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13" documentId="8_{0A6FA0D4-B16D-4A10-9B06-1AC0EC33A4BC}" xr6:coauthVersionLast="47" xr6:coauthVersionMax="47" xr10:uidLastSave="{36037D91-2B8D-425B-97EC-631FE564FB5A}"/>
  <bookViews>
    <workbookView xWindow="-12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Summary!$A$1:$A$149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Summary!$A$1:$E$149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D132" i="1"/>
  <c r="E132" i="1" s="1"/>
  <c r="B110" i="1"/>
  <c r="C110" i="1"/>
  <c r="B86" i="1"/>
  <c r="C86" i="1"/>
  <c r="B67" i="1"/>
  <c r="C67" i="1"/>
  <c r="B48" i="1"/>
  <c r="C48" i="1"/>
  <c r="B29" i="1"/>
  <c r="C29" i="1"/>
  <c r="B10" i="1"/>
  <c r="C10" i="1"/>
  <c r="D112" i="1"/>
  <c r="E112" i="1" s="1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L80" i="6" l="1"/>
  <c r="M80" i="6" s="1"/>
  <c r="G75" i="6"/>
  <c r="P75" i="6"/>
  <c r="Q75" i="6" s="1"/>
  <c r="P78" i="6"/>
  <c r="Q78" i="6" s="1"/>
  <c r="K75" i="6"/>
  <c r="L78" i="6"/>
  <c r="M78" i="6" s="1"/>
  <c r="J75" i="6"/>
  <c r="H78" i="6"/>
  <c r="I78" i="6" s="1"/>
  <c r="H76" i="6"/>
  <c r="I76" i="6" s="1"/>
  <c r="F75" i="6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5" i="6" l="1"/>
  <c r="M75" i="6" s="1"/>
  <c r="H75" i="6"/>
  <c r="I75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D143" i="1" l="1"/>
  <c r="E143" i="1" s="1"/>
  <c r="D123" i="1" l="1"/>
  <c r="E123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4" i="1"/>
  <c r="C135" i="1"/>
  <c r="C133" i="1"/>
  <c r="B144" i="1"/>
  <c r="B135" i="1"/>
  <c r="B133" i="1"/>
  <c r="C99" i="1"/>
  <c r="C90" i="1"/>
  <c r="C88" i="1"/>
  <c r="B99" i="1"/>
  <c r="B90" i="1"/>
  <c r="B88" i="1"/>
  <c r="C80" i="1"/>
  <c r="C71" i="1"/>
  <c r="C69" i="1"/>
  <c r="B80" i="1"/>
  <c r="B71" i="1"/>
  <c r="B69" i="1"/>
  <c r="C61" i="1"/>
  <c r="C52" i="1"/>
  <c r="C50" i="1"/>
  <c r="B61" i="1"/>
  <c r="B52" i="1"/>
  <c r="B50" i="1"/>
  <c r="C33" i="1"/>
  <c r="C31" i="1"/>
  <c r="B33" i="1"/>
  <c r="B31" i="1"/>
  <c r="C23" i="1"/>
  <c r="C14" i="1"/>
  <c r="C12" i="1"/>
  <c r="B23" i="1"/>
  <c r="B14" i="1"/>
  <c r="B12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D30" i="1"/>
  <c r="E30" i="1" s="1"/>
  <c r="D131" i="1"/>
  <c r="E131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C93" i="1" l="1"/>
  <c r="D140" i="1"/>
  <c r="E140" i="1" s="1"/>
  <c r="D139" i="1"/>
  <c r="E139" i="1" s="1"/>
  <c r="D130" i="1" l="1"/>
  <c r="E130" i="1" s="1"/>
  <c r="D134" i="1"/>
  <c r="E134" i="1" s="1"/>
  <c r="D136" i="1"/>
  <c r="E136" i="1" s="1"/>
  <c r="D138" i="1"/>
  <c r="E138" i="1" s="1"/>
  <c r="D142" i="1"/>
  <c r="E142" i="1" s="1"/>
  <c r="D145" i="1"/>
  <c r="E145" i="1" s="1"/>
  <c r="D133" i="1" l="1"/>
  <c r="E133" i="1" s="1"/>
  <c r="C129" i="1"/>
  <c r="B129" i="1"/>
  <c r="D135" i="1"/>
  <c r="E135" i="1" s="1"/>
  <c r="D141" i="1"/>
  <c r="E141" i="1" s="1"/>
  <c r="D144" i="1"/>
  <c r="E144" i="1" s="1"/>
  <c r="B93" i="1"/>
  <c r="B146" i="1" l="1"/>
  <c r="D129" i="1"/>
  <c r="E129" i="1" s="1"/>
  <c r="C146" i="1"/>
  <c r="D137" i="1"/>
  <c r="E137" i="1" s="1"/>
  <c r="J83" i="6"/>
  <c r="D146" i="1" l="1"/>
  <c r="E146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9" i="1"/>
  <c r="E119" i="1" s="1"/>
  <c r="D120" i="1"/>
  <c r="E120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2" i="1"/>
  <c r="E122" i="1" s="1"/>
  <c r="D125" i="1"/>
  <c r="E125" i="1" s="1"/>
  <c r="D118" i="1"/>
  <c r="E118" i="1" s="1"/>
  <c r="D114" i="1"/>
  <c r="E114" i="1" s="1"/>
  <c r="D116" i="1"/>
  <c r="E116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7" i="1"/>
  <c r="C67" i="3" s="1"/>
  <c r="D121" i="1"/>
  <c r="E121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7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4" i="1"/>
  <c r="E124" i="1" s="1"/>
  <c r="D61" i="1"/>
  <c r="E61" i="1" s="1"/>
  <c r="C73" i="1"/>
  <c r="D115" i="1"/>
  <c r="E115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3" i="1"/>
  <c r="E113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6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7" i="1"/>
  <c r="E117" i="1" s="1"/>
  <c r="B126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6" i="1"/>
  <c r="E126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<sst xmlns="http://schemas.openxmlformats.org/spreadsheetml/2006/main" count="950" uniqueCount="90">
  <si>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</si>
  <si>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</si>
  <si>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</si>
  <si>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</si>
  <si>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</si>
  <si>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</si>
  <si>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</si>
  <si>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</si>
  <si>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</si>
  <si>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</si>
  <si>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</si>
  <si>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</si>
  <si>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</si>
  <si>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</si>
  <si>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</si>
  <si>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</si>
  <si>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</si>
  <si>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</si>
  <si>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</si>
  <si>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</si>
  <si>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</si>
  <si>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</si>
  <si>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</si>
  <si>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</si>
  <si>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</si>
  <si>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</si>
  <si>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</si>
  <si>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</si>
  <si>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</si>
  <si>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</si>
  <si>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</si>
  <si>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</si>
  <si>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</si>
  <si>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</si>
  <si>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</si>
  <si>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</si>
  <si>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</si>
  <si>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</si>
  <si>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</si>
  <si>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</si>
  <si>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</si>
  <si>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</si>
  <si>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</si>
  <si>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</si>
  <si>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</si>
  <si>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</si>
  <si>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</si>
  <si>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</si>
  <si>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</si>
  <si>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</si>
  <si>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</si>
  <si>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</si>
  <si>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</si>
  <si>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</si>
  <si>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</si>
  <si>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</si>
  <si>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</si>
  <si>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</si>
  <si>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</si>
  <si>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</si>
  <si>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</si>
  <si>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</si>
  <si>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</si>
  <si>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</si>
  <si>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</si>
  <si>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</si>
  <si>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</si>
  <si>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</si>
  <si>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</si>
  <si>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</si>
  <si>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</si>
  <si>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</si>
  <si>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</si>
  <si>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</si>
  <si>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</si>
  <si>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</si>
  <si>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</si>
  <si>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</si>
  <si>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</si>
  <si>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2024</t>
  </si>
  <si>
    <t>Fall 2023</t>
  </si>
  <si>
    <t>Fall 2024 Enrollment Targets</t>
  </si>
  <si>
    <t>CA Resident Freshman = 5,665   </t>
  </si>
  <si>
    <t>CA Resident Transfer =1641 (1341 Fall 2024+ 300 Winter 2025)</t>
  </si>
  <si>
    <t>Nonresident Freshman = 278     </t>
  </si>
  <si>
    <t>Nonresident Transfer = 164        </t>
  </si>
  <si>
    <t>Total Target = 7,748       </t>
  </si>
  <si>
    <t>as of Friday, July 5, 2024</t>
  </si>
  <si>
    <t>as of 7/5/24</t>
  </si>
  <si>
    <t>as of 7/5/23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</si>
</sst>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3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8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7" t="s">
        <v>8</v>
      </c>
      <c r="B1" s="357"/>
      <c r="C1" s="357"/>
      <c r="D1" s="357"/>
      <c r="E1" s="357"/>
      <c r="F1" s="5"/>
      <c r="G1" s="5"/>
    </row>
    <row r="2" spans="1:7" ht="15.75" x14ac:dyDescent="0.25">
      <c r="A2" s="357" t="s">
        <v>6</v>
      </c>
      <c r="B2" s="357"/>
      <c r="C2" s="357"/>
      <c r="D2" s="357"/>
      <c r="E2" s="357"/>
      <c r="F2" s="5"/>
      <c r="G2" s="5"/>
    </row>
    <row r="3" spans="1:7" s="5" customFormat="1" ht="15.75" x14ac:dyDescent="0.25">
      <c r="A3" s="358" t="s">
        <v>79</v>
      </c>
      <c r="B3" s="358"/>
      <c r="C3" s="358"/>
      <c r="D3" s="358"/>
      <c r="E3" s="358"/>
      <c r="F3" s="310"/>
      <c r="G3" s="310"/>
    </row>
    <row r="4" spans="1:7" ht="15.75" x14ac:dyDescent="0.25">
      <c r="A4" s="358" t="s">
        <v>87</v>
      </c>
      <c r="B4" s="358"/>
      <c r="C4" s="358"/>
      <c r="D4" s="358"/>
      <c r="E4" s="358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80</v>
      </c>
      <c r="D6" s="166"/>
      <c r="E6" s="167"/>
    </row>
    <row r="7" spans="1:7" ht="15" x14ac:dyDescent="0.25">
      <c r="A7" s="27"/>
      <c r="B7" s="168" t="s">
        <v>88</v>
      </c>
      <c r="C7" s="169" t="s">
        <v>89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58159</v>
      </c>
      <c r="C9" s="71">
        <f>(C10+C14+C12)</f>
        <v>62792</v>
      </c>
      <c r="D9" s="71">
        <f>IF(ISERROR(B9-C9),"n/a",B9-C9)</f>
        <v>-4633</v>
      </c>
      <c r="E9" s="142">
        <f>IF(ISERROR(D9/C9),"n/a",(D9/C9))</f>
        <v>-7.3783284494840104E-2</v>
      </c>
    </row>
    <row r="10" spans="1:7" x14ac:dyDescent="0.2">
      <c r="A10" s="143" t="s">
        <v>30</v>
      </c>
      <c r="B10" s="191">
        <f>SUM(B11:B11)</f>
        <v>49360</v>
      </c>
      <c r="C10" s="191">
        <f>SUM(C11:C11)</f>
        <v>54092</v>
      </c>
      <c r="D10" s="7">
        <f t="shared" ref="D10:D16" si="0">IF(ISERROR(B10-C10),"n/a",B10-C10)</f>
        <v>-4732</v>
      </c>
      <c r="E10" s="144">
        <f t="shared" ref="E10:E16" si="1">IF(ISERROR(D10/C10),"n/a",(D10/C10))</f>
        <v>-8.7480588626783998E-2</v>
      </c>
    </row>
    <row r="11" spans="1:7" x14ac:dyDescent="0.2">
      <c r="A11" s="145" t="s">
        <v>31</v>
      </c>
      <c r="B11" s="260">
        <v>49360</v>
      </c>
      <c r="C11" s="260">
        <v>54092</v>
      </c>
      <c r="D11" s="261">
        <f t="shared" ref="D11" si="2">IF(ISERROR(B11-C11),"n/a",B11-C11)</f>
        <v>-4732</v>
      </c>
      <c r="E11" s="262">
        <f t="shared" ref="E11" si="3">IF(ISERROR(D11/C11),"n/a",(D11/C11))</f>
        <v>-8.7480588626783998E-2</v>
      </c>
    </row>
    <row r="12" spans="1:7" x14ac:dyDescent="0.2">
      <c r="A12" s="143" t="s">
        <v>29</v>
      </c>
      <c r="B12" s="7">
        <f>B13</f>
        <v>5930</v>
      </c>
      <c r="C12" s="191">
        <f>C13</f>
        <v>5920</v>
      </c>
      <c r="D12" s="7">
        <f>IF(ISERROR(B12-C12),"n/a",B12-C12)</f>
        <v>10</v>
      </c>
      <c r="E12" s="144">
        <f>IF(ISERROR(D12/C12),"n/a",(D12/C12))</f>
        <v>1.6891891891891893E-3</v>
      </c>
    </row>
    <row r="13" spans="1:7" x14ac:dyDescent="0.2">
      <c r="A13" s="145" t="s">
        <v>31</v>
      </c>
      <c r="B13" s="192">
        <v>5930</v>
      </c>
      <c r="C13" s="192">
        <v>5920</v>
      </c>
      <c r="D13" s="6">
        <f>IF(ISERROR(B13-C13),"n/a",B13-C13)</f>
        <v>10</v>
      </c>
      <c r="E13" s="146">
        <f>IF(ISERROR(D13/C13),"n/a",(D13/C13))</f>
        <v>1.6891891891891893E-3</v>
      </c>
    </row>
    <row r="14" spans="1:7" x14ac:dyDescent="0.2">
      <c r="A14" s="143" t="s">
        <v>32</v>
      </c>
      <c r="B14" s="7">
        <f>B15</f>
        <v>2869</v>
      </c>
      <c r="C14" s="7">
        <f>C15</f>
        <v>2780</v>
      </c>
      <c r="D14" s="7">
        <f t="shared" si="0"/>
        <v>89</v>
      </c>
      <c r="E14" s="144">
        <f t="shared" si="1"/>
        <v>3.201438848920863E-2</v>
      </c>
    </row>
    <row r="15" spans="1:7" x14ac:dyDescent="0.2">
      <c r="A15" s="145" t="s">
        <v>31</v>
      </c>
      <c r="B15" s="192">
        <v>2869</v>
      </c>
      <c r="C15" s="192">
        <v>2780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12291</v>
      </c>
      <c r="C16" s="71">
        <f>(C17+C23+C20)</f>
        <v>12110</v>
      </c>
      <c r="D16" s="71">
        <f t="shared" si="0"/>
        <v>181</v>
      </c>
      <c r="E16" s="142">
        <f t="shared" si="1"/>
        <v>1.4946325350949629E-2</v>
      </c>
    </row>
    <row r="17" spans="1:5" x14ac:dyDescent="0.2">
      <c r="A17" s="143" t="s">
        <v>30</v>
      </c>
      <c r="B17" s="191">
        <f>SUM(B18:B19)</f>
        <v>11237</v>
      </c>
      <c r="C17" s="191">
        <f>SUM(C18:C19)</f>
        <v>11019</v>
      </c>
      <c r="D17" s="7">
        <f t="shared" ref="D17:D23" si="4">IF(ISERROR(B17-C17),"n/a",B17-C17)</f>
        <v>218</v>
      </c>
      <c r="E17" s="144">
        <f t="shared" ref="E17:E24" si="5">IF(ISERROR(D17/C17),"n/a",(D17/C17))</f>
        <v>1.9784009438243034E-2</v>
      </c>
    </row>
    <row r="18" spans="1:5" x14ac:dyDescent="0.2">
      <c r="A18" s="145" t="s">
        <v>31</v>
      </c>
      <c r="B18" s="260">
        <v>11060</v>
      </c>
      <c r="C18" s="261">
        <v>10918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177</v>
      </c>
      <c r="C19" s="261">
        <v>101</v>
      </c>
      <c r="D19" s="261">
        <v>0</v>
      </c>
      <c r="E19" s="262">
        <f t="shared" si="5"/>
        <v>0</v>
      </c>
    </row>
    <row r="20" spans="1:5" x14ac:dyDescent="0.2">
      <c r="A20" s="143" t="s">
        <v>29</v>
      </c>
      <c r="B20" s="7">
        <f>B21+B22</f>
        <v>828</v>
      </c>
      <c r="C20" s="7">
        <f>C21+C22</f>
        <v>832</v>
      </c>
      <c r="D20" s="7">
        <f>IF(ISERROR(B20-C20),"n/a",B20-C20)</f>
        <v>-4</v>
      </c>
      <c r="E20" s="144">
        <f>IF(ISERROR(D20/C20),"n/a",(D20/C20))</f>
        <v>-4.807692307692308E-3</v>
      </c>
    </row>
    <row r="21" spans="1:5" x14ac:dyDescent="0.2">
      <c r="A21" s="145" t="s">
        <v>31</v>
      </c>
      <c r="B21" s="192">
        <v>828</v>
      </c>
      <c r="C21" s="192">
        <v>832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226</v>
      </c>
      <c r="C23" s="7">
        <f>C24</f>
        <v>259</v>
      </c>
      <c r="D23" s="7">
        <f t="shared" si="4"/>
        <v>-33</v>
      </c>
      <c r="E23" s="144">
        <f t="shared" si="5"/>
        <v>-0.12741312741312741</v>
      </c>
    </row>
    <row r="24" spans="1:5" x14ac:dyDescent="0.2">
      <c r="A24" s="145" t="s">
        <v>31</v>
      </c>
      <c r="B24" s="192">
        <v>226</v>
      </c>
      <c r="C24" s="192">
        <v>259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70450</v>
      </c>
      <c r="C25" s="71">
        <f>(C9+C16)</f>
        <v>74902</v>
      </c>
      <c r="D25" s="71">
        <f>IF(ISERROR(B25-C25),"n/a",B25-C25)</f>
        <v>-4452</v>
      </c>
      <c r="E25" s="142">
        <f>IF(ISERROR(D25/C25),"n/a",(D25/C25))</f>
        <v>-5.9437665215882084E-2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11</v>
      </c>
      <c r="C28" s="71">
        <f>(C29+C33+C31)</f>
        <v>7</v>
      </c>
      <c r="D28" s="71">
        <f t="shared" ref="D28:D44" si="6">IF(ISERROR(B28-C28),"n/a",B28-C28)</f>
        <v>4</v>
      </c>
      <c r="E28" s="142">
        <f t="shared" ref="E28:E44" si="7">IF(ISERROR(D28/C28),"n/a",(D28/C28))</f>
        <v>0.5714285714285714</v>
      </c>
    </row>
    <row r="29" spans="1:5" x14ac:dyDescent="0.2">
      <c r="A29" s="143" t="s">
        <v>30</v>
      </c>
      <c r="B29" s="191">
        <f>SUM(B30:B30)</f>
        <v>11</v>
      </c>
      <c r="C29" s="191">
        <f>SUM(C30:C30)</f>
        <v>5</v>
      </c>
      <c r="D29" s="7">
        <f t="shared" si="6"/>
        <v>6</v>
      </c>
      <c r="E29" s="144">
        <f t="shared" si="7"/>
        <v>1.2</v>
      </c>
    </row>
    <row r="30" spans="1:5" x14ac:dyDescent="0.2">
      <c r="A30" s="145" t="s">
        <v>31</v>
      </c>
      <c r="B30" s="260">
        <v>11</v>
      </c>
      <c r="C30" s="260">
        <v>5</v>
      </c>
      <c r="D30" s="261">
        <f t="shared" ref="D30" si="8">IF(ISERROR(B30-C30),"n/a",B30-C30)</f>
        <v>6</v>
      </c>
      <c r="E30" s="262">
        <f t="shared" ref="E30" si="9">IF(ISERROR(D30/C30),"n/a",(D30/C30))</f>
        <v>1.2</v>
      </c>
    </row>
    <row r="31" spans="1:5" x14ac:dyDescent="0.2">
      <c r="A31" s="143" t="s">
        <v>29</v>
      </c>
      <c r="B31" s="7">
        <f>B32</f>
        <v>0</v>
      </c>
      <c r="C31" s="7">
        <f>C32</f>
        <v>2</v>
      </c>
      <c r="D31" s="7">
        <f>IF(ISERROR(B31-C31),"n/a",B31-C31)</f>
        <v>-2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2</v>
      </c>
      <c r="D32" s="6">
        <f>IF(ISERROR(B32-C32),"n/a",B32-C32)</f>
        <v>-2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4</v>
      </c>
      <c r="C35" s="71">
        <f>(C36+C42+C39)</f>
        <v>5</v>
      </c>
      <c r="D35" s="71">
        <f t="shared" si="6"/>
        <v>-1</v>
      </c>
      <c r="E35" s="142">
        <f t="shared" si="7"/>
        <v>-0.2</v>
      </c>
    </row>
    <row r="36" spans="1:5" x14ac:dyDescent="0.2">
      <c r="A36" s="143" t="s">
        <v>30</v>
      </c>
      <c r="B36" s="191">
        <f>SUM(B37:B38)</f>
        <v>4</v>
      </c>
      <c r="C36" s="191">
        <f>SUM(C37:C38)</f>
        <v>4</v>
      </c>
      <c r="D36" s="7">
        <f t="shared" si="6"/>
        <v>0</v>
      </c>
      <c r="E36" s="144">
        <f t="shared" si="7"/>
        <v>0</v>
      </c>
    </row>
    <row r="37" spans="1:5" x14ac:dyDescent="0.2">
      <c r="A37" s="145" t="s">
        <v>31</v>
      </c>
      <c r="B37" s="260">
        <v>4</v>
      </c>
      <c r="C37" s="261">
        <v>3</v>
      </c>
      <c r="D37" s="261">
        <f t="shared" si="6"/>
        <v>1</v>
      </c>
      <c r="E37" s="262">
        <f t="shared" si="7"/>
        <v>0.33333333333333331</v>
      </c>
    </row>
    <row r="38" spans="1:5" x14ac:dyDescent="0.2">
      <c r="A38" s="145" t="s">
        <v>22</v>
      </c>
      <c r="B38" s="260">
        <v>0</v>
      </c>
      <c r="C38" s="261">
        <v>1</v>
      </c>
      <c r="D38" s="261">
        <f t="shared" si="6"/>
        <v>-1</v>
      </c>
      <c r="E38" s="262">
        <f t="shared" si="7"/>
        <v>-1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1</v>
      </c>
      <c r="D42" s="7">
        <f t="shared" si="6"/>
        <v>-1</v>
      </c>
      <c r="E42" s="144">
        <f t="shared" si="7"/>
        <v>-1</v>
      </c>
    </row>
    <row r="43" spans="1:5" x14ac:dyDescent="0.2">
      <c r="A43" s="145" t="s">
        <v>31</v>
      </c>
      <c r="B43" s="192">
        <v>0</v>
      </c>
      <c r="C43" s="192">
        <v>1</v>
      </c>
      <c r="D43" s="6">
        <f t="shared" si="6"/>
        <v>-1</v>
      </c>
      <c r="E43" s="146">
        <f t="shared" si="7"/>
        <v>-1</v>
      </c>
    </row>
    <row r="44" spans="1:5" x14ac:dyDescent="0.2">
      <c r="A44" s="147" t="s">
        <v>5</v>
      </c>
      <c r="B44" s="71">
        <f>(B28+B35)</f>
        <v>15</v>
      </c>
      <c r="C44" s="71">
        <f>(C28+C35)</f>
        <v>12</v>
      </c>
      <c r="D44" s="71">
        <f t="shared" si="6"/>
        <v>3</v>
      </c>
      <c r="E44" s="142">
        <f t="shared" si="7"/>
        <v>0.25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44472</v>
      </c>
      <c r="C47" s="71">
        <f>(C48+C52+C50)</f>
        <v>45616</v>
      </c>
      <c r="D47" s="71">
        <f t="shared" ref="D47:D53" si="10">IF(ISERROR(B47-C47),"n/a",B47-C47)</f>
        <v>-1144</v>
      </c>
      <c r="E47" s="142">
        <f t="shared" ref="E47:E53" si="11">IF(ISERROR(D47/C47),"n/a",(D47/C47))</f>
        <v>-2.5078919677306209E-2</v>
      </c>
    </row>
    <row r="48" spans="1:5" x14ac:dyDescent="0.2">
      <c r="A48" s="143" t="s">
        <v>30</v>
      </c>
      <c r="B48" s="191">
        <f>SUM(B49:B49)</f>
        <v>36813</v>
      </c>
      <c r="C48" s="191">
        <f>SUM(C49:C49)</f>
        <v>38562</v>
      </c>
      <c r="D48" s="7">
        <f t="shared" si="10"/>
        <v>-1749</v>
      </c>
      <c r="E48" s="144">
        <f t="shared" si="11"/>
        <v>-4.5355531352108291E-2</v>
      </c>
    </row>
    <row r="49" spans="1:5" x14ac:dyDescent="0.2">
      <c r="A49" s="145" t="s">
        <v>31</v>
      </c>
      <c r="B49" s="260">
        <v>36813</v>
      </c>
      <c r="C49" s="260">
        <v>38562</v>
      </c>
      <c r="D49" s="261">
        <f t="shared" ref="D49" si="12">IF(ISERROR(B49-C49),"n/a",B49-C49)</f>
        <v>-1749</v>
      </c>
      <c r="E49" s="262">
        <f t="shared" ref="E49" si="13">IF(ISERROR(D49/C49),"n/a",(D49/C49))</f>
        <v>-4.5355531352108291E-2</v>
      </c>
    </row>
    <row r="50" spans="1:5" x14ac:dyDescent="0.2">
      <c r="A50" s="143" t="s">
        <v>29</v>
      </c>
      <c r="B50" s="7">
        <f>B51</f>
        <v>5045</v>
      </c>
      <c r="C50" s="7">
        <f>C51</f>
        <v>4683</v>
      </c>
      <c r="D50" s="7">
        <f>IF(ISERROR(B50-C50),"n/a",B50-C50)</f>
        <v>362</v>
      </c>
      <c r="E50" s="144">
        <f>IF(ISERROR(D50/C50),"n/a",(D50/C50))</f>
        <v>7.7300875507153533E-2</v>
      </c>
    </row>
    <row r="51" spans="1:5" x14ac:dyDescent="0.2">
      <c r="A51" s="145" t="s">
        <v>31</v>
      </c>
      <c r="B51" s="192">
        <v>5045</v>
      </c>
      <c r="C51" s="192">
        <v>4683</v>
      </c>
      <c r="D51" s="6">
        <f>IF(ISERROR(B51-C51),"n/a",B51-C51)</f>
        <v>362</v>
      </c>
      <c r="E51" s="146">
        <f>IF(ISERROR(D51/C51),"n/a",(D51/C51))</f>
        <v>7.7300875507153533E-2</v>
      </c>
    </row>
    <row r="52" spans="1:5" x14ac:dyDescent="0.2">
      <c r="A52" s="143" t="s">
        <v>32</v>
      </c>
      <c r="B52" s="7">
        <f>B53</f>
        <v>2614</v>
      </c>
      <c r="C52" s="7">
        <f>C53</f>
        <v>2371</v>
      </c>
      <c r="D52" s="7">
        <f t="shared" si="10"/>
        <v>243</v>
      </c>
      <c r="E52" s="144">
        <f t="shared" si="11"/>
        <v>0.10248840151834669</v>
      </c>
    </row>
    <row r="53" spans="1:5" x14ac:dyDescent="0.2">
      <c r="A53" s="145" t="s">
        <v>31</v>
      </c>
      <c r="B53" s="192">
        <v>2614</v>
      </c>
      <c r="C53" s="192">
        <v>2371</v>
      </c>
      <c r="D53" s="6">
        <f t="shared" si="10"/>
        <v>243</v>
      </c>
      <c r="E53" s="146">
        <f t="shared" si="11"/>
        <v>0.10248840151834669</v>
      </c>
    </row>
    <row r="54" spans="1:5" x14ac:dyDescent="0.2">
      <c r="A54" s="141" t="s">
        <v>7</v>
      </c>
      <c r="B54" s="71">
        <f>(B55+B61+B58)</f>
        <v>7166</v>
      </c>
      <c r="C54" s="71">
        <f>(C55+C61+C58)</f>
        <v>6932</v>
      </c>
      <c r="D54" s="71">
        <f t="shared" ref="D54:D63" si="14">IF(ISERROR(B54-C54),"n/a",B54-C54)</f>
        <v>234</v>
      </c>
      <c r="E54" s="142">
        <f t="shared" ref="E54:E63" si="15">IF(ISERROR(D54/C54),"n/a",(D54/C54))</f>
        <v>3.3756491633006348E-2</v>
      </c>
    </row>
    <row r="55" spans="1:5" x14ac:dyDescent="0.2">
      <c r="A55" s="143" t="s">
        <v>30</v>
      </c>
      <c r="B55" s="191">
        <f>SUM(B56:B57)</f>
        <v>6571</v>
      </c>
      <c r="C55" s="191">
        <f>SUM(C56:C57)</f>
        <v>6322</v>
      </c>
      <c r="D55" s="7">
        <f t="shared" si="14"/>
        <v>249</v>
      </c>
      <c r="E55" s="144">
        <f t="shared" si="15"/>
        <v>3.9386270167668457E-2</v>
      </c>
    </row>
    <row r="56" spans="1:5" x14ac:dyDescent="0.2">
      <c r="A56" s="145" t="s">
        <v>31</v>
      </c>
      <c r="B56" s="260">
        <v>6494</v>
      </c>
      <c r="C56" s="260">
        <v>6276</v>
      </c>
      <c r="D56" s="261">
        <f t="shared" si="14"/>
        <v>218</v>
      </c>
      <c r="E56" s="262">
        <f t="shared" si="15"/>
        <v>3.4735500318674312E-2</v>
      </c>
    </row>
    <row r="57" spans="1:5" x14ac:dyDescent="0.2">
      <c r="A57" s="145" t="s">
        <v>22</v>
      </c>
      <c r="B57" s="260">
        <v>77</v>
      </c>
      <c r="C57" s="260">
        <v>46</v>
      </c>
      <c r="D57" s="261">
        <f t="shared" si="14"/>
        <v>31</v>
      </c>
      <c r="E57" s="262">
        <f t="shared" si="15"/>
        <v>0.67391304347826086</v>
      </c>
    </row>
    <row r="58" spans="1:5" x14ac:dyDescent="0.2">
      <c r="A58" s="143" t="s">
        <v>29</v>
      </c>
      <c r="B58" s="7">
        <f>B59+B60</f>
        <v>527</v>
      </c>
      <c r="C58" s="7">
        <f>C59+C60</f>
        <v>533</v>
      </c>
      <c r="D58" s="7">
        <f>IF(ISERROR(B58-C58),"n/a",B58-C58)</f>
        <v>-6</v>
      </c>
      <c r="E58" s="144">
        <f>IF(ISERROR(D58/C58),"n/a",(D58/C58))</f>
        <v>-1.125703564727955E-2</v>
      </c>
    </row>
    <row r="59" spans="1:5" s="2" customFormat="1" x14ac:dyDescent="0.2">
      <c r="A59" s="145" t="s">
        <v>31</v>
      </c>
      <c r="B59" s="192">
        <v>527</v>
      </c>
      <c r="C59" s="192">
        <v>533</v>
      </c>
      <c r="D59" s="6">
        <f>IF(ISERROR(B59-C59),"n/a",B59-C59)</f>
        <v>-6</v>
      </c>
      <c r="E59" s="146">
        <f>IF(ISERROR(D59/C59),"n/a",(D59/C59))</f>
        <v>-1.125703564727955E-2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68</v>
      </c>
      <c r="C61" s="7">
        <f>C62</f>
        <v>77</v>
      </c>
      <c r="D61" s="7">
        <f t="shared" si="14"/>
        <v>-9</v>
      </c>
      <c r="E61" s="144">
        <f t="shared" si="15"/>
        <v>-0.11688311688311688</v>
      </c>
    </row>
    <row r="62" spans="1:5" s="2" customFormat="1" x14ac:dyDescent="0.2">
      <c r="A62" s="145" t="s">
        <v>31</v>
      </c>
      <c r="B62" s="192">
        <v>68</v>
      </c>
      <c r="C62" s="192">
        <v>77</v>
      </c>
      <c r="D62" s="6">
        <f t="shared" si="14"/>
        <v>-9</v>
      </c>
      <c r="E62" s="146">
        <f t="shared" si="15"/>
        <v>-0.11688311688311688</v>
      </c>
    </row>
    <row r="63" spans="1:5" ht="15.75" customHeight="1" x14ac:dyDescent="0.2">
      <c r="A63" s="147" t="s">
        <v>5</v>
      </c>
      <c r="B63" s="71">
        <f>(B47+B54)</f>
        <v>51638</v>
      </c>
      <c r="C63" s="71">
        <f>(C47+C54)</f>
        <v>52548</v>
      </c>
      <c r="D63" s="71">
        <f t="shared" si="14"/>
        <v>-910</v>
      </c>
      <c r="E63" s="142">
        <f t="shared" si="15"/>
        <v>-1.7317500190302201E-2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6838</v>
      </c>
      <c r="C66" s="71">
        <f>(C67+C71+C69)</f>
        <v>7100</v>
      </c>
      <c r="D66" s="71">
        <f t="shared" ref="D66:D82" si="16">IF(ISERROR(B66-C66),"n/a",B66-C66)</f>
        <v>-262</v>
      </c>
      <c r="E66" s="142">
        <f t="shared" ref="E66:E82" si="17">IF(ISERROR(D66/C66),"n/a",(D66/C66))</f>
        <v>-3.6901408450704228E-2</v>
      </c>
    </row>
    <row r="67" spans="1:5" ht="14.25" customHeight="1" x14ac:dyDescent="0.2">
      <c r="A67" s="143" t="s">
        <v>30</v>
      </c>
      <c r="B67" s="191">
        <f>SUM(B68:B68)</f>
        <v>6341</v>
      </c>
      <c r="C67" s="191">
        <f>SUM(C68:C68)</f>
        <v>6494</v>
      </c>
      <c r="D67" s="7">
        <f t="shared" si="16"/>
        <v>-153</v>
      </c>
      <c r="E67" s="144">
        <f t="shared" si="17"/>
        <v>-2.356020942408377E-2</v>
      </c>
    </row>
    <row r="68" spans="1:5" ht="14.25" customHeight="1" x14ac:dyDescent="0.2">
      <c r="A68" s="145" t="s">
        <v>31</v>
      </c>
      <c r="B68" s="260">
        <v>6341</v>
      </c>
      <c r="C68" s="260">
        <v>6494</v>
      </c>
      <c r="D68" s="261">
        <f t="shared" ref="D68" si="18">IF(ISERROR(B68-C68),"n/a",B68-C68)</f>
        <v>-153</v>
      </c>
      <c r="E68" s="262">
        <f t="shared" ref="E68" si="19">IF(ISERROR(D68/C68),"n/a",(D68/C68))</f>
        <v>-2.356020942408377E-2</v>
      </c>
    </row>
    <row r="69" spans="1:5" ht="14.25" customHeight="1" x14ac:dyDescent="0.2">
      <c r="A69" s="143" t="s">
        <v>29</v>
      </c>
      <c r="B69" s="7">
        <f>B70</f>
        <v>331</v>
      </c>
      <c r="C69" s="7">
        <f>C70</f>
        <v>457</v>
      </c>
      <c r="D69" s="7">
        <f>IF(ISERROR(B69-C69),"n/a",B69-C69)</f>
        <v>-126</v>
      </c>
      <c r="E69" s="144">
        <f>IF(ISERROR(D69/C69),"n/a",(D69/C69))</f>
        <v>-0.27571115973741794</v>
      </c>
    </row>
    <row r="70" spans="1:5" ht="14.25" customHeight="1" x14ac:dyDescent="0.2">
      <c r="A70" s="145" t="s">
        <v>31</v>
      </c>
      <c r="B70" s="192">
        <v>331</v>
      </c>
      <c r="C70" s="192">
        <v>457</v>
      </c>
      <c r="D70" s="6">
        <f>IF(ISERROR(B70-C70),"n/a",B70-C70)</f>
        <v>-126</v>
      </c>
      <c r="E70" s="146">
        <f>IF(ISERROR(D70/C70),"n/a",(D70/C70))</f>
        <v>-0.27571115973741794</v>
      </c>
    </row>
    <row r="71" spans="1:5" ht="14.25" customHeight="1" x14ac:dyDescent="0.2">
      <c r="A71" s="143" t="s">
        <v>32</v>
      </c>
      <c r="B71" s="7">
        <f>B72</f>
        <v>166</v>
      </c>
      <c r="C71" s="7">
        <f>C72</f>
        <v>149</v>
      </c>
      <c r="D71" s="7">
        <f t="shared" si="16"/>
        <v>17</v>
      </c>
      <c r="E71" s="144">
        <f t="shared" si="17"/>
        <v>0.11409395973154363</v>
      </c>
    </row>
    <row r="72" spans="1:5" ht="14.25" customHeight="1" x14ac:dyDescent="0.2">
      <c r="A72" s="145" t="s">
        <v>31</v>
      </c>
      <c r="B72" s="192">
        <v>166</v>
      </c>
      <c r="C72" s="192">
        <v>149</v>
      </c>
      <c r="D72" s="6">
        <f t="shared" si="16"/>
        <v>17</v>
      </c>
      <c r="E72" s="146">
        <f t="shared" si="17"/>
        <v>0.11409395973154363</v>
      </c>
    </row>
    <row r="73" spans="1:5" ht="14.25" customHeight="1" x14ac:dyDescent="0.2">
      <c r="A73" s="141" t="s">
        <v>7</v>
      </c>
      <c r="B73" s="71">
        <f>(B74+B80+B77)</f>
        <v>1561</v>
      </c>
      <c r="C73" s="71">
        <f>(C74+C80+C77)</f>
        <v>1595</v>
      </c>
      <c r="D73" s="71">
        <f t="shared" si="16"/>
        <v>-34</v>
      </c>
      <c r="E73" s="142">
        <f t="shared" si="17"/>
        <v>-2.1316614420062698E-2</v>
      </c>
    </row>
    <row r="74" spans="1:5" x14ac:dyDescent="0.2">
      <c r="A74" s="143" t="s">
        <v>30</v>
      </c>
      <c r="B74" s="191">
        <f>SUM(B75:B76)</f>
        <v>1461</v>
      </c>
      <c r="C74" s="191">
        <f>SUM(C75:C76)</f>
        <v>1488</v>
      </c>
      <c r="D74" s="7">
        <f t="shared" si="16"/>
        <v>-27</v>
      </c>
      <c r="E74" s="144">
        <f t="shared" si="17"/>
        <v>-1.8145161290322582E-2</v>
      </c>
    </row>
    <row r="75" spans="1:5" x14ac:dyDescent="0.2">
      <c r="A75" s="145" t="s">
        <v>31</v>
      </c>
      <c r="B75" s="260">
        <v>1441</v>
      </c>
      <c r="C75" s="260">
        <v>1474</v>
      </c>
      <c r="D75" s="261">
        <f t="shared" si="16"/>
        <v>-33</v>
      </c>
      <c r="E75" s="262">
        <f t="shared" si="17"/>
        <v>-2.2388059701492536E-2</v>
      </c>
    </row>
    <row r="76" spans="1:5" x14ac:dyDescent="0.2">
      <c r="A76" s="145" t="s">
        <v>22</v>
      </c>
      <c r="B76" s="260">
        <v>20</v>
      </c>
      <c r="C76" s="260">
        <v>14</v>
      </c>
      <c r="D76" s="261">
        <f t="shared" si="16"/>
        <v>6</v>
      </c>
      <c r="E76" s="262">
        <f t="shared" si="17"/>
        <v>0.42857142857142855</v>
      </c>
    </row>
    <row r="77" spans="1:5" ht="12" customHeight="1" x14ac:dyDescent="0.2">
      <c r="A77" s="143" t="s">
        <v>29</v>
      </c>
      <c r="B77" s="7">
        <f>B78+B79</f>
        <v>91</v>
      </c>
      <c r="C77" s="7">
        <f>C78+C79</f>
        <v>94</v>
      </c>
      <c r="D77" s="7">
        <f>IF(ISERROR(B77-C77),"n/a",B77-C77)</f>
        <v>-3</v>
      </c>
      <c r="E77" s="144">
        <f>IF(ISERROR(D77/C77),"n/a",(D77/C77))</f>
        <v>-3.1914893617021274E-2</v>
      </c>
    </row>
    <row r="78" spans="1:5" ht="12" customHeight="1" x14ac:dyDescent="0.2">
      <c r="A78" s="145" t="s">
        <v>31</v>
      </c>
      <c r="B78" s="192">
        <v>91</v>
      </c>
      <c r="C78" s="192">
        <v>94</v>
      </c>
      <c r="D78" s="6">
        <f>IF(ISERROR(B78-C78),"n/a",B78-C78)</f>
        <v>-3</v>
      </c>
      <c r="E78" s="146">
        <f>IF(ISERROR(D78/C78),"n/a",(D78/C78))</f>
        <v>-3.1914893617021274E-2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9</v>
      </c>
      <c r="C80" s="7">
        <f>C81</f>
        <v>13</v>
      </c>
      <c r="D80" s="7">
        <f t="shared" si="16"/>
        <v>-4</v>
      </c>
      <c r="E80" s="144">
        <f t="shared" si="17"/>
        <v>-0.30769230769230771</v>
      </c>
    </row>
    <row r="81" spans="1:5" ht="12" customHeight="1" x14ac:dyDescent="0.2">
      <c r="A81" s="145" t="s">
        <v>31</v>
      </c>
      <c r="B81" s="192">
        <v>9</v>
      </c>
      <c r="C81" s="192">
        <v>13</v>
      </c>
      <c r="D81" s="6">
        <f t="shared" si="16"/>
        <v>-4</v>
      </c>
      <c r="E81" s="146">
        <f t="shared" si="17"/>
        <v>-0.30769230769230771</v>
      </c>
    </row>
    <row r="82" spans="1:5" ht="15.75" customHeight="1" x14ac:dyDescent="0.2">
      <c r="A82" s="147" t="s">
        <v>5</v>
      </c>
      <c r="B82" s="71">
        <f>(B66+B73)</f>
        <v>8399</v>
      </c>
      <c r="C82" s="71">
        <f>(C66+C73)</f>
        <v>8695</v>
      </c>
      <c r="D82" s="71">
        <f t="shared" si="16"/>
        <v>-296</v>
      </c>
      <c r="E82" s="142">
        <f t="shared" si="17"/>
        <v>-3.4042553191489362E-2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6087</v>
      </c>
      <c r="C85" s="71">
        <f>(C86+C90+C88)</f>
        <v>6226</v>
      </c>
      <c r="D85" s="71">
        <f t="shared" ref="D85:D101" si="20">IF(ISERROR(B85-C85),"n/a",B85-C85)</f>
        <v>-139</v>
      </c>
      <c r="E85" s="142">
        <f t="shared" ref="E85:E101" si="21">IF(ISERROR(D85/C85),"n/a",(D85/C85))</f>
        <v>-2.2325730806296178E-2</v>
      </c>
    </row>
    <row r="86" spans="1:5" ht="14.25" customHeight="1" x14ac:dyDescent="0.2">
      <c r="A86" s="143" t="s">
        <v>30</v>
      </c>
      <c r="B86" s="191">
        <f>SUM(B87:B87)</f>
        <v>5657</v>
      </c>
      <c r="C86" s="191">
        <f>SUM(C87:C87)</f>
        <v>5712</v>
      </c>
      <c r="D86" s="7">
        <f t="shared" si="20"/>
        <v>-55</v>
      </c>
      <c r="E86" s="144">
        <f t="shared" si="21"/>
        <v>-9.628851540616247E-3</v>
      </c>
    </row>
    <row r="87" spans="1:5" ht="14.25" customHeight="1" x14ac:dyDescent="0.2">
      <c r="A87" s="145" t="s">
        <v>31</v>
      </c>
      <c r="B87" s="260">
        <v>5657</v>
      </c>
      <c r="C87" s="260">
        <v>5712</v>
      </c>
      <c r="D87" s="261">
        <f t="shared" ref="D87" si="22">IF(ISERROR(B87-C87),"n/a",B87-C87)</f>
        <v>-55</v>
      </c>
      <c r="E87" s="262">
        <f t="shared" ref="E87" si="23">IF(ISERROR(D87/C87),"n/a",(D87/C87))</f>
        <v>-9.628851540616247E-3</v>
      </c>
    </row>
    <row r="88" spans="1:5" ht="14.25" customHeight="1" x14ac:dyDescent="0.2">
      <c r="A88" s="143" t="s">
        <v>29</v>
      </c>
      <c r="B88" s="7">
        <f>B89</f>
        <v>288</v>
      </c>
      <c r="C88" s="7">
        <f>C89</f>
        <v>385</v>
      </c>
      <c r="D88" s="7">
        <f>IF(ISERROR(B88-C88),"n/a",B88-C88)</f>
        <v>-97</v>
      </c>
      <c r="E88" s="144">
        <f>IF(ISERROR(D88/C88),"n/a",(D88/C88))</f>
        <v>-0.25194805194805192</v>
      </c>
    </row>
    <row r="89" spans="1:5" ht="14.25" customHeight="1" x14ac:dyDescent="0.2">
      <c r="A89" s="145" t="s">
        <v>31</v>
      </c>
      <c r="B89" s="192">
        <v>288</v>
      </c>
      <c r="C89" s="192">
        <v>385</v>
      </c>
      <c r="D89" s="6">
        <f>IF(ISERROR(B89-C89),"n/a",B89-C89)</f>
        <v>-97</v>
      </c>
      <c r="E89" s="146">
        <f>IF(ISERROR(D89/C89),"n/a",(D89/C89))</f>
        <v>-0.25194805194805192</v>
      </c>
    </row>
    <row r="90" spans="1:5" ht="14.25" customHeight="1" x14ac:dyDescent="0.2">
      <c r="A90" s="143" t="s">
        <v>32</v>
      </c>
      <c r="B90" s="7">
        <f>B91</f>
        <v>142</v>
      </c>
      <c r="C90" s="7">
        <f>C91</f>
        <v>129</v>
      </c>
      <c r="D90" s="7">
        <f t="shared" si="20"/>
        <v>13</v>
      </c>
      <c r="E90" s="144">
        <f t="shared" si="21"/>
        <v>0.10077519379844961</v>
      </c>
    </row>
    <row r="91" spans="1:5" ht="14.25" customHeight="1" x14ac:dyDescent="0.2">
      <c r="A91" s="145" t="s">
        <v>31</v>
      </c>
      <c r="B91" s="192">
        <v>142</v>
      </c>
      <c r="C91" s="192">
        <v>129</v>
      </c>
      <c r="D91" s="6">
        <f t="shared" si="20"/>
        <v>13</v>
      </c>
      <c r="E91" s="146">
        <f t="shared" si="21"/>
        <v>0.10077519379844961</v>
      </c>
    </row>
    <row r="92" spans="1:5" ht="14.25" customHeight="1" x14ac:dyDescent="0.2">
      <c r="A92" s="141" t="s">
        <v>7</v>
      </c>
      <c r="B92" s="71">
        <f>(B93+B99+B96)</f>
        <v>1447</v>
      </c>
      <c r="C92" s="71">
        <f>(C93+C99+C96)</f>
        <v>1471</v>
      </c>
      <c r="D92" s="71">
        <f t="shared" si="20"/>
        <v>-24</v>
      </c>
      <c r="E92" s="142">
        <f t="shared" si="21"/>
        <v>-1.6315431679129844E-2</v>
      </c>
    </row>
    <row r="93" spans="1:5" x14ac:dyDescent="0.2">
      <c r="A93" s="143" t="s">
        <v>30</v>
      </c>
      <c r="B93" s="7">
        <f>SUM(B94:B95)</f>
        <v>1357</v>
      </c>
      <c r="C93" s="7">
        <f>SUM(C94:C95)</f>
        <v>1372</v>
      </c>
      <c r="D93" s="7">
        <f t="shared" si="20"/>
        <v>-15</v>
      </c>
      <c r="E93" s="144">
        <f t="shared" si="21"/>
        <v>-1.0932944606413994E-2</v>
      </c>
    </row>
    <row r="94" spans="1:5" x14ac:dyDescent="0.2">
      <c r="A94" s="145" t="s">
        <v>31</v>
      </c>
      <c r="B94" s="261">
        <v>1339</v>
      </c>
      <c r="C94" s="260">
        <v>1359</v>
      </c>
      <c r="D94" s="261">
        <f t="shared" si="20"/>
        <v>-20</v>
      </c>
      <c r="E94" s="262">
        <f t="shared" si="21"/>
        <v>-1.4716703458425313E-2</v>
      </c>
    </row>
    <row r="95" spans="1:5" x14ac:dyDescent="0.2">
      <c r="A95" s="145" t="s">
        <v>22</v>
      </c>
      <c r="B95" s="261">
        <v>18</v>
      </c>
      <c r="C95" s="260">
        <v>13</v>
      </c>
      <c r="D95" s="261">
        <f t="shared" si="20"/>
        <v>5</v>
      </c>
      <c r="E95" s="262">
        <f t="shared" si="21"/>
        <v>0.38461538461538464</v>
      </c>
    </row>
    <row r="96" spans="1:5" x14ac:dyDescent="0.2">
      <c r="A96" s="143" t="s">
        <v>29</v>
      </c>
      <c r="B96" s="7">
        <f>B97+B98</f>
        <v>82</v>
      </c>
      <c r="C96" s="7">
        <f>C97+C98</f>
        <v>88</v>
      </c>
      <c r="D96" s="7">
        <f>IF(ISERROR(B96-C96),"n/a",B96-C96)</f>
        <v>-6</v>
      </c>
      <c r="E96" s="144">
        <f>IF(ISERROR(D96/C96),"n/a",(D96/C96))</f>
        <v>-6.8181818181818177E-2</v>
      </c>
    </row>
    <row r="97" spans="1:5" x14ac:dyDescent="0.2">
      <c r="A97" s="145" t="s">
        <v>31</v>
      </c>
      <c r="B97" s="192">
        <v>82</v>
      </c>
      <c r="C97" s="192">
        <v>88</v>
      </c>
      <c r="D97" s="6">
        <f>IF(ISERROR(B97-C97),"n/a",B97-C97)</f>
        <v>-6</v>
      </c>
      <c r="E97" s="146">
        <f>IF(ISERROR(D97/C97),"n/a",(D97/C97))</f>
        <v>-6.8181818181818177E-2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8</v>
      </c>
      <c r="C99" s="7">
        <f>C100</f>
        <v>11</v>
      </c>
      <c r="D99" s="7">
        <f t="shared" si="20"/>
        <v>-3</v>
      </c>
      <c r="E99" s="144">
        <f t="shared" si="21"/>
        <v>-0.27272727272727271</v>
      </c>
    </row>
    <row r="100" spans="1:5" x14ac:dyDescent="0.2">
      <c r="A100" s="145" t="s">
        <v>31</v>
      </c>
      <c r="B100" s="192">
        <v>8</v>
      </c>
      <c r="C100" s="192">
        <v>11</v>
      </c>
      <c r="D100" s="6">
        <f t="shared" si="20"/>
        <v>-3</v>
      </c>
      <c r="E100" s="146">
        <f t="shared" si="21"/>
        <v>-0.27272727272727271</v>
      </c>
    </row>
    <row r="101" spans="1:5" x14ac:dyDescent="0.2">
      <c r="A101" s="315" t="s">
        <v>5</v>
      </c>
      <c r="B101" s="316">
        <f>(B85+B92)</f>
        <v>7534</v>
      </c>
      <c r="C101" s="316">
        <f>(C85+C92)</f>
        <v>7697</v>
      </c>
      <c r="D101" s="316">
        <f t="shared" si="20"/>
        <v>-163</v>
      </c>
      <c r="E101" s="317">
        <f t="shared" si="21"/>
        <v>-2.1177081979992206E-2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762</v>
      </c>
      <c r="C104" s="6">
        <v>1336</v>
      </c>
      <c r="D104" s="6">
        <f>IF(ISERROR(B104-C104),"n/a",B104-C104)</f>
        <v>-574</v>
      </c>
      <c r="E104" s="158">
        <f>IF(ISERROR(D104/C104),"n/a",(D104/C104))</f>
        <v>-0.42964071856287422</v>
      </c>
    </row>
    <row r="105" spans="1:5" x14ac:dyDescent="0.2">
      <c r="A105" s="159" t="s">
        <v>7</v>
      </c>
      <c r="B105" s="6">
        <v>112</v>
      </c>
      <c r="C105" s="6">
        <v>167</v>
      </c>
      <c r="D105" s="6">
        <f>IF(ISERROR(B105-C105),"n/a",B105-C105)</f>
        <v>-55</v>
      </c>
      <c r="E105" s="158">
        <f>IF(ISERROR(D105/C105),"n/a",(D105/C105))</f>
        <v>-0.32934131736526945</v>
      </c>
    </row>
    <row r="106" spans="1:5" x14ac:dyDescent="0.2">
      <c r="A106" s="160" t="s">
        <v>5</v>
      </c>
      <c r="B106" s="7">
        <f>SUM(B104:B105)</f>
        <v>874</v>
      </c>
      <c r="C106" s="7">
        <f>SUM(C104:C105)</f>
        <v>1503</v>
      </c>
      <c r="D106" s="7">
        <f>IF(ISERROR(B106-C106),"n/a",B106-C106)</f>
        <v>-629</v>
      </c>
      <c r="E106" s="161">
        <f>IF(ISERROR(D106/C106),"n/a",(D106/C106))</f>
        <v>-0.41849634065202929</v>
      </c>
    </row>
    <row r="107" spans="1:5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(B110+B115+B113)</f>
        <v>0</v>
      </c>
      <c r="C109" s="71">
        <f>(C110+C115+C113)</f>
        <v>0</v>
      </c>
      <c r="D109" s="71">
        <f t="shared" ref="D109:D126" si="24">IF(ISERROR(B109-C109),"n/a",B109-C109)</f>
        <v>0</v>
      </c>
      <c r="E109" s="142" t="str">
        <f t="shared" ref="E109:E126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SUM(B111:B112)</f>
        <v>0</v>
      </c>
      <c r="C110" s="7">
        <f>SUM(C111:C112)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s="72" customFormat="1" hidden="1" x14ac:dyDescent="0.2">
      <c r="A112" s="145" t="s">
        <v>22</v>
      </c>
      <c r="B112" s="261">
        <v>0</v>
      </c>
      <c r="C112" s="261">
        <v>0</v>
      </c>
      <c r="D112" s="261">
        <f t="shared" ref="D112" si="28">IF(ISERROR(B112-C112),"n/a",B112-C112)</f>
        <v>0</v>
      </c>
      <c r="E112" s="262" t="str">
        <f t="shared" ref="E112" si="29">IF(ISERROR(D112/C112),"n/a",(D112/C112))</f>
        <v>n/a</v>
      </c>
    </row>
    <row r="113" spans="1:5" hidden="1" x14ac:dyDescent="0.2">
      <c r="A113" s="143" t="s">
        <v>29</v>
      </c>
      <c r="B113" s="7">
        <v>0</v>
      </c>
      <c r="C113" s="7">
        <v>0</v>
      </c>
      <c r="D113" s="7">
        <f>IF(ISERROR(B113-C113),"n/a",B113-C113)</f>
        <v>0</v>
      </c>
      <c r="E113" s="144" t="str">
        <f>IF(ISERROR(D113/C113),"n/a",(D113/C113))</f>
        <v>n/a</v>
      </c>
    </row>
    <row r="114" spans="1:5" hidden="1" x14ac:dyDescent="0.2">
      <c r="A114" s="145" t="s">
        <v>31</v>
      </c>
      <c r="B114" s="6">
        <v>0</v>
      </c>
      <c r="C114" s="6">
        <v>0</v>
      </c>
      <c r="D114" s="6">
        <f>IF(ISERROR(B114-C114),"n/a",B114-C114)</f>
        <v>0</v>
      </c>
      <c r="E114" s="146" t="str">
        <f>IF(ISERROR(D114/C114),"n/a",(D114/C114))</f>
        <v>n/a</v>
      </c>
    </row>
    <row r="115" spans="1:5" hidden="1" x14ac:dyDescent="0.2">
      <c r="A115" s="143" t="s">
        <v>32</v>
      </c>
      <c r="B115" s="7">
        <v>0</v>
      </c>
      <c r="C115" s="7">
        <v>0</v>
      </c>
      <c r="D115" s="7">
        <f t="shared" si="24"/>
        <v>0</v>
      </c>
      <c r="E115" s="144" t="str">
        <f t="shared" si="25"/>
        <v>n/a</v>
      </c>
    </row>
    <row r="116" spans="1:5" hidden="1" x14ac:dyDescent="0.2">
      <c r="A116" s="145" t="s">
        <v>31</v>
      </c>
      <c r="B116" s="6">
        <v>0</v>
      </c>
      <c r="C116" s="6">
        <v>0</v>
      </c>
      <c r="D116" s="6">
        <f t="shared" si="24"/>
        <v>0</v>
      </c>
      <c r="E116" s="146" t="str">
        <f t="shared" si="25"/>
        <v>n/a</v>
      </c>
    </row>
    <row r="117" spans="1:5" hidden="1" x14ac:dyDescent="0.2">
      <c r="A117" s="141" t="s">
        <v>7</v>
      </c>
      <c r="B117" s="71">
        <f>(B118+B124+B121)</f>
        <v>9</v>
      </c>
      <c r="C117" s="71">
        <f>(C118+C124+C121)</f>
        <v>22</v>
      </c>
      <c r="D117" s="71">
        <f t="shared" si="24"/>
        <v>-13</v>
      </c>
      <c r="E117" s="142">
        <f t="shared" si="25"/>
        <v>-0.59090909090909094</v>
      </c>
    </row>
    <row r="118" spans="1:5" hidden="1" x14ac:dyDescent="0.2">
      <c r="A118" s="143" t="s">
        <v>30</v>
      </c>
      <c r="B118" s="7">
        <v>1</v>
      </c>
      <c r="C118" s="7">
        <v>0</v>
      </c>
      <c r="D118" s="7">
        <f t="shared" si="24"/>
        <v>1</v>
      </c>
      <c r="E118" s="146" t="str">
        <f t="shared" si="25"/>
        <v>n/a</v>
      </c>
    </row>
    <row r="119" spans="1:5" hidden="1" x14ac:dyDescent="0.2">
      <c r="A119" s="145" t="s">
        <v>31</v>
      </c>
      <c r="B119" s="261">
        <v>0</v>
      </c>
      <c r="C119" s="261">
        <v>0</v>
      </c>
      <c r="D119" s="261">
        <f t="shared" ref="D119:D120" si="30">IF(ISERROR(B119-C119),"n/a",B119-C119)</f>
        <v>0</v>
      </c>
      <c r="E119" s="146" t="str">
        <f t="shared" ref="E119:E120" si="31">IF(ISERROR(D119/C119),"n/a",(D119/C119))</f>
        <v>n/a</v>
      </c>
    </row>
    <row r="120" spans="1:5" hidden="1" x14ac:dyDescent="0.2">
      <c r="A120" s="145" t="s">
        <v>22</v>
      </c>
      <c r="B120" s="261">
        <v>0</v>
      </c>
      <c r="C120" s="261">
        <v>0</v>
      </c>
      <c r="D120" s="261">
        <f t="shared" si="30"/>
        <v>0</v>
      </c>
      <c r="E120" s="146" t="str">
        <f t="shared" si="31"/>
        <v>n/a</v>
      </c>
    </row>
    <row r="121" spans="1:5" hidden="1" x14ac:dyDescent="0.2">
      <c r="A121" s="143" t="s">
        <v>29</v>
      </c>
      <c r="B121" s="7">
        <v>8</v>
      </c>
      <c r="C121" s="7">
        <v>22</v>
      </c>
      <c r="D121" s="7">
        <f>IF(ISERROR(B121-C121),"n/a",B121-C121)</f>
        <v>-14</v>
      </c>
      <c r="E121" s="144">
        <f>IF(ISERROR(D121/C121),"n/a",(D121/C121))</f>
        <v>-0.63636363636363635</v>
      </c>
    </row>
    <row r="122" spans="1:5" hidden="1" x14ac:dyDescent="0.2">
      <c r="A122" s="145" t="s">
        <v>31</v>
      </c>
      <c r="B122" s="6">
        <v>0</v>
      </c>
      <c r="C122" s="6">
        <v>0</v>
      </c>
      <c r="D122" s="6">
        <f>IF(ISERROR(B122-C122),"n/a",B122-C122)</f>
        <v>0</v>
      </c>
      <c r="E122" s="146" t="str">
        <f>IF(ISERROR(D122/C122),"n/a",(D122/C122))</f>
        <v>n/a</v>
      </c>
    </row>
    <row r="123" spans="1:5" hidden="1" x14ac:dyDescent="0.2">
      <c r="A123" s="145" t="s">
        <v>22</v>
      </c>
      <c r="B123" s="261">
        <v>0</v>
      </c>
      <c r="C123" s="261">
        <v>0</v>
      </c>
      <c r="D123" s="261">
        <f t="shared" ref="D123" si="32">IF(ISERROR(B123-C123),"n/a",B123-C123)</f>
        <v>0</v>
      </c>
      <c r="E123" s="146" t="str">
        <f t="shared" ref="E123" si="33">IF(ISERROR(D123/C123),"n/a",(D123/C123))</f>
        <v>n/a</v>
      </c>
    </row>
    <row r="124" spans="1:5" hidden="1" x14ac:dyDescent="0.2">
      <c r="A124" s="143" t="s">
        <v>32</v>
      </c>
      <c r="B124" s="7">
        <v>0</v>
      </c>
      <c r="C124" s="7">
        <v>0</v>
      </c>
      <c r="D124" s="7">
        <f t="shared" si="24"/>
        <v>0</v>
      </c>
      <c r="E124" s="144" t="str">
        <f t="shared" si="25"/>
        <v>n/a</v>
      </c>
    </row>
    <row r="125" spans="1:5" hidden="1" x14ac:dyDescent="0.2">
      <c r="A125" s="145" t="s">
        <v>31</v>
      </c>
      <c r="B125" s="6">
        <v>0</v>
      </c>
      <c r="C125" s="6">
        <v>0</v>
      </c>
      <c r="D125" s="6">
        <f t="shared" si="24"/>
        <v>0</v>
      </c>
      <c r="E125" s="146" t="str">
        <f t="shared" si="25"/>
        <v>n/a</v>
      </c>
    </row>
    <row r="126" spans="1:5" hidden="1" x14ac:dyDescent="0.2">
      <c r="A126" s="147" t="s">
        <v>5</v>
      </c>
      <c r="B126" s="71">
        <f>(B109+B117)</f>
        <v>9</v>
      </c>
      <c r="C126" s="71">
        <f>(C109+C117)</f>
        <v>22</v>
      </c>
      <c r="D126" s="71">
        <f t="shared" si="24"/>
        <v>-13</v>
      </c>
      <c r="E126" s="142">
        <f t="shared" si="25"/>
        <v>-0.59090909090909094</v>
      </c>
    </row>
    <row r="127" spans="1:5" ht="16.5" hidden="1" customHeight="1" x14ac:dyDescent="0.2">
      <c r="A127" s="162"/>
      <c r="B127" s="24"/>
      <c r="C127" s="24"/>
      <c r="D127" s="24"/>
      <c r="E127" s="156"/>
    </row>
    <row r="128" spans="1:5" ht="15" hidden="1" customHeight="1" x14ac:dyDescent="0.25">
      <c r="A128" s="157" t="s">
        <v>10</v>
      </c>
      <c r="B128" s="6"/>
      <c r="C128" s="6"/>
      <c r="D128" s="6"/>
      <c r="E128" s="158"/>
    </row>
    <row r="129" spans="1:5" ht="12.75" hidden="1" customHeight="1" x14ac:dyDescent="0.2">
      <c r="A129" s="141" t="s">
        <v>77</v>
      </c>
      <c r="B129" s="71">
        <f>(B130+B135+B133)</f>
        <v>0</v>
      </c>
      <c r="C129" s="71">
        <f>(C130+C135+C133)</f>
        <v>0</v>
      </c>
      <c r="D129" s="71">
        <f t="shared" ref="D129:D146" si="34">IF(ISERROR(B129-C129),"n/a",B129-C129)</f>
        <v>0</v>
      </c>
      <c r="E129" s="142" t="str">
        <f t="shared" ref="E129:E146" si="35">IF(ISERROR(D129/C129),"n/a",(D129/C129))</f>
        <v>n/a</v>
      </c>
    </row>
    <row r="130" spans="1:5" ht="12.75" hidden="1" customHeight="1" x14ac:dyDescent="0.2">
      <c r="A130" s="143" t="s">
        <v>30</v>
      </c>
      <c r="B130" s="7">
        <v>0</v>
      </c>
      <c r="C130" s="7">
        <v>0</v>
      </c>
      <c r="D130" s="7">
        <f t="shared" si="34"/>
        <v>0</v>
      </c>
      <c r="E130" s="144" t="str">
        <f t="shared" si="35"/>
        <v>n/a</v>
      </c>
    </row>
    <row r="131" spans="1:5" ht="12.75" hidden="1" customHeight="1" x14ac:dyDescent="0.2">
      <c r="A131" s="145" t="s">
        <v>31</v>
      </c>
      <c r="B131" s="261">
        <v>0</v>
      </c>
      <c r="C131" s="261">
        <v>0</v>
      </c>
      <c r="D131" s="261">
        <f t="shared" ref="D131" si="36">IF(ISERROR(B131-C131),"n/a",B131-C131)</f>
        <v>0</v>
      </c>
      <c r="E131" s="262" t="str">
        <f t="shared" ref="E131" si="37">IF(ISERROR(D131/C131),"n/a",(D131/C131))</f>
        <v>n/a</v>
      </c>
    </row>
    <row r="132" spans="1:5" ht="12.75" hidden="1" customHeight="1" x14ac:dyDescent="0.2">
      <c r="A132" s="145" t="s">
        <v>22</v>
      </c>
      <c r="B132" s="261">
        <v>0</v>
      </c>
      <c r="C132" s="261">
        <v>0</v>
      </c>
      <c r="D132" s="261">
        <f t="shared" ref="D132" si="38">IF(ISERROR(B132-C132),"n/a",B132-C132)</f>
        <v>0</v>
      </c>
      <c r="E132" s="262" t="str">
        <f t="shared" ref="E132" si="39">IF(ISERROR(D132/C132),"n/a",(D132/C132))</f>
        <v>n/a</v>
      </c>
    </row>
    <row r="133" spans="1:5" ht="12.75" hidden="1" customHeight="1" x14ac:dyDescent="0.2">
      <c r="A133" s="143" t="s">
        <v>29</v>
      </c>
      <c r="B133" s="7">
        <f>B134</f>
        <v>0</v>
      </c>
      <c r="C133" s="7">
        <f>C134</f>
        <v>0</v>
      </c>
      <c r="D133" s="7">
        <f>IF(ISERROR(B133-C133),"n/a",B133-C133)</f>
        <v>0</v>
      </c>
      <c r="E133" s="144" t="str">
        <f>IF(ISERROR(D133/C133),"n/a",(D133/C133))</f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>IF(ISERROR(B134-C134),"n/a",B134-C134)</f>
        <v>0</v>
      </c>
      <c r="E134" s="146" t="str">
        <f>IF(ISERROR(D134/C134),"n/a",(D134/C134))</f>
        <v>n/a</v>
      </c>
    </row>
    <row r="135" spans="1:5" ht="12.75" hidden="1" customHeight="1" x14ac:dyDescent="0.2">
      <c r="A135" s="143" t="s">
        <v>32</v>
      </c>
      <c r="B135" s="7">
        <f>B136</f>
        <v>0</v>
      </c>
      <c r="C135" s="7">
        <f>C136</f>
        <v>0</v>
      </c>
      <c r="D135" s="7">
        <f t="shared" si="34"/>
        <v>0</v>
      </c>
      <c r="E135" s="144" t="str">
        <f t="shared" si="35"/>
        <v>n/a</v>
      </c>
    </row>
    <row r="136" spans="1:5" ht="12.75" hidden="1" customHeight="1" x14ac:dyDescent="0.2">
      <c r="A136" s="145" t="s">
        <v>31</v>
      </c>
      <c r="B136" s="6">
        <v>0</v>
      </c>
      <c r="C136" s="6">
        <v>0</v>
      </c>
      <c r="D136" s="6">
        <f t="shared" si="34"/>
        <v>0</v>
      </c>
      <c r="E136" s="146" t="str">
        <f t="shared" si="35"/>
        <v>n/a</v>
      </c>
    </row>
    <row r="137" spans="1:5" ht="12.75" hidden="1" customHeight="1" x14ac:dyDescent="0.2">
      <c r="A137" s="141" t="s">
        <v>7</v>
      </c>
      <c r="B137" s="71">
        <v>0</v>
      </c>
      <c r="C137" s="71">
        <v>0</v>
      </c>
      <c r="D137" s="71">
        <f t="shared" si="34"/>
        <v>0</v>
      </c>
      <c r="E137" s="142" t="str">
        <f t="shared" si="35"/>
        <v>n/a</v>
      </c>
    </row>
    <row r="138" spans="1:5" ht="12.75" hidden="1" customHeight="1" x14ac:dyDescent="0.2">
      <c r="A138" s="143" t="s">
        <v>30</v>
      </c>
      <c r="B138" s="7">
        <v>0</v>
      </c>
      <c r="C138" s="7">
        <v>0</v>
      </c>
      <c r="D138" s="7">
        <f t="shared" si="34"/>
        <v>0</v>
      </c>
      <c r="E138" s="144" t="str">
        <f t="shared" si="35"/>
        <v>n/a</v>
      </c>
    </row>
    <row r="139" spans="1:5" ht="12.75" hidden="1" customHeight="1" x14ac:dyDescent="0.2">
      <c r="A139" s="145" t="s">
        <v>31</v>
      </c>
      <c r="B139" s="261">
        <v>0</v>
      </c>
      <c r="C139" s="261">
        <v>0</v>
      </c>
      <c r="D139" s="261">
        <f t="shared" ref="D139:D140" si="40">IF(ISERROR(B139-C139),"n/a",B139-C139)</f>
        <v>0</v>
      </c>
      <c r="E139" s="262" t="str">
        <f t="shared" ref="E139:E140" si="41">IF(ISERROR(D139/C139),"n/a",(D139/C139))</f>
        <v>n/a</v>
      </c>
    </row>
    <row r="140" spans="1:5" ht="12.75" hidden="1" customHeight="1" x14ac:dyDescent="0.2">
      <c r="A140" s="145" t="s">
        <v>22</v>
      </c>
      <c r="B140" s="261">
        <v>0</v>
      </c>
      <c r="C140" s="261">
        <v>0</v>
      </c>
      <c r="D140" s="261">
        <f t="shared" si="40"/>
        <v>0</v>
      </c>
      <c r="E140" s="262" t="str">
        <f t="shared" si="41"/>
        <v>n/a</v>
      </c>
    </row>
    <row r="141" spans="1:5" ht="12.75" hidden="1" customHeight="1" x14ac:dyDescent="0.2">
      <c r="A141" s="143" t="s">
        <v>29</v>
      </c>
      <c r="B141" s="7">
        <v>0</v>
      </c>
      <c r="C141" s="7">
        <v>0</v>
      </c>
      <c r="D141" s="7">
        <f>IF(ISERROR(B141-C141),"n/a",B141-C141)</f>
        <v>0</v>
      </c>
      <c r="E141" s="144" t="str">
        <f>IF(ISERROR(D141/C141),"n/a",(D141/C141))</f>
        <v>n/a</v>
      </c>
    </row>
    <row r="142" spans="1:5" ht="12.75" hidden="1" customHeight="1" x14ac:dyDescent="0.2">
      <c r="A142" s="145" t="s">
        <v>31</v>
      </c>
      <c r="B142" s="6">
        <v>0</v>
      </c>
      <c r="C142" s="6">
        <v>0</v>
      </c>
      <c r="D142" s="6">
        <f>IF(ISERROR(B142-C142),"n/a",B142-C142)</f>
        <v>0</v>
      </c>
      <c r="E142" s="146" t="str">
        <f>IF(ISERROR(D142/C142),"n/a",(D142/C142))</f>
        <v>n/a</v>
      </c>
    </row>
    <row r="143" spans="1:5" ht="12.75" hidden="1" customHeight="1" x14ac:dyDescent="0.2">
      <c r="A143" s="145" t="s">
        <v>22</v>
      </c>
      <c r="B143" s="6">
        <v>0</v>
      </c>
      <c r="C143" s="6">
        <v>0</v>
      </c>
      <c r="D143" s="6">
        <f>IF(ISERROR(B143-C143),"n/a",B143-C143)</f>
        <v>0</v>
      </c>
      <c r="E143" s="146" t="str">
        <f>IF(ISERROR(D143/C143),"n/a",(D143/C143))</f>
        <v>n/a</v>
      </c>
    </row>
    <row r="144" spans="1:5" ht="12.75" hidden="1" customHeight="1" x14ac:dyDescent="0.2">
      <c r="A144" s="143" t="s">
        <v>32</v>
      </c>
      <c r="B144" s="7">
        <f>B145</f>
        <v>0</v>
      </c>
      <c r="C144" s="7">
        <f>C145</f>
        <v>0</v>
      </c>
      <c r="D144" s="7">
        <f t="shared" si="34"/>
        <v>0</v>
      </c>
      <c r="E144" s="144" t="str">
        <f t="shared" si="35"/>
        <v>n/a</v>
      </c>
    </row>
    <row r="145" spans="1:5" ht="12.75" hidden="1" customHeight="1" x14ac:dyDescent="0.2">
      <c r="A145" s="145" t="s">
        <v>31</v>
      </c>
      <c r="B145" s="6">
        <v>0</v>
      </c>
      <c r="C145" s="6">
        <v>0</v>
      </c>
      <c r="D145" s="6">
        <f t="shared" si="34"/>
        <v>0</v>
      </c>
      <c r="E145" s="146" t="str">
        <f t="shared" si="35"/>
        <v>n/a</v>
      </c>
    </row>
    <row r="146" spans="1:5" hidden="1" x14ac:dyDescent="0.2">
      <c r="A146" s="147" t="s">
        <v>5</v>
      </c>
      <c r="B146" s="71">
        <f>(B129+B137)</f>
        <v>0</v>
      </c>
      <c r="C146" s="71">
        <f>(C129+C137)</f>
        <v>0</v>
      </c>
      <c r="D146" s="71">
        <f t="shared" si="34"/>
        <v>0</v>
      </c>
      <c r="E146" s="142" t="str">
        <f t="shared" si="35"/>
        <v>n/a</v>
      </c>
    </row>
    <row r="147" spans="1:5" hidden="1" x14ac:dyDescent="0.2">
      <c r="A147" s="163"/>
      <c r="B147" s="26"/>
      <c r="C147" s="26"/>
      <c r="D147" s="26"/>
      <c r="E147" s="164"/>
    </row>
    <row r="148" spans="1:5" hidden="1" x14ac:dyDescent="0.2"/>
    <row r="149" spans="1:5" ht="3" hidden="1" customHeight="1" x14ac:dyDescent="0.2">
      <c r="A149" s="15"/>
    </row>
    <row r="150" spans="1:5" ht="15" x14ac:dyDescent="0.2">
      <c r="A150" s="282"/>
    </row>
    <row r="151" spans="1:5" ht="15" x14ac:dyDescent="0.2">
      <c r="A151" s="282"/>
    </row>
    <row r="152" spans="1:5" x14ac:dyDescent="0.2">
      <c r="A152" s="72" t="s">
        <v>81</v>
      </c>
    </row>
    <row r="153" spans="1:5" x14ac:dyDescent="0.2">
      <c r="A153" s="72" t="s">
        <v>82</v>
      </c>
    </row>
    <row r="154" spans="1:5" x14ac:dyDescent="0.2">
      <c r="A154" s="72" t="s">
        <v>83</v>
      </c>
    </row>
    <row r="155" spans="1:5" x14ac:dyDescent="0.2">
      <c r="A155" s="72" t="s">
        <v>84</v>
      </c>
    </row>
    <row r="156" spans="1:5" x14ac:dyDescent="0.2">
      <c r="A156" s="72" t="s">
        <v>85</v>
      </c>
    </row>
    <row r="157" spans="1:5" x14ac:dyDescent="0.2">
      <c r="A157" s="72" t="s">
        <v>86</v>
      </c>
    </row>
    <row r="158" spans="1:5" x14ac:dyDescent="0.2">
      <c r="A158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7/9/2024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5"/>
      <c r="O1" s="5"/>
      <c r="P1" s="5"/>
    </row>
    <row r="2" spans="1:16" ht="15.75" x14ac:dyDescent="0.25">
      <c r="A2" s="357" t="s">
        <v>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5"/>
      <c r="O2" s="5"/>
      <c r="P2" s="5"/>
    </row>
    <row r="3" spans="1:16" ht="15.75" x14ac:dyDescent="0.25">
      <c r="A3" s="358" t="str">
        <f>Summary!A3</f>
        <v>Fall 2024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10"/>
      <c r="O3" s="310"/>
      <c r="P3" s="310"/>
    </row>
    <row r="4" spans="1:16" ht="15.75" x14ac:dyDescent="0.25">
      <c r="A4" s="358" t="str">
        <f>Summary!A4</f>
        <v>as of Friday, July 5, 2024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10"/>
      <c r="O4" s="310"/>
      <c r="P4" s="310"/>
    </row>
    <row r="6" spans="1:16" x14ac:dyDescent="0.25">
      <c r="A6" s="426" t="s">
        <v>60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6" x14ac:dyDescent="0.25">
      <c r="A7" s="419" t="s">
        <v>77</v>
      </c>
      <c r="B7" s="420"/>
      <c r="C7" s="420"/>
      <c r="D7" s="420"/>
      <c r="E7" s="420"/>
      <c r="F7" s="420"/>
      <c r="G7" s="420"/>
      <c r="H7" s="420"/>
      <c r="I7" s="420"/>
      <c r="J7" s="420"/>
      <c r="K7" s="420"/>
      <c r="L7" s="420"/>
      <c r="M7" s="421"/>
    </row>
    <row r="8" spans="1:16" ht="15" customHeight="1" x14ac:dyDescent="0.25">
      <c r="B8" s="422" t="s">
        <v>39</v>
      </c>
      <c r="C8" s="422"/>
      <c r="D8" s="422" t="s">
        <v>40</v>
      </c>
      <c r="E8" s="422"/>
      <c r="F8" s="422" t="s">
        <v>43</v>
      </c>
      <c r="G8" s="422"/>
      <c r="H8" s="422" t="s">
        <v>41</v>
      </c>
      <c r="I8" s="422"/>
      <c r="J8" s="422" t="s">
        <v>37</v>
      </c>
      <c r="K8" s="422"/>
      <c r="L8" s="422" t="s">
        <v>38</v>
      </c>
      <c r="M8" s="422"/>
    </row>
    <row r="9" spans="1:16" x14ac:dyDescent="0.25">
      <c r="B9" s="311">
        <v>2024</v>
      </c>
      <c r="C9" s="311">
        <v>2023</v>
      </c>
      <c r="D9" s="311">
        <f>B9</f>
        <v>2024</v>
      </c>
      <c r="E9" s="311">
        <f>C9</f>
        <v>2023</v>
      </c>
      <c r="F9" s="311">
        <f>B9</f>
        <v>2024</v>
      </c>
      <c r="G9" s="311">
        <f>C9</f>
        <v>2023</v>
      </c>
      <c r="H9" s="311">
        <f>B9</f>
        <v>2024</v>
      </c>
      <c r="I9" s="311">
        <f>C9</f>
        <v>2023</v>
      </c>
      <c r="J9" s="311">
        <f>B9</f>
        <v>2024</v>
      </c>
      <c r="K9" s="311">
        <f>C9</f>
        <v>2023</v>
      </c>
      <c r="L9" s="311">
        <f>B9</f>
        <v>2024</v>
      </c>
      <c r="M9" s="311">
        <f>C9</f>
        <v>2023</v>
      </c>
    </row>
    <row r="10" spans="1:16" x14ac:dyDescent="0.25">
      <c r="A10" s="314" t="s">
        <v>54</v>
      </c>
      <c r="B10" s="318">
        <f>SUM(B43,B74,B105,B136,B167,B198)</f>
        <v>1966</v>
      </c>
      <c r="C10" s="318">
        <f t="shared" ref="C10:M10" si="0">SUM(C43,C74,C105,C136,C167,C198)</f>
        <v>2086</v>
      </c>
      <c r="D10" s="318">
        <f t="shared" si="0"/>
        <v>1242</v>
      </c>
      <c r="E10" s="318">
        <f t="shared" si="0"/>
        <v>1270</v>
      </c>
      <c r="F10" s="318">
        <f t="shared" si="0"/>
        <v>251</v>
      </c>
      <c r="G10" s="318">
        <f t="shared" si="0"/>
        <v>233</v>
      </c>
      <c r="H10" s="318">
        <f t="shared" si="0"/>
        <v>226</v>
      </c>
      <c r="I10" s="318">
        <f t="shared" si="0"/>
        <v>208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46</v>
      </c>
      <c r="C11" s="318">
        <f t="shared" si="1"/>
        <v>48</v>
      </c>
      <c r="D11" s="318">
        <f t="shared" si="1"/>
        <v>36</v>
      </c>
      <c r="E11" s="318">
        <f t="shared" si="1"/>
        <v>21</v>
      </c>
      <c r="F11" s="318">
        <f t="shared" si="1"/>
        <v>14</v>
      </c>
      <c r="G11" s="318">
        <f t="shared" si="1"/>
        <v>2</v>
      </c>
      <c r="H11" s="318">
        <f t="shared" si="1"/>
        <v>13</v>
      </c>
      <c r="I11" s="318">
        <f t="shared" si="1"/>
        <v>2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17465</v>
      </c>
      <c r="C12" s="318">
        <f t="shared" si="1"/>
        <v>18673</v>
      </c>
      <c r="D12" s="318">
        <f t="shared" si="1"/>
        <v>14477</v>
      </c>
      <c r="E12" s="318">
        <f t="shared" si="1"/>
        <v>14669</v>
      </c>
      <c r="F12" s="318">
        <f t="shared" si="1"/>
        <v>2494</v>
      </c>
      <c r="G12" s="318">
        <f t="shared" si="1"/>
        <v>2538</v>
      </c>
      <c r="H12" s="318">
        <f t="shared" si="1"/>
        <v>2122</v>
      </c>
      <c r="I12" s="318">
        <f t="shared" si="1"/>
        <v>2113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63</v>
      </c>
      <c r="C13" s="318">
        <f t="shared" si="1"/>
        <v>82</v>
      </c>
      <c r="D13" s="318">
        <f t="shared" si="1"/>
        <v>51</v>
      </c>
      <c r="E13" s="318">
        <f t="shared" si="1"/>
        <v>59</v>
      </c>
      <c r="F13" s="318">
        <f t="shared" si="1"/>
        <v>7</v>
      </c>
      <c r="G13" s="318">
        <f t="shared" si="1"/>
        <v>8</v>
      </c>
      <c r="H13" s="318">
        <f t="shared" si="1"/>
        <v>7</v>
      </c>
      <c r="I13" s="318">
        <f t="shared" si="1"/>
        <v>8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21542</v>
      </c>
      <c r="C14" s="318">
        <f t="shared" si="1"/>
        <v>22197</v>
      </c>
      <c r="D14" s="318">
        <f t="shared" si="1"/>
        <v>14927</v>
      </c>
      <c r="E14" s="318">
        <f t="shared" si="1"/>
        <v>14526</v>
      </c>
      <c r="F14" s="318">
        <f t="shared" si="1"/>
        <v>2563</v>
      </c>
      <c r="G14" s="318">
        <f t="shared" si="1"/>
        <v>2742</v>
      </c>
      <c r="H14" s="318">
        <f t="shared" si="1"/>
        <v>2377</v>
      </c>
      <c r="I14" s="318">
        <f t="shared" si="1"/>
        <v>2556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2841</v>
      </c>
      <c r="C15" s="318">
        <f t="shared" si="1"/>
        <v>3279</v>
      </c>
      <c r="D15" s="318">
        <f t="shared" si="1"/>
        <v>2299</v>
      </c>
      <c r="E15" s="318">
        <f t="shared" si="1"/>
        <v>2522</v>
      </c>
      <c r="F15" s="318">
        <f t="shared" si="1"/>
        <v>371</v>
      </c>
      <c r="G15" s="318">
        <f t="shared" si="1"/>
        <v>319</v>
      </c>
      <c r="H15" s="318">
        <f t="shared" si="1"/>
        <v>333</v>
      </c>
      <c r="I15" s="318">
        <f t="shared" si="1"/>
        <v>274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5847</v>
      </c>
      <c r="C16" s="318">
        <f t="shared" si="1"/>
        <v>5834</v>
      </c>
      <c r="D16" s="318">
        <f t="shared" si="1"/>
        <v>4993</v>
      </c>
      <c r="E16" s="318">
        <f t="shared" si="1"/>
        <v>4621</v>
      </c>
      <c r="F16" s="318">
        <f t="shared" si="1"/>
        <v>321</v>
      </c>
      <c r="G16" s="318">
        <f t="shared" si="1"/>
        <v>457</v>
      </c>
      <c r="H16" s="318">
        <f t="shared" si="1"/>
        <v>278</v>
      </c>
      <c r="I16" s="318">
        <f t="shared" si="1"/>
        <v>386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1525</v>
      </c>
      <c r="C17" s="318">
        <f t="shared" si="1"/>
        <v>1353</v>
      </c>
      <c r="D17" s="318">
        <f t="shared" si="1"/>
        <v>1297</v>
      </c>
      <c r="E17" s="318">
        <f t="shared" si="1"/>
        <v>1094</v>
      </c>
      <c r="F17" s="318">
        <f t="shared" si="1"/>
        <v>131</v>
      </c>
      <c r="G17" s="318">
        <f t="shared" si="1"/>
        <v>121</v>
      </c>
      <c r="H17" s="318">
        <f t="shared" si="1"/>
        <v>116</v>
      </c>
      <c r="I17" s="318">
        <f t="shared" si="1"/>
        <v>97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5731</v>
      </c>
      <c r="C18" s="318">
        <f t="shared" si="1"/>
        <v>7903</v>
      </c>
      <c r="D18" s="318">
        <f t="shared" si="1"/>
        <v>4641</v>
      </c>
      <c r="E18" s="318">
        <f t="shared" si="1"/>
        <v>6391</v>
      </c>
      <c r="F18" s="318">
        <f t="shared" si="1"/>
        <v>626</v>
      </c>
      <c r="G18" s="318">
        <f t="shared" si="1"/>
        <v>630</v>
      </c>
      <c r="H18" s="318">
        <f t="shared" si="1"/>
        <v>562</v>
      </c>
      <c r="I18" s="318">
        <f t="shared" si="1"/>
        <v>539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57025</v>
      </c>
      <c r="C19" s="336">
        <f>SUM(C52,C83,C114,C145,C207)</f>
        <v>61455</v>
      </c>
      <c r="D19" s="336">
        <f t="shared" ref="D19:M19" si="2">SUM(D10:D18)</f>
        <v>43963</v>
      </c>
      <c r="E19" s="336">
        <f t="shared" si="2"/>
        <v>45173</v>
      </c>
      <c r="F19" s="336">
        <f t="shared" si="2"/>
        <v>6778</v>
      </c>
      <c r="G19" s="336">
        <f t="shared" si="2"/>
        <v>7050</v>
      </c>
      <c r="H19" s="336">
        <f t="shared" si="2"/>
        <v>6034</v>
      </c>
      <c r="I19" s="336">
        <f t="shared" si="2"/>
        <v>6183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7" t="s">
        <v>60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9"/>
    </row>
    <row r="21" spans="1:13" x14ac:dyDescent="0.25">
      <c r="A21" s="430" t="s">
        <v>7</v>
      </c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9"/>
    </row>
    <row r="22" spans="1:13" x14ac:dyDescent="0.25">
      <c r="B22" s="415" t="s">
        <v>39</v>
      </c>
      <c r="C22" s="415"/>
      <c r="D22" s="415" t="s">
        <v>40</v>
      </c>
      <c r="E22" s="415"/>
      <c r="F22" s="415" t="s">
        <v>43</v>
      </c>
      <c r="G22" s="415"/>
      <c r="H22" s="415" t="s">
        <v>41</v>
      </c>
      <c r="I22" s="415"/>
      <c r="J22" s="415" t="s">
        <v>37</v>
      </c>
      <c r="K22" s="415"/>
      <c r="L22" s="415" t="s">
        <v>38</v>
      </c>
      <c r="M22" s="415"/>
    </row>
    <row r="23" spans="1:13" x14ac:dyDescent="0.25">
      <c r="B23" s="312">
        <f>B9</f>
        <v>2024</v>
      </c>
      <c r="C23" s="312">
        <f>C9</f>
        <v>2023</v>
      </c>
      <c r="D23" s="312">
        <f>B9</f>
        <v>2024</v>
      </c>
      <c r="E23" s="312">
        <f>C9</f>
        <v>2023</v>
      </c>
      <c r="F23" s="312">
        <f>B9</f>
        <v>2024</v>
      </c>
      <c r="G23" s="312">
        <f>C9</f>
        <v>2023</v>
      </c>
      <c r="H23" s="312">
        <f>B9</f>
        <v>2024</v>
      </c>
      <c r="I23" s="312">
        <f>C9</f>
        <v>2023</v>
      </c>
      <c r="J23" s="312">
        <f>B9</f>
        <v>2024</v>
      </c>
      <c r="K23" s="312">
        <f>C9</f>
        <v>2023</v>
      </c>
      <c r="L23" s="312">
        <f>B9</f>
        <v>2024</v>
      </c>
      <c r="M23" s="312">
        <f>C9</f>
        <v>2023</v>
      </c>
    </row>
    <row r="24" spans="1:13" x14ac:dyDescent="0.25">
      <c r="A24" s="313" t="s">
        <v>54</v>
      </c>
      <c r="B24" s="318">
        <f t="shared" ref="B24:M24" si="3">SUM(B57,B88,B119,B150,B181,B212)</f>
        <v>546</v>
      </c>
      <c r="C24" s="318">
        <f t="shared" si="3"/>
        <v>500</v>
      </c>
      <c r="D24" s="318">
        <f t="shared" si="3"/>
        <v>268</v>
      </c>
      <c r="E24" s="318">
        <f t="shared" si="3"/>
        <v>225</v>
      </c>
      <c r="F24" s="318">
        <f t="shared" si="3"/>
        <v>67</v>
      </c>
      <c r="G24" s="318">
        <f t="shared" si="3"/>
        <v>72</v>
      </c>
      <c r="H24" s="318">
        <f t="shared" si="3"/>
        <v>64</v>
      </c>
      <c r="I24" s="318">
        <f t="shared" si="3"/>
        <v>62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22</v>
      </c>
      <c r="C25" s="318">
        <f t="shared" si="4"/>
        <v>25</v>
      </c>
      <c r="D25" s="318">
        <f t="shared" si="4"/>
        <v>10</v>
      </c>
      <c r="E25" s="318">
        <f t="shared" si="4"/>
        <v>16</v>
      </c>
      <c r="F25" s="318">
        <f t="shared" si="4"/>
        <v>3</v>
      </c>
      <c r="G25" s="318">
        <f t="shared" si="4"/>
        <v>5</v>
      </c>
      <c r="H25" s="318">
        <f t="shared" si="4"/>
        <v>3</v>
      </c>
      <c r="I25" s="318">
        <f t="shared" si="4"/>
        <v>4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3332</v>
      </c>
      <c r="C26" s="318">
        <f t="shared" si="5"/>
        <v>3281</v>
      </c>
      <c r="D26" s="318">
        <f t="shared" si="5"/>
        <v>1957</v>
      </c>
      <c r="E26" s="318">
        <f t="shared" si="5"/>
        <v>1915</v>
      </c>
      <c r="F26" s="318">
        <f t="shared" si="5"/>
        <v>317</v>
      </c>
      <c r="G26" s="318">
        <f t="shared" si="5"/>
        <v>340</v>
      </c>
      <c r="H26" s="318">
        <f t="shared" si="5"/>
        <v>292</v>
      </c>
      <c r="I26" s="318">
        <f t="shared" si="5"/>
        <v>302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20</v>
      </c>
      <c r="C27" s="318">
        <f t="shared" si="6"/>
        <v>15</v>
      </c>
      <c r="D27" s="318">
        <f t="shared" si="6"/>
        <v>16</v>
      </c>
      <c r="E27" s="318">
        <f t="shared" si="6"/>
        <v>8</v>
      </c>
      <c r="F27" s="318">
        <f t="shared" si="6"/>
        <v>8</v>
      </c>
      <c r="G27" s="318">
        <f t="shared" si="6"/>
        <v>1</v>
      </c>
      <c r="H27" s="318">
        <f t="shared" si="6"/>
        <v>5</v>
      </c>
      <c r="I27" s="318">
        <f t="shared" si="6"/>
        <v>1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4404</v>
      </c>
      <c r="C28" s="318">
        <f t="shared" si="7"/>
        <v>4231</v>
      </c>
      <c r="D28" s="318">
        <f t="shared" si="7"/>
        <v>2564</v>
      </c>
      <c r="E28" s="318">
        <f t="shared" si="7"/>
        <v>2386</v>
      </c>
      <c r="F28" s="318">
        <f t="shared" si="7"/>
        <v>728</v>
      </c>
      <c r="G28" s="318">
        <f t="shared" si="7"/>
        <v>718</v>
      </c>
      <c r="H28" s="318">
        <f t="shared" si="7"/>
        <v>676</v>
      </c>
      <c r="I28" s="318">
        <f t="shared" si="7"/>
        <v>676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711</v>
      </c>
      <c r="C29" s="318">
        <f t="shared" si="8"/>
        <v>694</v>
      </c>
      <c r="D29" s="318">
        <f t="shared" si="8"/>
        <v>386</v>
      </c>
      <c r="E29" s="318">
        <f t="shared" si="8"/>
        <v>371</v>
      </c>
      <c r="F29" s="318">
        <f t="shared" si="8"/>
        <v>91</v>
      </c>
      <c r="G29" s="318">
        <f t="shared" si="8"/>
        <v>73</v>
      </c>
      <c r="H29" s="318">
        <f t="shared" si="8"/>
        <v>82</v>
      </c>
      <c r="I29" s="318">
        <f t="shared" si="8"/>
        <v>68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838</v>
      </c>
      <c r="C30" s="318">
        <f t="shared" si="9"/>
        <v>853</v>
      </c>
      <c r="D30" s="318">
        <f t="shared" si="9"/>
        <v>531</v>
      </c>
      <c r="E30" s="318">
        <f t="shared" si="9"/>
        <v>543</v>
      </c>
      <c r="F30" s="318">
        <f t="shared" si="9"/>
        <v>94</v>
      </c>
      <c r="G30" s="318">
        <f t="shared" si="9"/>
        <v>98</v>
      </c>
      <c r="H30" s="318">
        <f t="shared" si="9"/>
        <v>85</v>
      </c>
      <c r="I30" s="318">
        <f t="shared" si="9"/>
        <v>92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182</v>
      </c>
      <c r="C31" s="318">
        <f t="shared" si="10"/>
        <v>187</v>
      </c>
      <c r="D31" s="318">
        <f t="shared" si="10"/>
        <v>107</v>
      </c>
      <c r="E31" s="318">
        <f t="shared" si="10"/>
        <v>111</v>
      </c>
      <c r="F31" s="318">
        <f t="shared" si="10"/>
        <v>17</v>
      </c>
      <c r="G31" s="318">
        <f t="shared" si="10"/>
        <v>22</v>
      </c>
      <c r="H31" s="318">
        <f t="shared" si="10"/>
        <v>16</v>
      </c>
      <c r="I31" s="318">
        <f t="shared" si="10"/>
        <v>20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2236</v>
      </c>
      <c r="C32" s="318">
        <f t="shared" si="11"/>
        <v>2324</v>
      </c>
      <c r="D32" s="318">
        <f t="shared" si="11"/>
        <v>1327</v>
      </c>
      <c r="E32" s="318">
        <f t="shared" si="11"/>
        <v>1357</v>
      </c>
      <c r="F32" s="318">
        <f t="shared" si="11"/>
        <v>236</v>
      </c>
      <c r="G32" s="318">
        <f t="shared" si="11"/>
        <v>266</v>
      </c>
      <c r="H32" s="318">
        <f t="shared" si="11"/>
        <v>224</v>
      </c>
      <c r="I32" s="318">
        <f t="shared" si="11"/>
        <v>246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12291</v>
      </c>
      <c r="C33" s="336">
        <f t="shared" ref="C33:M33" si="12">SUM(C24:C32)</f>
        <v>12110</v>
      </c>
      <c r="D33" s="336">
        <f t="shared" si="12"/>
        <v>7166</v>
      </c>
      <c r="E33" s="336">
        <f t="shared" si="12"/>
        <v>6932</v>
      </c>
      <c r="F33" s="336">
        <f t="shared" si="12"/>
        <v>1561</v>
      </c>
      <c r="G33" s="336">
        <f t="shared" si="12"/>
        <v>1595</v>
      </c>
      <c r="H33" s="336">
        <f t="shared" si="12"/>
        <v>1447</v>
      </c>
      <c r="I33" s="336">
        <f t="shared" si="12"/>
        <v>1471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69316</v>
      </c>
      <c r="C35" s="334">
        <f t="shared" si="13"/>
        <v>73565</v>
      </c>
      <c r="D35" s="334">
        <f t="shared" si="13"/>
        <v>51129</v>
      </c>
      <c r="E35" s="334">
        <f t="shared" si="13"/>
        <v>52105</v>
      </c>
      <c r="F35" s="334">
        <f t="shared" si="13"/>
        <v>8339</v>
      </c>
      <c r="G35" s="334">
        <f t="shared" si="13"/>
        <v>8645</v>
      </c>
      <c r="H35" s="334">
        <f t="shared" si="13"/>
        <v>7481</v>
      </c>
      <c r="I35" s="334">
        <f t="shared" si="13"/>
        <v>7654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24" t="s">
        <v>44</v>
      </c>
      <c r="B39" s="417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8"/>
    </row>
    <row r="40" spans="1:13" x14ac:dyDescent="0.25">
      <c r="A40" s="419" t="s">
        <v>77</v>
      </c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1"/>
    </row>
    <row r="41" spans="1:13" x14ac:dyDescent="0.25">
      <c r="B41" s="422" t="s">
        <v>39</v>
      </c>
      <c r="C41" s="422"/>
      <c r="D41" s="422" t="s">
        <v>40</v>
      </c>
      <c r="E41" s="422"/>
      <c r="F41" s="422" t="s">
        <v>43</v>
      </c>
      <c r="G41" s="422"/>
      <c r="H41" s="422" t="s">
        <v>41</v>
      </c>
      <c r="I41" s="422"/>
      <c r="J41" s="422" t="s">
        <v>37</v>
      </c>
      <c r="K41" s="422"/>
      <c r="L41" s="422" t="s">
        <v>38</v>
      </c>
      <c r="M41" s="422"/>
    </row>
    <row r="42" spans="1:13" x14ac:dyDescent="0.25">
      <c r="B42" s="311">
        <f>B9</f>
        <v>2024</v>
      </c>
      <c r="C42" s="311">
        <f>C9</f>
        <v>2023</v>
      </c>
      <c r="D42" s="311">
        <f>B9</f>
        <v>2024</v>
      </c>
      <c r="E42" s="311">
        <f>C9</f>
        <v>2023</v>
      </c>
      <c r="F42" s="311">
        <f>B9</f>
        <v>2024</v>
      </c>
      <c r="G42" s="311">
        <f>C9</f>
        <v>2023</v>
      </c>
      <c r="H42" s="311">
        <f>B9</f>
        <v>2024</v>
      </c>
      <c r="I42" s="311">
        <f>C9</f>
        <v>2023</v>
      </c>
      <c r="J42" s="311">
        <f>B9</f>
        <v>2024</v>
      </c>
      <c r="K42" s="311">
        <f>C9</f>
        <v>2023</v>
      </c>
      <c r="L42" s="311">
        <f>B9</f>
        <v>2024</v>
      </c>
      <c r="M42" s="311">
        <f>C9</f>
        <v>2023</v>
      </c>
    </row>
    <row r="43" spans="1:13" x14ac:dyDescent="0.25">
      <c r="A43" s="314" t="s">
        <v>54</v>
      </c>
      <c r="B43" s="318">
        <v>381</v>
      </c>
      <c r="C43" s="318">
        <v>389</v>
      </c>
      <c r="D43" s="318">
        <v>129</v>
      </c>
      <c r="E43" s="318">
        <v>150</v>
      </c>
      <c r="F43" s="318">
        <v>29</v>
      </c>
      <c r="G43" s="318">
        <v>23</v>
      </c>
      <c r="H43" s="318">
        <v>28</v>
      </c>
      <c r="I43" s="318">
        <v>23</v>
      </c>
      <c r="J43" s="318"/>
      <c r="K43" s="318"/>
      <c r="L43" s="318"/>
      <c r="M43" s="318"/>
    </row>
    <row r="44" spans="1:13" ht="15" customHeight="1" x14ac:dyDescent="0.25">
      <c r="A44" s="314" t="s">
        <v>53</v>
      </c>
      <c r="B44" s="318">
        <v>4</v>
      </c>
      <c r="C44" s="318">
        <v>5</v>
      </c>
      <c r="D44" s="318">
        <v>1</v>
      </c>
      <c r="E44" s="318">
        <v>2</v>
      </c>
      <c r="F44" s="318">
        <v>0</v>
      </c>
      <c r="G44" s="318">
        <v>1</v>
      </c>
      <c r="H44" s="318">
        <v>0</v>
      </c>
      <c r="I44" s="318">
        <v>1</v>
      </c>
      <c r="J44" s="318"/>
      <c r="K44" s="318"/>
      <c r="L44" s="318"/>
      <c r="M44" s="318"/>
    </row>
    <row r="45" spans="1:13" x14ac:dyDescent="0.25">
      <c r="A45" s="314" t="s">
        <v>42</v>
      </c>
      <c r="B45" s="318">
        <v>5846</v>
      </c>
      <c r="C45" s="318">
        <v>6219</v>
      </c>
      <c r="D45" s="318">
        <v>3684</v>
      </c>
      <c r="E45" s="318">
        <v>3549</v>
      </c>
      <c r="F45" s="318">
        <v>420</v>
      </c>
      <c r="G45" s="318">
        <v>419</v>
      </c>
      <c r="H45" s="318">
        <v>359</v>
      </c>
      <c r="I45" s="318">
        <v>364</v>
      </c>
      <c r="J45" s="318"/>
      <c r="K45" s="318"/>
      <c r="L45" s="318"/>
      <c r="M45" s="318"/>
    </row>
    <row r="46" spans="1:13" x14ac:dyDescent="0.25">
      <c r="A46" s="314" t="s">
        <v>52</v>
      </c>
      <c r="B46" s="318">
        <v>12</v>
      </c>
      <c r="C46" s="318">
        <v>24</v>
      </c>
      <c r="D46" s="318">
        <v>4</v>
      </c>
      <c r="E46" s="318">
        <v>12</v>
      </c>
      <c r="F46" s="318">
        <v>0</v>
      </c>
      <c r="G46" s="318">
        <v>0</v>
      </c>
      <c r="H46" s="318">
        <v>0</v>
      </c>
      <c r="I46" s="318">
        <v>0</v>
      </c>
      <c r="J46" s="318"/>
      <c r="K46" s="318"/>
      <c r="L46" s="318"/>
      <c r="M46" s="318"/>
    </row>
    <row r="47" spans="1:13" x14ac:dyDescent="0.25">
      <c r="A47" s="314" t="s">
        <v>51</v>
      </c>
      <c r="B47" s="318">
        <v>4414</v>
      </c>
      <c r="C47" s="318">
        <v>4368</v>
      </c>
      <c r="D47" s="318">
        <v>1978</v>
      </c>
      <c r="E47" s="318">
        <v>1730</v>
      </c>
      <c r="F47" s="318">
        <v>354</v>
      </c>
      <c r="G47" s="318">
        <v>319</v>
      </c>
      <c r="H47" s="318">
        <v>333</v>
      </c>
      <c r="I47" s="318">
        <v>300</v>
      </c>
      <c r="J47" s="318"/>
      <c r="K47" s="318"/>
      <c r="L47" s="318"/>
      <c r="M47" s="318"/>
    </row>
    <row r="48" spans="1:13" x14ac:dyDescent="0.25">
      <c r="A48" s="314" t="s">
        <v>50</v>
      </c>
      <c r="B48" s="318">
        <v>726</v>
      </c>
      <c r="C48" s="318">
        <v>755</v>
      </c>
      <c r="D48" s="318">
        <v>419</v>
      </c>
      <c r="E48" s="318">
        <v>387</v>
      </c>
      <c r="F48" s="318">
        <v>57</v>
      </c>
      <c r="G48" s="318">
        <v>47</v>
      </c>
      <c r="H48" s="318">
        <v>56</v>
      </c>
      <c r="I48" s="318">
        <v>41</v>
      </c>
      <c r="J48" s="318"/>
      <c r="K48" s="318"/>
      <c r="L48" s="318"/>
      <c r="M48" s="318"/>
    </row>
    <row r="49" spans="1:15" x14ac:dyDescent="0.25">
      <c r="A49" s="314" t="s">
        <v>49</v>
      </c>
      <c r="B49" s="318">
        <v>1259</v>
      </c>
      <c r="C49" s="318">
        <v>1326</v>
      </c>
      <c r="D49" s="318">
        <v>995</v>
      </c>
      <c r="E49" s="318">
        <v>1057</v>
      </c>
      <c r="F49" s="318">
        <v>95</v>
      </c>
      <c r="G49" s="318">
        <v>141</v>
      </c>
      <c r="H49" s="318">
        <v>79</v>
      </c>
      <c r="I49" s="318">
        <v>114</v>
      </c>
      <c r="J49" s="318"/>
      <c r="K49" s="318"/>
      <c r="L49" s="318"/>
      <c r="M49" s="318"/>
    </row>
    <row r="50" spans="1:15" x14ac:dyDescent="0.25">
      <c r="A50" s="314" t="s">
        <v>48</v>
      </c>
      <c r="B50" s="318">
        <v>631</v>
      </c>
      <c r="C50" s="318">
        <v>526</v>
      </c>
      <c r="D50" s="318">
        <v>444</v>
      </c>
      <c r="E50" s="318">
        <v>326</v>
      </c>
      <c r="F50" s="318">
        <v>28</v>
      </c>
      <c r="G50" s="318">
        <v>25</v>
      </c>
      <c r="H50" s="318">
        <v>26</v>
      </c>
      <c r="I50" s="318">
        <v>20</v>
      </c>
      <c r="J50" s="318"/>
      <c r="K50" s="318"/>
      <c r="L50" s="318"/>
      <c r="M50" s="318"/>
    </row>
    <row r="51" spans="1:15" ht="15.75" thickBot="1" x14ac:dyDescent="0.3">
      <c r="A51" s="319" t="s">
        <v>47</v>
      </c>
      <c r="B51" s="318">
        <v>1330</v>
      </c>
      <c r="C51" s="318">
        <v>1571</v>
      </c>
      <c r="D51" s="318">
        <v>783</v>
      </c>
      <c r="E51" s="318">
        <v>887</v>
      </c>
      <c r="F51" s="318">
        <v>90</v>
      </c>
      <c r="G51" s="318">
        <v>85</v>
      </c>
      <c r="H51" s="318">
        <v>85</v>
      </c>
      <c r="I51" s="318">
        <v>72</v>
      </c>
      <c r="J51" s="318"/>
      <c r="K51" s="318"/>
      <c r="L51" s="318"/>
      <c r="M51" s="318"/>
    </row>
    <row r="52" spans="1:15" ht="15" customHeight="1" thickTop="1" x14ac:dyDescent="0.25">
      <c r="A52" s="320" t="s">
        <v>5</v>
      </c>
      <c r="B52" s="321">
        <f>SUM(B43:B51)</f>
        <v>14603</v>
      </c>
      <c r="C52" s="321">
        <f t="shared" ref="C52:M52" si="14">SUM(C43:C51)</f>
        <v>15183</v>
      </c>
      <c r="D52" s="321">
        <f t="shared" si="14"/>
        <v>8437</v>
      </c>
      <c r="E52" s="321">
        <f t="shared" si="14"/>
        <v>8100</v>
      </c>
      <c r="F52" s="321">
        <f t="shared" si="14"/>
        <v>1073</v>
      </c>
      <c r="G52" s="321">
        <f t="shared" si="14"/>
        <v>1060</v>
      </c>
      <c r="H52" s="321">
        <f t="shared" si="14"/>
        <v>966</v>
      </c>
      <c r="I52" s="321">
        <f t="shared" si="14"/>
        <v>935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25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07" t="s">
        <v>7</v>
      </c>
      <c r="B54" s="408"/>
      <c r="C54" s="408"/>
      <c r="D54" s="408"/>
      <c r="E54" s="408"/>
      <c r="F54" s="408"/>
      <c r="G54" s="408"/>
      <c r="H54" s="408"/>
      <c r="I54" s="408"/>
      <c r="J54" s="408"/>
      <c r="K54" s="408"/>
      <c r="L54" s="408"/>
      <c r="M54" s="409"/>
    </row>
    <row r="55" spans="1:15" x14ac:dyDescent="0.25">
      <c r="B55" s="415" t="s">
        <v>39</v>
      </c>
      <c r="C55" s="415"/>
      <c r="D55" s="415" t="s">
        <v>40</v>
      </c>
      <c r="E55" s="415"/>
      <c r="F55" s="415" t="s">
        <v>43</v>
      </c>
      <c r="G55" s="415"/>
      <c r="H55" s="415" t="s">
        <v>41</v>
      </c>
      <c r="I55" s="415"/>
      <c r="J55" s="415" t="s">
        <v>37</v>
      </c>
      <c r="K55" s="415"/>
      <c r="L55" s="415" t="s">
        <v>38</v>
      </c>
      <c r="M55" s="415"/>
    </row>
    <row r="56" spans="1:15" x14ac:dyDescent="0.25">
      <c r="B56" s="312">
        <f>B9</f>
        <v>2024</v>
      </c>
      <c r="C56" s="312">
        <f>C9</f>
        <v>2023</v>
      </c>
      <c r="D56" s="312">
        <f>B9</f>
        <v>2024</v>
      </c>
      <c r="E56" s="312">
        <f>C9</f>
        <v>2023</v>
      </c>
      <c r="F56" s="312">
        <f>B9</f>
        <v>2024</v>
      </c>
      <c r="G56" s="312">
        <f>C9</f>
        <v>2023</v>
      </c>
      <c r="H56" s="312">
        <f>B9</f>
        <v>2024</v>
      </c>
      <c r="I56" s="312">
        <f>C9</f>
        <v>2023</v>
      </c>
      <c r="J56" s="312">
        <f>B9</f>
        <v>2024</v>
      </c>
      <c r="K56" s="312">
        <f>C9</f>
        <v>2023</v>
      </c>
      <c r="L56" s="312">
        <f>B9</f>
        <v>2024</v>
      </c>
      <c r="M56" s="312">
        <f>C9</f>
        <v>2023</v>
      </c>
    </row>
    <row r="57" spans="1:15" x14ac:dyDescent="0.25">
      <c r="A57" s="314" t="s">
        <v>54</v>
      </c>
      <c r="B57" s="318">
        <v>104</v>
      </c>
      <c r="C57" s="318">
        <v>97</v>
      </c>
      <c r="D57" s="318">
        <v>14</v>
      </c>
      <c r="E57" s="318">
        <v>17</v>
      </c>
      <c r="F57" s="318">
        <v>2</v>
      </c>
      <c r="G57" s="318">
        <v>2</v>
      </c>
      <c r="H57" s="318">
        <v>2</v>
      </c>
      <c r="I57" s="318">
        <v>2</v>
      </c>
      <c r="J57" s="318"/>
      <c r="K57" s="318"/>
      <c r="L57" s="318"/>
      <c r="M57" s="318"/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/>
      <c r="K58" s="318"/>
      <c r="L58" s="318"/>
      <c r="M58" s="318"/>
      <c r="O58" s="324"/>
    </row>
    <row r="59" spans="1:15" x14ac:dyDescent="0.25">
      <c r="A59" s="314" t="s">
        <v>42</v>
      </c>
      <c r="B59" s="318">
        <v>1093</v>
      </c>
      <c r="C59" s="318">
        <v>1085</v>
      </c>
      <c r="D59" s="318">
        <v>340</v>
      </c>
      <c r="E59" s="318">
        <v>359</v>
      </c>
      <c r="F59" s="318">
        <v>49</v>
      </c>
      <c r="G59" s="318">
        <v>54</v>
      </c>
      <c r="H59" s="318">
        <v>47</v>
      </c>
      <c r="I59" s="318">
        <v>47</v>
      </c>
      <c r="J59" s="318"/>
      <c r="K59" s="318"/>
      <c r="L59" s="318"/>
      <c r="M59" s="318"/>
      <c r="O59" s="324"/>
    </row>
    <row r="60" spans="1:15" x14ac:dyDescent="0.25">
      <c r="A60" s="314" t="s">
        <v>52</v>
      </c>
      <c r="B60" s="318">
        <v>2</v>
      </c>
      <c r="C60" s="318">
        <v>4</v>
      </c>
      <c r="D60" s="318">
        <v>1</v>
      </c>
      <c r="E60" s="318">
        <v>1</v>
      </c>
      <c r="F60" s="318">
        <v>1</v>
      </c>
      <c r="G60" s="318">
        <v>0</v>
      </c>
      <c r="H60" s="318">
        <v>1</v>
      </c>
      <c r="I60" s="318">
        <v>0</v>
      </c>
      <c r="J60" s="318"/>
      <c r="K60" s="318"/>
      <c r="L60" s="318"/>
      <c r="M60" s="318"/>
      <c r="O60" s="324"/>
    </row>
    <row r="61" spans="1:15" x14ac:dyDescent="0.25">
      <c r="A61" s="314" t="s">
        <v>51</v>
      </c>
      <c r="B61" s="318">
        <v>844</v>
      </c>
      <c r="C61" s="318">
        <v>755</v>
      </c>
      <c r="D61" s="318">
        <v>194</v>
      </c>
      <c r="E61" s="318">
        <v>199</v>
      </c>
      <c r="F61" s="318">
        <v>52</v>
      </c>
      <c r="G61" s="318">
        <v>53</v>
      </c>
      <c r="H61" s="318">
        <v>52</v>
      </c>
      <c r="I61" s="318">
        <v>50</v>
      </c>
      <c r="J61" s="318"/>
      <c r="K61" s="318"/>
      <c r="L61" s="318"/>
      <c r="M61" s="318"/>
    </row>
    <row r="62" spans="1:15" x14ac:dyDescent="0.25">
      <c r="A62" s="314" t="s">
        <v>50</v>
      </c>
      <c r="B62" s="318">
        <v>182</v>
      </c>
      <c r="C62" s="318">
        <v>170</v>
      </c>
      <c r="D62" s="318">
        <v>50</v>
      </c>
      <c r="E62" s="318">
        <v>50</v>
      </c>
      <c r="F62" s="318">
        <v>14</v>
      </c>
      <c r="G62" s="318">
        <v>9</v>
      </c>
      <c r="H62" s="318">
        <v>14</v>
      </c>
      <c r="I62" s="318">
        <v>9</v>
      </c>
      <c r="J62" s="318"/>
      <c r="K62" s="318"/>
      <c r="L62" s="318"/>
      <c r="M62" s="318"/>
    </row>
    <row r="63" spans="1:15" x14ac:dyDescent="0.25">
      <c r="A63" s="314" t="s">
        <v>49</v>
      </c>
      <c r="B63" s="318">
        <v>233</v>
      </c>
      <c r="C63" s="318">
        <v>216</v>
      </c>
      <c r="D63" s="318">
        <v>83</v>
      </c>
      <c r="E63" s="318">
        <v>79</v>
      </c>
      <c r="F63" s="318">
        <v>22</v>
      </c>
      <c r="G63" s="318">
        <v>20</v>
      </c>
      <c r="H63" s="318">
        <v>21</v>
      </c>
      <c r="I63" s="318">
        <v>19</v>
      </c>
      <c r="J63" s="318"/>
      <c r="K63" s="318"/>
      <c r="L63" s="318"/>
      <c r="M63" s="318"/>
    </row>
    <row r="64" spans="1:15" x14ac:dyDescent="0.25">
      <c r="A64" s="314" t="s">
        <v>48</v>
      </c>
      <c r="B64" s="318">
        <v>60</v>
      </c>
      <c r="C64" s="318">
        <v>69</v>
      </c>
      <c r="D64" s="318">
        <v>23</v>
      </c>
      <c r="E64" s="318">
        <v>31</v>
      </c>
      <c r="F64" s="318">
        <v>5</v>
      </c>
      <c r="G64" s="318">
        <v>7</v>
      </c>
      <c r="H64" s="318">
        <v>5</v>
      </c>
      <c r="I64" s="318">
        <v>7</v>
      </c>
      <c r="J64" s="318"/>
      <c r="K64" s="318"/>
      <c r="L64" s="318"/>
      <c r="M64" s="318"/>
    </row>
    <row r="65" spans="1:13" ht="15.75" thickBot="1" x14ac:dyDescent="0.3">
      <c r="A65" s="319" t="s">
        <v>47</v>
      </c>
      <c r="B65" s="318">
        <v>527</v>
      </c>
      <c r="C65" s="318">
        <v>512</v>
      </c>
      <c r="D65" s="318">
        <v>162</v>
      </c>
      <c r="E65" s="318">
        <v>150</v>
      </c>
      <c r="F65" s="318">
        <v>36</v>
      </c>
      <c r="G65" s="318">
        <v>28</v>
      </c>
      <c r="H65" s="318">
        <v>36</v>
      </c>
      <c r="I65" s="318">
        <v>27</v>
      </c>
      <c r="J65" s="318"/>
      <c r="K65" s="318"/>
      <c r="L65" s="318"/>
      <c r="M65" s="318"/>
    </row>
    <row r="66" spans="1:13" ht="16.5" thickTop="1" thickBot="1" x14ac:dyDescent="0.3">
      <c r="A66" s="329" t="s">
        <v>5</v>
      </c>
      <c r="B66" s="330">
        <f>SUM(B57:B65)</f>
        <v>3047</v>
      </c>
      <c r="C66" s="330">
        <f t="shared" ref="C66:M66" si="15">SUM(C57:C65)</f>
        <v>2910</v>
      </c>
      <c r="D66" s="330">
        <f t="shared" si="15"/>
        <v>867</v>
      </c>
      <c r="E66" s="330">
        <f t="shared" si="15"/>
        <v>886</v>
      </c>
      <c r="F66" s="330">
        <f t="shared" si="15"/>
        <v>181</v>
      </c>
      <c r="G66" s="330">
        <f t="shared" si="15"/>
        <v>173</v>
      </c>
      <c r="H66" s="330">
        <f t="shared" si="15"/>
        <v>178</v>
      </c>
      <c r="I66" s="330">
        <f t="shared" si="15"/>
        <v>161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17650</v>
      </c>
      <c r="C67" s="332">
        <f t="shared" ref="C67:M67" si="16">SUM(C52,C66)</f>
        <v>18093</v>
      </c>
      <c r="D67" s="332">
        <f t="shared" si="16"/>
        <v>9304</v>
      </c>
      <c r="E67" s="332">
        <f t="shared" si="16"/>
        <v>8986</v>
      </c>
      <c r="F67" s="332">
        <f t="shared" si="16"/>
        <v>1254</v>
      </c>
      <c r="G67" s="332">
        <f t="shared" si="16"/>
        <v>1233</v>
      </c>
      <c r="H67" s="332">
        <f t="shared" si="16"/>
        <v>1144</v>
      </c>
      <c r="I67" s="332">
        <f t="shared" si="16"/>
        <v>1096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24" t="s">
        <v>45</v>
      </c>
      <c r="B70" s="417"/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8"/>
    </row>
    <row r="71" spans="1:13" x14ac:dyDescent="0.25">
      <c r="A71" s="419" t="s">
        <v>77</v>
      </c>
      <c r="B71" s="420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1"/>
    </row>
    <row r="72" spans="1:13" x14ac:dyDescent="0.25">
      <c r="B72" s="422" t="s">
        <v>39</v>
      </c>
      <c r="C72" s="422"/>
      <c r="D72" s="422" t="s">
        <v>40</v>
      </c>
      <c r="E72" s="422"/>
      <c r="F72" s="422" t="s">
        <v>43</v>
      </c>
      <c r="G72" s="422"/>
      <c r="H72" s="422" t="s">
        <v>41</v>
      </c>
      <c r="I72" s="422"/>
      <c r="J72" s="422" t="s">
        <v>37</v>
      </c>
      <c r="K72" s="422"/>
      <c r="L72" s="422" t="s">
        <v>38</v>
      </c>
      <c r="M72" s="422"/>
    </row>
    <row r="73" spans="1:13" x14ac:dyDescent="0.25">
      <c r="B73" s="311">
        <f>B9</f>
        <v>2024</v>
      </c>
      <c r="C73" s="311">
        <f>C9</f>
        <v>2023</v>
      </c>
      <c r="D73" s="311">
        <f>B9</f>
        <v>2024</v>
      </c>
      <c r="E73" s="311">
        <f>C9</f>
        <v>2023</v>
      </c>
      <c r="F73" s="311">
        <f>B9</f>
        <v>2024</v>
      </c>
      <c r="G73" s="311">
        <f>C9</f>
        <v>2023</v>
      </c>
      <c r="H73" s="311">
        <f>B9</f>
        <v>2024</v>
      </c>
      <c r="I73" s="311">
        <f>C9</f>
        <v>2023</v>
      </c>
      <c r="J73" s="311">
        <f>B9</f>
        <v>2024</v>
      </c>
      <c r="K73" s="311">
        <f>C9</f>
        <v>2023</v>
      </c>
      <c r="L73" s="311">
        <f>B9</f>
        <v>2024</v>
      </c>
      <c r="M73" s="311">
        <f>C9</f>
        <v>2023</v>
      </c>
    </row>
    <row r="74" spans="1:13" x14ac:dyDescent="0.25">
      <c r="A74" s="313" t="s">
        <v>54</v>
      </c>
      <c r="B74" s="318">
        <v>1070</v>
      </c>
      <c r="C74" s="318">
        <v>1097</v>
      </c>
      <c r="D74" s="318">
        <v>757</v>
      </c>
      <c r="E74" s="318">
        <v>723</v>
      </c>
      <c r="F74" s="318">
        <v>147</v>
      </c>
      <c r="G74" s="318">
        <v>141</v>
      </c>
      <c r="H74" s="318">
        <v>134</v>
      </c>
      <c r="I74" s="318">
        <v>127</v>
      </c>
      <c r="J74" s="318"/>
      <c r="K74" s="318"/>
      <c r="L74" s="318"/>
      <c r="M74" s="318"/>
    </row>
    <row r="75" spans="1:13" x14ac:dyDescent="0.25">
      <c r="A75" s="313" t="s">
        <v>53</v>
      </c>
      <c r="B75" s="318">
        <v>29</v>
      </c>
      <c r="C75" s="318">
        <v>28</v>
      </c>
      <c r="D75" s="318">
        <v>21</v>
      </c>
      <c r="E75" s="318">
        <v>14</v>
      </c>
      <c r="F75" s="318">
        <v>10</v>
      </c>
      <c r="G75" s="318">
        <v>1</v>
      </c>
      <c r="H75" s="318">
        <v>9</v>
      </c>
      <c r="I75" s="318">
        <v>1</v>
      </c>
      <c r="J75" s="318"/>
      <c r="K75" s="318"/>
      <c r="L75" s="318"/>
      <c r="M75" s="318"/>
    </row>
    <row r="76" spans="1:13" x14ac:dyDescent="0.25">
      <c r="A76" s="313" t="s">
        <v>42</v>
      </c>
      <c r="B76" s="318">
        <v>6181</v>
      </c>
      <c r="C76" s="318">
        <v>6771</v>
      </c>
      <c r="D76" s="318">
        <v>5734</v>
      </c>
      <c r="E76" s="318">
        <v>6030</v>
      </c>
      <c r="F76" s="318">
        <v>1115</v>
      </c>
      <c r="G76" s="318">
        <v>1217</v>
      </c>
      <c r="H76" s="318">
        <v>974</v>
      </c>
      <c r="I76" s="318">
        <v>1035</v>
      </c>
      <c r="J76" s="318"/>
      <c r="K76" s="318"/>
      <c r="L76" s="318"/>
      <c r="M76" s="318"/>
    </row>
    <row r="77" spans="1:13" x14ac:dyDescent="0.25">
      <c r="A77" s="313" t="s">
        <v>52</v>
      </c>
      <c r="B77" s="318">
        <v>29</v>
      </c>
      <c r="C77" s="318">
        <v>32</v>
      </c>
      <c r="D77" s="318">
        <v>27</v>
      </c>
      <c r="E77" s="318">
        <v>26</v>
      </c>
      <c r="F77" s="318">
        <v>5</v>
      </c>
      <c r="G77" s="318">
        <v>4</v>
      </c>
      <c r="H77" s="318">
        <v>5</v>
      </c>
      <c r="I77" s="318">
        <v>4</v>
      </c>
      <c r="J77" s="318"/>
      <c r="K77" s="318"/>
      <c r="L77" s="318"/>
      <c r="M77" s="318"/>
    </row>
    <row r="78" spans="1:13" x14ac:dyDescent="0.25">
      <c r="A78" s="313" t="s">
        <v>51</v>
      </c>
      <c r="B78" s="318">
        <v>10531</v>
      </c>
      <c r="C78" s="318">
        <v>11157</v>
      </c>
      <c r="D78" s="318">
        <v>8030</v>
      </c>
      <c r="E78" s="318">
        <v>8243</v>
      </c>
      <c r="F78" s="318">
        <v>1368</v>
      </c>
      <c r="G78" s="318">
        <v>1623</v>
      </c>
      <c r="H78" s="318">
        <v>1268</v>
      </c>
      <c r="I78" s="318">
        <v>1511</v>
      </c>
      <c r="J78" s="318"/>
      <c r="K78" s="318"/>
      <c r="L78" s="318"/>
      <c r="M78" s="318"/>
    </row>
    <row r="79" spans="1:13" x14ac:dyDescent="0.25">
      <c r="A79" s="313" t="s">
        <v>50</v>
      </c>
      <c r="B79" s="318">
        <v>1235</v>
      </c>
      <c r="C79" s="318">
        <v>1542</v>
      </c>
      <c r="D79" s="318">
        <v>1110</v>
      </c>
      <c r="E79" s="318">
        <v>1309</v>
      </c>
      <c r="F79" s="318">
        <v>184</v>
      </c>
      <c r="G79" s="318">
        <v>170</v>
      </c>
      <c r="H79" s="318">
        <v>162</v>
      </c>
      <c r="I79" s="318">
        <v>150</v>
      </c>
      <c r="J79" s="318"/>
      <c r="K79" s="318"/>
      <c r="L79" s="318"/>
      <c r="M79" s="318"/>
    </row>
    <row r="80" spans="1:13" x14ac:dyDescent="0.25">
      <c r="A80" s="313" t="s">
        <v>49</v>
      </c>
      <c r="B80" s="318">
        <v>3196</v>
      </c>
      <c r="C80" s="318">
        <v>3231</v>
      </c>
      <c r="D80" s="318">
        <v>2726</v>
      </c>
      <c r="E80" s="318">
        <v>2525</v>
      </c>
      <c r="F80" s="318">
        <v>154</v>
      </c>
      <c r="G80" s="318">
        <v>235</v>
      </c>
      <c r="H80" s="318">
        <v>138</v>
      </c>
      <c r="I80" s="318">
        <v>206</v>
      </c>
      <c r="J80" s="318"/>
      <c r="K80" s="318"/>
      <c r="L80" s="318"/>
      <c r="M80" s="318"/>
    </row>
    <row r="81" spans="1:15" x14ac:dyDescent="0.25">
      <c r="A81" s="313" t="s">
        <v>48</v>
      </c>
      <c r="B81" s="318">
        <v>513</v>
      </c>
      <c r="C81" s="318">
        <v>490</v>
      </c>
      <c r="D81" s="318">
        <v>478</v>
      </c>
      <c r="E81" s="318">
        <v>445</v>
      </c>
      <c r="F81" s="318">
        <v>51</v>
      </c>
      <c r="G81" s="318">
        <v>53</v>
      </c>
      <c r="H81" s="318">
        <v>45</v>
      </c>
      <c r="I81" s="318">
        <v>46</v>
      </c>
      <c r="J81" s="318"/>
      <c r="K81" s="318"/>
      <c r="L81" s="318"/>
      <c r="M81" s="318"/>
    </row>
    <row r="82" spans="1:15" ht="15.75" thickBot="1" x14ac:dyDescent="0.3">
      <c r="A82" s="322" t="s">
        <v>47</v>
      </c>
      <c r="B82" s="318">
        <v>2650</v>
      </c>
      <c r="C82" s="318">
        <v>3955</v>
      </c>
      <c r="D82" s="318">
        <v>2292</v>
      </c>
      <c r="E82" s="318">
        <v>3448</v>
      </c>
      <c r="F82" s="318">
        <v>289</v>
      </c>
      <c r="G82" s="318">
        <v>295</v>
      </c>
      <c r="H82" s="318">
        <v>264</v>
      </c>
      <c r="I82" s="318">
        <v>254</v>
      </c>
      <c r="J82" s="318"/>
      <c r="K82" s="318"/>
      <c r="L82" s="318"/>
      <c r="M82" s="318"/>
    </row>
    <row r="83" spans="1:15" ht="15" customHeight="1" thickTop="1" x14ac:dyDescent="0.25">
      <c r="A83" s="323" t="s">
        <v>5</v>
      </c>
      <c r="B83" s="321">
        <f>SUM(B74:B82)</f>
        <v>25434</v>
      </c>
      <c r="C83" s="321">
        <f t="shared" ref="C83:M83" si="17">SUM(C74:C82)</f>
        <v>28303</v>
      </c>
      <c r="D83" s="321">
        <f t="shared" si="17"/>
        <v>21175</v>
      </c>
      <c r="E83" s="321">
        <f t="shared" si="17"/>
        <v>22763</v>
      </c>
      <c r="F83" s="321">
        <f t="shared" si="17"/>
        <v>3323</v>
      </c>
      <c r="G83" s="321">
        <f t="shared" si="17"/>
        <v>3739</v>
      </c>
      <c r="H83" s="321">
        <f t="shared" si="17"/>
        <v>2999</v>
      </c>
      <c r="I83" s="321">
        <f t="shared" si="17"/>
        <v>3334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25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07" t="s">
        <v>7</v>
      </c>
      <c r="B85" s="408"/>
      <c r="C85" s="408"/>
      <c r="D85" s="408"/>
      <c r="E85" s="408"/>
      <c r="F85" s="408"/>
      <c r="G85" s="408"/>
      <c r="H85" s="408"/>
      <c r="I85" s="408"/>
      <c r="J85" s="408"/>
      <c r="K85" s="408"/>
      <c r="L85" s="408"/>
      <c r="M85" s="409"/>
    </row>
    <row r="86" spans="1:15" x14ac:dyDescent="0.25">
      <c r="B86" s="415" t="s">
        <v>39</v>
      </c>
      <c r="C86" s="415"/>
      <c r="D86" s="415" t="s">
        <v>40</v>
      </c>
      <c r="E86" s="415"/>
      <c r="F86" s="415" t="s">
        <v>43</v>
      </c>
      <c r="G86" s="415"/>
      <c r="H86" s="415" t="s">
        <v>41</v>
      </c>
      <c r="I86" s="415"/>
      <c r="J86" s="415" t="s">
        <v>37</v>
      </c>
      <c r="K86" s="415"/>
      <c r="L86" s="415" t="s">
        <v>38</v>
      </c>
      <c r="M86" s="415"/>
      <c r="O86" s="324"/>
    </row>
    <row r="87" spans="1:15" x14ac:dyDescent="0.25">
      <c r="B87" s="312">
        <f>B9</f>
        <v>2024</v>
      </c>
      <c r="C87" s="312">
        <f>C9</f>
        <v>2023</v>
      </c>
      <c r="D87" s="312">
        <f>B9</f>
        <v>2024</v>
      </c>
      <c r="E87" s="312">
        <f>C9</f>
        <v>2023</v>
      </c>
      <c r="F87" s="312">
        <f>B9</f>
        <v>2024</v>
      </c>
      <c r="G87" s="312">
        <f>C9</f>
        <v>2023</v>
      </c>
      <c r="H87" s="312">
        <f>B9</f>
        <v>2024</v>
      </c>
      <c r="I87" s="312">
        <f>C9</f>
        <v>2023</v>
      </c>
      <c r="J87" s="312">
        <f>B9</f>
        <v>2024</v>
      </c>
      <c r="K87" s="312">
        <f>C9</f>
        <v>2023</v>
      </c>
      <c r="L87" s="312">
        <f>B9</f>
        <v>2024</v>
      </c>
      <c r="M87" s="312">
        <f>C9</f>
        <v>2023</v>
      </c>
      <c r="O87" s="324"/>
    </row>
    <row r="88" spans="1:15" x14ac:dyDescent="0.25">
      <c r="A88" s="313" t="s">
        <v>54</v>
      </c>
      <c r="B88" s="318">
        <v>266</v>
      </c>
      <c r="C88" s="318">
        <v>267</v>
      </c>
      <c r="D88" s="318">
        <v>166</v>
      </c>
      <c r="E88" s="318">
        <v>150</v>
      </c>
      <c r="F88" s="318">
        <v>39</v>
      </c>
      <c r="G88" s="318">
        <v>48</v>
      </c>
      <c r="H88" s="318">
        <v>38</v>
      </c>
      <c r="I88" s="318">
        <v>40</v>
      </c>
      <c r="J88" s="318"/>
      <c r="K88" s="318"/>
      <c r="L88" s="318"/>
      <c r="M88" s="318"/>
      <c r="O88" s="324"/>
    </row>
    <row r="89" spans="1:15" x14ac:dyDescent="0.25">
      <c r="A89" s="313" t="s">
        <v>53</v>
      </c>
      <c r="B89" s="318">
        <v>14</v>
      </c>
      <c r="C89" s="318">
        <v>17</v>
      </c>
      <c r="D89" s="318">
        <v>7</v>
      </c>
      <c r="E89" s="318">
        <v>13</v>
      </c>
      <c r="F89" s="318">
        <v>2</v>
      </c>
      <c r="G89" s="318">
        <v>5</v>
      </c>
      <c r="H89" s="318">
        <v>2</v>
      </c>
      <c r="I89" s="318">
        <v>4</v>
      </c>
      <c r="J89" s="318"/>
      <c r="K89" s="318"/>
      <c r="L89" s="318"/>
      <c r="M89" s="318"/>
      <c r="O89" s="324"/>
    </row>
    <row r="90" spans="1:15" x14ac:dyDescent="0.25">
      <c r="A90" s="313" t="s">
        <v>42</v>
      </c>
      <c r="B90" s="318">
        <v>986</v>
      </c>
      <c r="C90" s="318">
        <v>1024</v>
      </c>
      <c r="D90" s="318">
        <v>789</v>
      </c>
      <c r="E90" s="318">
        <v>800</v>
      </c>
      <c r="F90" s="318">
        <v>113</v>
      </c>
      <c r="G90" s="318">
        <v>114</v>
      </c>
      <c r="H90" s="318">
        <v>96</v>
      </c>
      <c r="I90" s="318">
        <v>103</v>
      </c>
      <c r="J90" s="318"/>
      <c r="K90" s="318"/>
      <c r="L90" s="318"/>
      <c r="M90" s="318"/>
    </row>
    <row r="91" spans="1:15" x14ac:dyDescent="0.25">
      <c r="A91" s="313" t="s">
        <v>52</v>
      </c>
      <c r="B91" s="318">
        <v>9</v>
      </c>
      <c r="C91" s="318">
        <v>7</v>
      </c>
      <c r="D91" s="318">
        <v>8</v>
      </c>
      <c r="E91" s="318">
        <v>7</v>
      </c>
      <c r="F91" s="318">
        <v>4</v>
      </c>
      <c r="G91" s="318">
        <v>1</v>
      </c>
      <c r="H91" s="318">
        <v>1</v>
      </c>
      <c r="I91" s="318">
        <v>1</v>
      </c>
      <c r="J91" s="318"/>
      <c r="K91" s="318"/>
      <c r="L91" s="318"/>
      <c r="M91" s="318"/>
    </row>
    <row r="92" spans="1:15" x14ac:dyDescent="0.25">
      <c r="A92" s="313" t="s">
        <v>51</v>
      </c>
      <c r="B92" s="318">
        <v>2071</v>
      </c>
      <c r="C92" s="318">
        <v>2073</v>
      </c>
      <c r="D92" s="318">
        <v>1492</v>
      </c>
      <c r="E92" s="318">
        <v>1398</v>
      </c>
      <c r="F92" s="318">
        <v>365</v>
      </c>
      <c r="G92" s="318">
        <v>353</v>
      </c>
      <c r="H92" s="318">
        <v>329</v>
      </c>
      <c r="I92" s="318">
        <v>327</v>
      </c>
      <c r="J92" s="318"/>
      <c r="K92" s="318"/>
      <c r="L92" s="318"/>
      <c r="M92" s="318"/>
    </row>
    <row r="93" spans="1:15" x14ac:dyDescent="0.25">
      <c r="A93" s="313" t="s">
        <v>50</v>
      </c>
      <c r="B93" s="318">
        <v>296</v>
      </c>
      <c r="C93" s="318">
        <v>306</v>
      </c>
      <c r="D93" s="318">
        <v>206</v>
      </c>
      <c r="E93" s="318">
        <v>197</v>
      </c>
      <c r="F93" s="318">
        <v>45</v>
      </c>
      <c r="G93" s="318">
        <v>39</v>
      </c>
      <c r="H93" s="318">
        <v>38</v>
      </c>
      <c r="I93" s="318">
        <v>35</v>
      </c>
      <c r="J93" s="318"/>
      <c r="K93" s="318"/>
      <c r="L93" s="318"/>
      <c r="M93" s="318"/>
    </row>
    <row r="94" spans="1:15" x14ac:dyDescent="0.25">
      <c r="A94" s="313" t="s">
        <v>49</v>
      </c>
      <c r="B94" s="318">
        <v>356</v>
      </c>
      <c r="C94" s="318">
        <v>417</v>
      </c>
      <c r="D94" s="318">
        <v>304</v>
      </c>
      <c r="E94" s="318">
        <v>349</v>
      </c>
      <c r="F94" s="318">
        <v>42</v>
      </c>
      <c r="G94" s="318">
        <v>55</v>
      </c>
      <c r="H94" s="318">
        <v>38</v>
      </c>
      <c r="I94" s="318">
        <v>52</v>
      </c>
      <c r="J94" s="318"/>
      <c r="K94" s="318"/>
      <c r="L94" s="318"/>
      <c r="M94" s="318"/>
    </row>
    <row r="95" spans="1:15" x14ac:dyDescent="0.25">
      <c r="A95" s="313" t="s">
        <v>48</v>
      </c>
      <c r="B95" s="318">
        <v>67</v>
      </c>
      <c r="C95" s="318">
        <v>62</v>
      </c>
      <c r="D95" s="318">
        <v>53</v>
      </c>
      <c r="E95" s="318">
        <v>45</v>
      </c>
      <c r="F95" s="318">
        <v>5</v>
      </c>
      <c r="G95" s="318">
        <v>10</v>
      </c>
      <c r="H95" s="318">
        <v>5</v>
      </c>
      <c r="I95" s="318">
        <v>8</v>
      </c>
      <c r="J95" s="318"/>
      <c r="K95" s="318"/>
      <c r="L95" s="318"/>
      <c r="M95" s="318"/>
    </row>
    <row r="96" spans="1:15" ht="15.75" thickBot="1" x14ac:dyDescent="0.3">
      <c r="A96" s="322" t="s">
        <v>47</v>
      </c>
      <c r="B96" s="318">
        <v>939</v>
      </c>
      <c r="C96" s="318">
        <v>1029</v>
      </c>
      <c r="D96" s="318">
        <v>694</v>
      </c>
      <c r="E96" s="318">
        <v>743</v>
      </c>
      <c r="F96" s="318">
        <v>100</v>
      </c>
      <c r="G96" s="318">
        <v>125</v>
      </c>
      <c r="H96" s="318">
        <v>93</v>
      </c>
      <c r="I96" s="318">
        <v>117</v>
      </c>
      <c r="J96" s="318"/>
      <c r="K96" s="318"/>
      <c r="L96" s="318"/>
      <c r="M96" s="318"/>
    </row>
    <row r="97" spans="1:13" ht="16.5" thickTop="1" thickBot="1" x14ac:dyDescent="0.3">
      <c r="A97" s="323" t="s">
        <v>5</v>
      </c>
      <c r="B97" s="321">
        <f>SUM(B88:B96)</f>
        <v>5004</v>
      </c>
      <c r="C97" s="321">
        <f t="shared" ref="C97:M97" si="18">SUM(C88:C96)</f>
        <v>5202</v>
      </c>
      <c r="D97" s="321">
        <f t="shared" si="18"/>
        <v>3719</v>
      </c>
      <c r="E97" s="321">
        <f t="shared" si="18"/>
        <v>3702</v>
      </c>
      <c r="F97" s="321">
        <f t="shared" si="18"/>
        <v>715</v>
      </c>
      <c r="G97" s="321">
        <f t="shared" si="18"/>
        <v>750</v>
      </c>
      <c r="H97" s="321">
        <f t="shared" si="18"/>
        <v>640</v>
      </c>
      <c r="I97" s="321">
        <f t="shared" si="18"/>
        <v>687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30438</v>
      </c>
      <c r="C98" s="334">
        <f t="shared" ref="C98:M98" si="19">SUM(C83,C97)</f>
        <v>33505</v>
      </c>
      <c r="D98" s="334">
        <f t="shared" si="19"/>
        <v>24894</v>
      </c>
      <c r="E98" s="334">
        <f t="shared" si="19"/>
        <v>26465</v>
      </c>
      <c r="F98" s="334">
        <f t="shared" si="19"/>
        <v>4038</v>
      </c>
      <c r="G98" s="334">
        <f t="shared" si="19"/>
        <v>4489</v>
      </c>
      <c r="H98" s="334">
        <f t="shared" si="19"/>
        <v>3639</v>
      </c>
      <c r="I98" s="334">
        <f t="shared" si="19"/>
        <v>4021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24" t="s">
        <v>46</v>
      </c>
      <c r="B101" s="417"/>
      <c r="C101" s="417"/>
      <c r="D101" s="417"/>
      <c r="E101" s="417"/>
      <c r="F101" s="417"/>
      <c r="G101" s="417"/>
      <c r="H101" s="417"/>
      <c r="I101" s="417"/>
      <c r="J101" s="417"/>
      <c r="K101" s="417"/>
      <c r="L101" s="417"/>
      <c r="M101" s="418"/>
    </row>
    <row r="102" spans="1:13" x14ac:dyDescent="0.25">
      <c r="A102" s="419" t="s">
        <v>77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1"/>
    </row>
    <row r="103" spans="1:13" x14ac:dyDescent="0.25">
      <c r="B103" s="422" t="s">
        <v>39</v>
      </c>
      <c r="C103" s="422"/>
      <c r="D103" s="422" t="s">
        <v>40</v>
      </c>
      <c r="E103" s="422"/>
      <c r="F103" s="422" t="s">
        <v>43</v>
      </c>
      <c r="G103" s="422"/>
      <c r="H103" s="422" t="s">
        <v>41</v>
      </c>
      <c r="I103" s="422"/>
      <c r="J103" s="422" t="s">
        <v>37</v>
      </c>
      <c r="K103" s="422"/>
      <c r="L103" s="422" t="s">
        <v>38</v>
      </c>
      <c r="M103" s="422"/>
    </row>
    <row r="104" spans="1:13" x14ac:dyDescent="0.25">
      <c r="B104" s="311">
        <f>B9</f>
        <v>2024</v>
      </c>
      <c r="C104" s="311">
        <f>C9</f>
        <v>2023</v>
      </c>
      <c r="D104" s="311">
        <f>B9</f>
        <v>2024</v>
      </c>
      <c r="E104" s="311">
        <f>C9</f>
        <v>2023</v>
      </c>
      <c r="F104" s="311">
        <f>B9</f>
        <v>2024</v>
      </c>
      <c r="G104" s="311">
        <f>C9</f>
        <v>2023</v>
      </c>
      <c r="H104" s="311">
        <f>B9</f>
        <v>2024</v>
      </c>
      <c r="I104" s="311">
        <f>C9</f>
        <v>2023</v>
      </c>
      <c r="J104" s="311">
        <f>B9</f>
        <v>2024</v>
      </c>
      <c r="K104" s="311">
        <f>C9</f>
        <v>2023</v>
      </c>
      <c r="L104" s="311">
        <f>B9</f>
        <v>2024</v>
      </c>
      <c r="M104" s="311">
        <f>C9</f>
        <v>2023</v>
      </c>
    </row>
    <row r="105" spans="1:13" x14ac:dyDescent="0.25">
      <c r="A105" s="313" t="s">
        <v>54</v>
      </c>
      <c r="B105" s="318">
        <v>455</v>
      </c>
      <c r="C105" s="318">
        <v>554</v>
      </c>
      <c r="D105" s="318">
        <v>303</v>
      </c>
      <c r="E105" s="318">
        <v>364</v>
      </c>
      <c r="F105" s="318">
        <v>68</v>
      </c>
      <c r="G105" s="318">
        <v>59</v>
      </c>
      <c r="H105" s="318">
        <v>58</v>
      </c>
      <c r="I105" s="318">
        <v>48</v>
      </c>
      <c r="J105" s="318"/>
      <c r="K105" s="318"/>
      <c r="L105" s="318"/>
      <c r="M105" s="318"/>
    </row>
    <row r="106" spans="1:13" x14ac:dyDescent="0.25">
      <c r="A106" s="313" t="s">
        <v>53</v>
      </c>
      <c r="B106" s="318">
        <v>10</v>
      </c>
      <c r="C106" s="318">
        <v>12</v>
      </c>
      <c r="D106" s="318">
        <v>10</v>
      </c>
      <c r="E106" s="318">
        <v>3</v>
      </c>
      <c r="F106" s="318">
        <v>1</v>
      </c>
      <c r="G106" s="318">
        <v>0</v>
      </c>
      <c r="H106" s="318">
        <v>1</v>
      </c>
      <c r="I106" s="318">
        <v>0</v>
      </c>
      <c r="J106" s="318"/>
      <c r="K106" s="318"/>
      <c r="L106" s="318"/>
      <c r="M106" s="318"/>
    </row>
    <row r="107" spans="1:13" x14ac:dyDescent="0.25">
      <c r="A107" s="313" t="s">
        <v>42</v>
      </c>
      <c r="B107" s="318">
        <v>5161</v>
      </c>
      <c r="C107" s="318">
        <v>5378</v>
      </c>
      <c r="D107" s="318">
        <v>4768</v>
      </c>
      <c r="E107" s="318">
        <v>4809</v>
      </c>
      <c r="F107" s="318">
        <v>903</v>
      </c>
      <c r="G107" s="318">
        <v>860</v>
      </c>
      <c r="H107" s="318">
        <v>746</v>
      </c>
      <c r="I107" s="318">
        <v>683</v>
      </c>
      <c r="J107" s="318"/>
      <c r="K107" s="318"/>
      <c r="L107" s="318"/>
      <c r="M107" s="318"/>
    </row>
    <row r="108" spans="1:13" x14ac:dyDescent="0.25">
      <c r="A108" s="313" t="s">
        <v>52</v>
      </c>
      <c r="B108" s="318">
        <v>17</v>
      </c>
      <c r="C108" s="318">
        <v>22</v>
      </c>
      <c r="D108" s="318">
        <v>16</v>
      </c>
      <c r="E108" s="318">
        <v>14</v>
      </c>
      <c r="F108" s="318">
        <v>2</v>
      </c>
      <c r="G108" s="318">
        <v>3</v>
      </c>
      <c r="H108" s="318">
        <v>2</v>
      </c>
      <c r="I108" s="318">
        <v>3</v>
      </c>
      <c r="J108" s="318"/>
      <c r="K108" s="318"/>
      <c r="L108" s="318"/>
      <c r="M108" s="318"/>
    </row>
    <row r="109" spans="1:13" x14ac:dyDescent="0.25">
      <c r="A109" s="313" t="s">
        <v>51</v>
      </c>
      <c r="B109" s="318">
        <v>5769</v>
      </c>
      <c r="C109" s="318">
        <v>5707</v>
      </c>
      <c r="D109" s="318">
        <v>4124</v>
      </c>
      <c r="E109" s="318">
        <v>3815</v>
      </c>
      <c r="F109" s="318">
        <v>732</v>
      </c>
      <c r="G109" s="318">
        <v>701</v>
      </c>
      <c r="H109" s="318">
        <v>672</v>
      </c>
      <c r="I109" s="318">
        <v>653</v>
      </c>
      <c r="J109" s="318"/>
      <c r="K109" s="318"/>
      <c r="L109" s="318"/>
      <c r="M109" s="318"/>
    </row>
    <row r="110" spans="1:13" x14ac:dyDescent="0.25">
      <c r="A110" s="313" t="s">
        <v>50</v>
      </c>
      <c r="B110" s="318">
        <v>812</v>
      </c>
      <c r="C110" s="318">
        <v>910</v>
      </c>
      <c r="D110" s="318">
        <v>703</v>
      </c>
      <c r="E110" s="318">
        <v>751</v>
      </c>
      <c r="F110" s="318">
        <v>116</v>
      </c>
      <c r="G110" s="318">
        <v>94</v>
      </c>
      <c r="H110" s="318">
        <v>103</v>
      </c>
      <c r="I110" s="318">
        <v>77</v>
      </c>
      <c r="J110" s="318"/>
      <c r="K110" s="318"/>
      <c r="L110" s="318"/>
      <c r="M110" s="318"/>
    </row>
    <row r="111" spans="1:13" x14ac:dyDescent="0.25">
      <c r="A111" s="313" t="s">
        <v>49</v>
      </c>
      <c r="B111" s="318">
        <v>1292</v>
      </c>
      <c r="C111" s="318">
        <v>1154</v>
      </c>
      <c r="D111" s="318">
        <v>1181</v>
      </c>
      <c r="E111" s="318">
        <v>952</v>
      </c>
      <c r="F111" s="318">
        <v>67</v>
      </c>
      <c r="G111" s="318">
        <v>77</v>
      </c>
      <c r="H111" s="318">
        <v>56</v>
      </c>
      <c r="I111" s="318">
        <v>64</v>
      </c>
      <c r="J111" s="318"/>
      <c r="K111" s="318"/>
      <c r="L111" s="318"/>
      <c r="M111" s="318"/>
    </row>
    <row r="112" spans="1:13" x14ac:dyDescent="0.25">
      <c r="A112" s="313" t="s">
        <v>48</v>
      </c>
      <c r="B112" s="318">
        <v>359</v>
      </c>
      <c r="C112" s="318">
        <v>313</v>
      </c>
      <c r="D112" s="318">
        <v>351</v>
      </c>
      <c r="E112" s="318">
        <v>297</v>
      </c>
      <c r="F112" s="318">
        <v>52</v>
      </c>
      <c r="G112" s="318">
        <v>40</v>
      </c>
      <c r="H112" s="318">
        <v>45</v>
      </c>
      <c r="I112" s="318">
        <v>29</v>
      </c>
      <c r="J112" s="318"/>
      <c r="K112" s="318"/>
      <c r="L112" s="318"/>
      <c r="M112" s="318"/>
    </row>
    <row r="113" spans="1:13" ht="15.75" thickBot="1" x14ac:dyDescent="0.3">
      <c r="A113" s="322" t="s">
        <v>47</v>
      </c>
      <c r="B113" s="318">
        <v>1605</v>
      </c>
      <c r="C113" s="318">
        <v>2115</v>
      </c>
      <c r="D113" s="318">
        <v>1412</v>
      </c>
      <c r="E113" s="318">
        <v>1808</v>
      </c>
      <c r="F113" s="318">
        <v>233</v>
      </c>
      <c r="G113" s="318">
        <v>232</v>
      </c>
      <c r="H113" s="318">
        <v>201</v>
      </c>
      <c r="I113" s="318">
        <v>199</v>
      </c>
      <c r="J113" s="318"/>
      <c r="K113" s="318"/>
      <c r="L113" s="318"/>
      <c r="M113" s="318"/>
    </row>
    <row r="114" spans="1:13" ht="15.75" thickTop="1" x14ac:dyDescent="0.25">
      <c r="A114" s="323" t="s">
        <v>5</v>
      </c>
      <c r="B114" s="321">
        <f>SUM(B105:B113)</f>
        <v>15480</v>
      </c>
      <c r="C114" s="321">
        <f t="shared" ref="C114:M114" si="20">SUM(C105:C113)</f>
        <v>16165</v>
      </c>
      <c r="D114" s="321">
        <f t="shared" si="20"/>
        <v>12868</v>
      </c>
      <c r="E114" s="321">
        <f t="shared" si="20"/>
        <v>12813</v>
      </c>
      <c r="F114" s="321">
        <f t="shared" si="20"/>
        <v>2174</v>
      </c>
      <c r="G114" s="321">
        <f t="shared" si="20"/>
        <v>2066</v>
      </c>
      <c r="H114" s="321">
        <f t="shared" si="20"/>
        <v>1884</v>
      </c>
      <c r="I114" s="321">
        <f t="shared" si="20"/>
        <v>1756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25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07" t="s">
        <v>7</v>
      </c>
      <c r="B116" s="408"/>
      <c r="C116" s="408"/>
      <c r="D116" s="408"/>
      <c r="E116" s="408"/>
      <c r="F116" s="408"/>
      <c r="G116" s="408"/>
      <c r="H116" s="408"/>
      <c r="I116" s="408"/>
      <c r="J116" s="408"/>
      <c r="K116" s="408"/>
      <c r="L116" s="408"/>
      <c r="M116" s="409"/>
    </row>
    <row r="117" spans="1:13" x14ac:dyDescent="0.25">
      <c r="B117" s="415" t="s">
        <v>39</v>
      </c>
      <c r="C117" s="415"/>
      <c r="D117" s="415" t="s">
        <v>40</v>
      </c>
      <c r="E117" s="415"/>
      <c r="F117" s="415" t="s">
        <v>43</v>
      </c>
      <c r="G117" s="415"/>
      <c r="H117" s="415" t="s">
        <v>41</v>
      </c>
      <c r="I117" s="415"/>
      <c r="J117" s="415" t="s">
        <v>37</v>
      </c>
      <c r="K117" s="415"/>
      <c r="L117" s="415" t="s">
        <v>38</v>
      </c>
      <c r="M117" s="415"/>
    </row>
    <row r="118" spans="1:13" x14ac:dyDescent="0.25">
      <c r="B118" s="312">
        <f>B9</f>
        <v>2024</v>
      </c>
      <c r="C118" s="312">
        <f>C9</f>
        <v>2023</v>
      </c>
      <c r="D118" s="312">
        <f>B9</f>
        <v>2024</v>
      </c>
      <c r="E118" s="312">
        <f>C9</f>
        <v>2023</v>
      </c>
      <c r="F118" s="312">
        <f>B9</f>
        <v>2024</v>
      </c>
      <c r="G118" s="312">
        <f>C9</f>
        <v>2023</v>
      </c>
      <c r="H118" s="312">
        <f>B9</f>
        <v>2024</v>
      </c>
      <c r="I118" s="312">
        <f>C9</f>
        <v>2023</v>
      </c>
      <c r="J118" s="312">
        <f>B9</f>
        <v>2024</v>
      </c>
      <c r="K118" s="312">
        <f>C9</f>
        <v>2023</v>
      </c>
      <c r="L118" s="312">
        <f>B9</f>
        <v>2024</v>
      </c>
      <c r="M118" s="312">
        <f>C9</f>
        <v>2023</v>
      </c>
    </row>
    <row r="119" spans="1:13" x14ac:dyDescent="0.25">
      <c r="A119" s="313" t="s">
        <v>54</v>
      </c>
      <c r="B119" s="318">
        <v>66</v>
      </c>
      <c r="C119" s="318">
        <v>58</v>
      </c>
      <c r="D119" s="318">
        <v>31</v>
      </c>
      <c r="E119" s="318">
        <v>24</v>
      </c>
      <c r="F119" s="318">
        <v>6</v>
      </c>
      <c r="G119" s="318">
        <v>10</v>
      </c>
      <c r="H119" s="318">
        <v>5</v>
      </c>
      <c r="I119" s="318">
        <v>10</v>
      </c>
      <c r="J119" s="318"/>
      <c r="K119" s="318"/>
      <c r="L119" s="318"/>
      <c r="M119" s="318"/>
    </row>
    <row r="120" spans="1:13" x14ac:dyDescent="0.25">
      <c r="A120" s="313" t="s">
        <v>53</v>
      </c>
      <c r="B120" s="318">
        <v>3</v>
      </c>
      <c r="C120" s="318">
        <v>2</v>
      </c>
      <c r="D120" s="318">
        <v>1</v>
      </c>
      <c r="E120" s="318">
        <v>2</v>
      </c>
      <c r="F120" s="318">
        <v>0</v>
      </c>
      <c r="G120" s="318">
        <v>0</v>
      </c>
      <c r="H120" s="318">
        <v>0</v>
      </c>
      <c r="I120" s="318">
        <v>0</v>
      </c>
      <c r="J120" s="318"/>
      <c r="K120" s="318"/>
      <c r="L120" s="318"/>
      <c r="M120" s="318"/>
    </row>
    <row r="121" spans="1:13" x14ac:dyDescent="0.25">
      <c r="A121" s="313" t="s">
        <v>42</v>
      </c>
      <c r="B121" s="318">
        <v>586</v>
      </c>
      <c r="C121" s="318">
        <v>548</v>
      </c>
      <c r="D121" s="318">
        <v>378</v>
      </c>
      <c r="E121" s="318">
        <v>330</v>
      </c>
      <c r="F121" s="318">
        <v>52</v>
      </c>
      <c r="G121" s="318">
        <v>63</v>
      </c>
      <c r="H121" s="318">
        <v>50</v>
      </c>
      <c r="I121" s="318">
        <v>53</v>
      </c>
      <c r="J121" s="318"/>
      <c r="K121" s="318"/>
      <c r="L121" s="318"/>
      <c r="M121" s="318"/>
    </row>
    <row r="122" spans="1:13" x14ac:dyDescent="0.25">
      <c r="A122" s="313" t="s">
        <v>52</v>
      </c>
      <c r="B122" s="318">
        <v>2</v>
      </c>
      <c r="C122" s="318">
        <v>3</v>
      </c>
      <c r="D122" s="318">
        <v>1</v>
      </c>
      <c r="E122" s="318">
        <v>0</v>
      </c>
      <c r="F122" s="318">
        <v>1</v>
      </c>
      <c r="G122" s="318">
        <v>0</v>
      </c>
      <c r="H122" s="318">
        <v>1</v>
      </c>
      <c r="I122" s="318">
        <v>0</v>
      </c>
      <c r="J122" s="318"/>
      <c r="K122" s="318"/>
      <c r="L122" s="318"/>
      <c r="M122" s="318"/>
    </row>
    <row r="123" spans="1:13" x14ac:dyDescent="0.25">
      <c r="A123" s="313" t="s">
        <v>51</v>
      </c>
      <c r="B123" s="318">
        <v>641</v>
      </c>
      <c r="C123" s="318">
        <v>690</v>
      </c>
      <c r="D123" s="318">
        <v>344</v>
      </c>
      <c r="E123" s="318">
        <v>354</v>
      </c>
      <c r="F123" s="318">
        <v>113</v>
      </c>
      <c r="G123" s="318">
        <v>132</v>
      </c>
      <c r="H123" s="318">
        <v>106</v>
      </c>
      <c r="I123" s="318">
        <v>125</v>
      </c>
      <c r="J123" s="318"/>
      <c r="K123" s="318"/>
      <c r="L123" s="318"/>
      <c r="M123" s="318"/>
    </row>
    <row r="124" spans="1:13" x14ac:dyDescent="0.25">
      <c r="A124" s="313" t="s">
        <v>50</v>
      </c>
      <c r="B124" s="318">
        <v>112</v>
      </c>
      <c r="C124" s="318">
        <v>100</v>
      </c>
      <c r="D124" s="318">
        <v>63</v>
      </c>
      <c r="E124" s="318">
        <v>54</v>
      </c>
      <c r="F124" s="318">
        <v>11</v>
      </c>
      <c r="G124" s="318">
        <v>12</v>
      </c>
      <c r="H124" s="318">
        <v>11</v>
      </c>
      <c r="I124" s="318">
        <v>11</v>
      </c>
      <c r="J124" s="318"/>
      <c r="K124" s="318"/>
      <c r="L124" s="318"/>
      <c r="M124" s="318"/>
    </row>
    <row r="125" spans="1:13" x14ac:dyDescent="0.25">
      <c r="A125" s="313" t="s">
        <v>49</v>
      </c>
      <c r="B125" s="318">
        <v>100</v>
      </c>
      <c r="C125" s="318">
        <v>94</v>
      </c>
      <c r="D125" s="318">
        <v>58</v>
      </c>
      <c r="E125" s="318">
        <v>54</v>
      </c>
      <c r="F125" s="318">
        <v>11</v>
      </c>
      <c r="G125" s="318">
        <v>10</v>
      </c>
      <c r="H125" s="318">
        <v>10</v>
      </c>
      <c r="I125" s="318">
        <v>9</v>
      </c>
      <c r="J125" s="318"/>
      <c r="K125" s="318"/>
      <c r="L125" s="318"/>
      <c r="M125" s="318"/>
    </row>
    <row r="126" spans="1:13" x14ac:dyDescent="0.25">
      <c r="A126" s="313" t="s">
        <v>48</v>
      </c>
      <c r="B126" s="318">
        <v>31</v>
      </c>
      <c r="C126" s="318">
        <v>25</v>
      </c>
      <c r="D126" s="318">
        <v>18</v>
      </c>
      <c r="E126" s="318">
        <v>17</v>
      </c>
      <c r="F126" s="318">
        <v>3</v>
      </c>
      <c r="G126" s="318">
        <v>2</v>
      </c>
      <c r="H126" s="318">
        <v>3</v>
      </c>
      <c r="I126" s="318">
        <v>2</v>
      </c>
      <c r="J126" s="318"/>
      <c r="K126" s="318"/>
      <c r="L126" s="318"/>
      <c r="M126" s="318"/>
    </row>
    <row r="127" spans="1:13" ht="15.75" thickBot="1" x14ac:dyDescent="0.3">
      <c r="A127" s="322" t="s">
        <v>47</v>
      </c>
      <c r="B127" s="318">
        <v>430</v>
      </c>
      <c r="C127" s="318">
        <v>454</v>
      </c>
      <c r="D127" s="318">
        <v>250</v>
      </c>
      <c r="E127" s="318">
        <v>272</v>
      </c>
      <c r="F127" s="318">
        <v>51</v>
      </c>
      <c r="G127" s="318">
        <v>61</v>
      </c>
      <c r="H127" s="318">
        <v>48</v>
      </c>
      <c r="I127" s="318">
        <v>51</v>
      </c>
      <c r="J127" s="318"/>
      <c r="K127" s="318"/>
      <c r="L127" s="318"/>
      <c r="M127" s="318"/>
    </row>
    <row r="128" spans="1:13" ht="16.5" thickTop="1" thickBot="1" x14ac:dyDescent="0.3">
      <c r="A128" s="323" t="s">
        <v>5</v>
      </c>
      <c r="B128" s="321">
        <f t="shared" ref="B128:M128" si="21">SUM(B119:B127)</f>
        <v>1971</v>
      </c>
      <c r="C128" s="321">
        <f t="shared" si="21"/>
        <v>1974</v>
      </c>
      <c r="D128" s="321">
        <f t="shared" si="21"/>
        <v>1144</v>
      </c>
      <c r="E128" s="321">
        <f t="shared" si="21"/>
        <v>1107</v>
      </c>
      <c r="F128" s="321">
        <f t="shared" si="21"/>
        <v>248</v>
      </c>
      <c r="G128" s="321">
        <f t="shared" si="21"/>
        <v>290</v>
      </c>
      <c r="H128" s="321">
        <f t="shared" si="21"/>
        <v>234</v>
      </c>
      <c r="I128" s="321">
        <f t="shared" si="21"/>
        <v>261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17451</v>
      </c>
      <c r="C129" s="334">
        <f t="shared" ref="C129:M129" si="22">SUM(C114,C128)</f>
        <v>18139</v>
      </c>
      <c r="D129" s="334">
        <f t="shared" si="22"/>
        <v>14012</v>
      </c>
      <c r="E129" s="334">
        <f t="shared" si="22"/>
        <v>13920</v>
      </c>
      <c r="F129" s="334">
        <f t="shared" si="22"/>
        <v>2422</v>
      </c>
      <c r="G129" s="334">
        <f t="shared" si="22"/>
        <v>2356</v>
      </c>
      <c r="H129" s="334">
        <f t="shared" si="22"/>
        <v>2118</v>
      </c>
      <c r="I129" s="334">
        <f t="shared" si="22"/>
        <v>2017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32" t="s">
        <v>78</v>
      </c>
      <c r="B132" s="417"/>
      <c r="C132" s="417"/>
      <c r="D132" s="417"/>
      <c r="E132" s="417"/>
      <c r="F132" s="417"/>
      <c r="G132" s="417"/>
      <c r="H132" s="417"/>
      <c r="I132" s="417"/>
      <c r="J132" s="417"/>
      <c r="K132" s="417"/>
      <c r="L132" s="417"/>
      <c r="M132" s="418"/>
    </row>
    <row r="133" spans="1:13" x14ac:dyDescent="0.25">
      <c r="A133" s="419" t="s">
        <v>77</v>
      </c>
      <c r="B133" s="420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1"/>
    </row>
    <row r="134" spans="1:13" x14ac:dyDescent="0.25">
      <c r="B134" s="422" t="s">
        <v>39</v>
      </c>
      <c r="C134" s="422"/>
      <c r="D134" s="422" t="s">
        <v>40</v>
      </c>
      <c r="E134" s="422"/>
      <c r="F134" s="422" t="s">
        <v>43</v>
      </c>
      <c r="G134" s="422"/>
      <c r="H134" s="422" t="s">
        <v>41</v>
      </c>
      <c r="I134" s="422"/>
      <c r="J134" s="422" t="s">
        <v>37</v>
      </c>
      <c r="K134" s="422"/>
      <c r="L134" s="422" t="s">
        <v>38</v>
      </c>
      <c r="M134" s="422"/>
    </row>
    <row r="135" spans="1:13" x14ac:dyDescent="0.25">
      <c r="B135" s="311">
        <f>B9</f>
        <v>2024</v>
      </c>
      <c r="C135" s="311">
        <f>C9</f>
        <v>2023</v>
      </c>
      <c r="D135" s="311">
        <f>B9</f>
        <v>2024</v>
      </c>
      <c r="E135" s="311">
        <f>C9</f>
        <v>2023</v>
      </c>
      <c r="F135" s="311">
        <f>B9</f>
        <v>2024</v>
      </c>
      <c r="G135" s="311">
        <f>C9</f>
        <v>2023</v>
      </c>
      <c r="H135" s="311">
        <f>B9</f>
        <v>2024</v>
      </c>
      <c r="I135" s="311">
        <f>C9</f>
        <v>2023</v>
      </c>
      <c r="J135" s="311">
        <f>B9</f>
        <v>2024</v>
      </c>
      <c r="K135" s="311">
        <f>C9</f>
        <v>2023</v>
      </c>
      <c r="L135" s="311">
        <f>B9</f>
        <v>2024</v>
      </c>
      <c r="M135" s="311">
        <f>C9</f>
        <v>2023</v>
      </c>
    </row>
    <row r="136" spans="1:13" x14ac:dyDescent="0.25">
      <c r="A136" s="313" t="s">
        <v>54</v>
      </c>
      <c r="B136" s="318">
        <v>40</v>
      </c>
      <c r="C136" s="318">
        <v>28</v>
      </c>
      <c r="D136" s="318">
        <v>30</v>
      </c>
      <c r="E136" s="318">
        <v>16</v>
      </c>
      <c r="F136" s="318">
        <v>3</v>
      </c>
      <c r="G136" s="318">
        <v>5</v>
      </c>
      <c r="H136" s="318">
        <v>2</v>
      </c>
      <c r="I136" s="318">
        <v>5</v>
      </c>
      <c r="J136" s="318"/>
      <c r="K136" s="318"/>
      <c r="L136" s="318"/>
      <c r="M136" s="318"/>
    </row>
    <row r="137" spans="1:13" x14ac:dyDescent="0.25">
      <c r="A137" s="313" t="s">
        <v>53</v>
      </c>
      <c r="B137" s="318">
        <v>2</v>
      </c>
      <c r="C137" s="318">
        <v>1</v>
      </c>
      <c r="D137" s="318">
        <v>2</v>
      </c>
      <c r="E137" s="318">
        <v>1</v>
      </c>
      <c r="F137" s="318">
        <v>1</v>
      </c>
      <c r="G137" s="318">
        <v>0</v>
      </c>
      <c r="H137" s="318">
        <v>1</v>
      </c>
      <c r="I137" s="318">
        <v>0</v>
      </c>
      <c r="J137" s="318"/>
      <c r="K137" s="318"/>
      <c r="L137" s="318"/>
      <c r="M137" s="318"/>
    </row>
    <row r="138" spans="1:13" x14ac:dyDescent="0.25">
      <c r="A138" s="313" t="s">
        <v>42</v>
      </c>
      <c r="B138" s="318">
        <v>175</v>
      </c>
      <c r="C138" s="318">
        <v>140</v>
      </c>
      <c r="D138" s="318">
        <v>187</v>
      </c>
      <c r="E138" s="318">
        <v>119</v>
      </c>
      <c r="F138" s="318">
        <v>42</v>
      </c>
      <c r="G138" s="318">
        <v>25</v>
      </c>
      <c r="H138" s="318">
        <v>30</v>
      </c>
      <c r="I138" s="318">
        <v>18</v>
      </c>
      <c r="J138" s="318"/>
      <c r="K138" s="318"/>
      <c r="L138" s="318"/>
      <c r="M138" s="318"/>
    </row>
    <row r="139" spans="1:13" x14ac:dyDescent="0.25">
      <c r="A139" s="313" t="s">
        <v>52</v>
      </c>
      <c r="B139" s="318">
        <v>4</v>
      </c>
      <c r="C139" s="318">
        <v>2</v>
      </c>
      <c r="D139" s="318">
        <v>3</v>
      </c>
      <c r="E139" s="318">
        <v>3</v>
      </c>
      <c r="F139" s="318">
        <v>0</v>
      </c>
      <c r="G139" s="318">
        <v>0</v>
      </c>
      <c r="H139" s="318">
        <v>0</v>
      </c>
      <c r="I139" s="318">
        <v>0</v>
      </c>
      <c r="J139" s="318"/>
      <c r="K139" s="318"/>
      <c r="L139" s="318"/>
      <c r="M139" s="318"/>
    </row>
    <row r="140" spans="1:13" x14ac:dyDescent="0.25">
      <c r="A140" s="313" t="s">
        <v>51</v>
      </c>
      <c r="B140" s="318">
        <v>669</v>
      </c>
      <c r="C140" s="318">
        <v>703</v>
      </c>
      <c r="D140" s="318">
        <v>608</v>
      </c>
      <c r="E140" s="318">
        <v>494</v>
      </c>
      <c r="F140" s="318">
        <v>84</v>
      </c>
      <c r="G140" s="318">
        <v>84</v>
      </c>
      <c r="H140" s="318">
        <v>80</v>
      </c>
      <c r="I140" s="318">
        <v>79</v>
      </c>
      <c r="J140" s="318"/>
      <c r="K140" s="318"/>
      <c r="L140" s="318"/>
      <c r="M140" s="318"/>
    </row>
    <row r="141" spans="1:13" x14ac:dyDescent="0.25">
      <c r="A141" s="313" t="s">
        <v>50</v>
      </c>
      <c r="B141" s="318">
        <v>40</v>
      </c>
      <c r="C141" s="318">
        <v>33</v>
      </c>
      <c r="D141" s="318">
        <v>37</v>
      </c>
      <c r="E141" s="318">
        <v>29</v>
      </c>
      <c r="F141" s="318">
        <v>9</v>
      </c>
      <c r="G141" s="318">
        <v>3</v>
      </c>
      <c r="H141" s="318">
        <v>8</v>
      </c>
      <c r="I141" s="318">
        <v>2</v>
      </c>
      <c r="J141" s="318"/>
      <c r="K141" s="318"/>
      <c r="L141" s="318"/>
      <c r="M141" s="318"/>
    </row>
    <row r="142" spans="1:13" x14ac:dyDescent="0.25">
      <c r="A142" s="313" t="s">
        <v>49</v>
      </c>
      <c r="B142" s="318">
        <v>70</v>
      </c>
      <c r="C142" s="318">
        <v>89</v>
      </c>
      <c r="D142" s="318">
        <v>60</v>
      </c>
      <c r="E142" s="318">
        <v>62</v>
      </c>
      <c r="F142" s="318">
        <v>3</v>
      </c>
      <c r="G142" s="318">
        <v>1</v>
      </c>
      <c r="H142" s="318">
        <v>3</v>
      </c>
      <c r="I142" s="318">
        <v>0</v>
      </c>
      <c r="J142" s="318"/>
      <c r="K142" s="318"/>
      <c r="L142" s="318"/>
      <c r="M142" s="318"/>
    </row>
    <row r="143" spans="1:13" x14ac:dyDescent="0.25">
      <c r="A143" s="313" t="s">
        <v>48</v>
      </c>
      <c r="B143" s="318">
        <v>11</v>
      </c>
      <c r="C143" s="318">
        <v>10</v>
      </c>
      <c r="D143" s="318">
        <v>10</v>
      </c>
      <c r="E143" s="318">
        <v>9</v>
      </c>
      <c r="F143" s="318">
        <v>0</v>
      </c>
      <c r="G143" s="318">
        <v>3</v>
      </c>
      <c r="H143" s="318">
        <v>0</v>
      </c>
      <c r="I143" s="318">
        <v>2</v>
      </c>
      <c r="J143" s="318"/>
      <c r="K143" s="318"/>
      <c r="L143" s="318"/>
      <c r="M143" s="318"/>
    </row>
    <row r="144" spans="1:13" ht="15.75" thickBot="1" x14ac:dyDescent="0.3">
      <c r="A144" s="322" t="s">
        <v>47</v>
      </c>
      <c r="B144" s="318">
        <v>96</v>
      </c>
      <c r="C144" s="318">
        <v>101</v>
      </c>
      <c r="D144" s="318">
        <v>96</v>
      </c>
      <c r="E144" s="318">
        <v>83</v>
      </c>
      <c r="F144" s="318">
        <v>11</v>
      </c>
      <c r="G144" s="318">
        <v>13</v>
      </c>
      <c r="H144" s="318">
        <v>9</v>
      </c>
      <c r="I144" s="318">
        <v>11</v>
      </c>
      <c r="J144" s="318"/>
      <c r="K144" s="318"/>
      <c r="L144" s="318"/>
      <c r="M144" s="318"/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1107</v>
      </c>
      <c r="D145" s="321">
        <f t="shared" si="23"/>
        <v>1033</v>
      </c>
      <c r="E145" s="321">
        <f t="shared" si="23"/>
        <v>816</v>
      </c>
      <c r="F145" s="321">
        <f t="shared" si="23"/>
        <v>153</v>
      </c>
      <c r="G145" s="321">
        <f t="shared" si="23"/>
        <v>134</v>
      </c>
      <c r="H145" s="321">
        <f t="shared" si="23"/>
        <v>133</v>
      </c>
      <c r="I145" s="321">
        <f t="shared" si="23"/>
        <v>117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31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07" t="s">
        <v>7</v>
      </c>
      <c r="B147" s="408"/>
      <c r="C147" s="408"/>
      <c r="D147" s="408"/>
      <c r="E147" s="408"/>
      <c r="F147" s="408"/>
      <c r="G147" s="408"/>
      <c r="H147" s="408"/>
      <c r="I147" s="408"/>
      <c r="J147" s="408"/>
      <c r="K147" s="408"/>
      <c r="L147" s="408"/>
      <c r="M147" s="409"/>
    </row>
    <row r="148" spans="1:13" x14ac:dyDescent="0.25">
      <c r="B148" s="415" t="s">
        <v>39</v>
      </c>
      <c r="C148" s="415"/>
      <c r="D148" s="415" t="s">
        <v>40</v>
      </c>
      <c r="E148" s="415"/>
      <c r="F148" s="415" t="s">
        <v>43</v>
      </c>
      <c r="G148" s="415"/>
      <c r="H148" s="415" t="s">
        <v>41</v>
      </c>
      <c r="I148" s="415"/>
      <c r="J148" s="415" t="s">
        <v>37</v>
      </c>
      <c r="K148" s="415"/>
      <c r="L148" s="415" t="s">
        <v>38</v>
      </c>
      <c r="M148" s="415"/>
    </row>
    <row r="149" spans="1:13" x14ac:dyDescent="0.25">
      <c r="B149" s="312">
        <f>B9</f>
        <v>2024</v>
      </c>
      <c r="C149" s="312">
        <f>C9</f>
        <v>2023</v>
      </c>
      <c r="D149" s="312">
        <f>B9</f>
        <v>2024</v>
      </c>
      <c r="E149" s="312">
        <f>C9</f>
        <v>2023</v>
      </c>
      <c r="F149" s="312">
        <f>B9</f>
        <v>2024</v>
      </c>
      <c r="G149" s="312">
        <f>C9</f>
        <v>2023</v>
      </c>
      <c r="H149" s="312">
        <f>B9</f>
        <v>2024</v>
      </c>
      <c r="I149" s="312">
        <f>C9</f>
        <v>2023</v>
      </c>
      <c r="J149" s="312">
        <f>B9</f>
        <v>2024</v>
      </c>
      <c r="K149" s="312">
        <f>C9</f>
        <v>2023</v>
      </c>
      <c r="L149" s="312">
        <f>B9</f>
        <v>2024</v>
      </c>
      <c r="M149" s="312">
        <f>C9</f>
        <v>2023</v>
      </c>
    </row>
    <row r="150" spans="1:13" x14ac:dyDescent="0.25">
      <c r="A150" s="355" t="s">
        <v>54</v>
      </c>
      <c r="B150" s="318">
        <v>8</v>
      </c>
      <c r="C150" s="318">
        <v>7</v>
      </c>
      <c r="D150" s="318">
        <v>8</v>
      </c>
      <c r="E150" s="318">
        <v>3</v>
      </c>
      <c r="F150" s="318">
        <v>2</v>
      </c>
      <c r="G150" s="318">
        <v>0</v>
      </c>
      <c r="H150" s="318">
        <v>2</v>
      </c>
      <c r="I150" s="318">
        <v>0</v>
      </c>
      <c r="J150" s="318"/>
      <c r="K150" s="318"/>
      <c r="L150" s="318"/>
      <c r="M150" s="318"/>
    </row>
    <row r="151" spans="1:13" x14ac:dyDescent="0.25">
      <c r="A151" s="313" t="s">
        <v>53</v>
      </c>
      <c r="B151" s="318">
        <v>0</v>
      </c>
      <c r="C151" s="318">
        <v>2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/>
      <c r="K151" s="318"/>
      <c r="L151" s="318"/>
      <c r="M151" s="318"/>
    </row>
    <row r="152" spans="1:13" x14ac:dyDescent="0.25">
      <c r="A152" s="313" t="s">
        <v>42</v>
      </c>
      <c r="B152" s="318">
        <v>31</v>
      </c>
      <c r="C152" s="318">
        <v>25</v>
      </c>
      <c r="D152" s="318">
        <v>30</v>
      </c>
      <c r="E152" s="318">
        <v>33</v>
      </c>
      <c r="F152" s="318">
        <v>8</v>
      </c>
      <c r="G152" s="318">
        <v>7</v>
      </c>
      <c r="H152" s="318">
        <v>7</v>
      </c>
      <c r="I152" s="318">
        <v>5</v>
      </c>
      <c r="J152" s="318"/>
      <c r="K152" s="318"/>
      <c r="L152" s="318"/>
      <c r="M152" s="318"/>
    </row>
    <row r="153" spans="1:13" x14ac:dyDescent="0.25">
      <c r="A153" s="313" t="s">
        <v>52</v>
      </c>
      <c r="B153" s="318">
        <v>1</v>
      </c>
      <c r="C153" s="318">
        <v>0</v>
      </c>
      <c r="D153" s="318">
        <v>1</v>
      </c>
      <c r="E153" s="318">
        <v>0</v>
      </c>
      <c r="F153" s="318">
        <v>1</v>
      </c>
      <c r="G153" s="318">
        <v>0</v>
      </c>
      <c r="H153" s="318">
        <v>1</v>
      </c>
      <c r="I153" s="318">
        <v>0</v>
      </c>
      <c r="J153" s="318"/>
      <c r="K153" s="318"/>
      <c r="L153" s="318"/>
      <c r="M153" s="318"/>
    </row>
    <row r="154" spans="1:13" x14ac:dyDescent="0.25">
      <c r="A154" s="313" t="s">
        <v>51</v>
      </c>
      <c r="B154" s="318">
        <v>108</v>
      </c>
      <c r="C154" s="318">
        <v>108</v>
      </c>
      <c r="D154" s="318">
        <v>92</v>
      </c>
      <c r="E154" s="318">
        <v>94</v>
      </c>
      <c r="F154" s="318">
        <v>43</v>
      </c>
      <c r="G154" s="318">
        <v>41</v>
      </c>
      <c r="H154" s="318">
        <v>42</v>
      </c>
      <c r="I154" s="318">
        <v>40</v>
      </c>
      <c r="J154" s="318"/>
      <c r="K154" s="318"/>
      <c r="L154" s="318"/>
      <c r="M154" s="318"/>
    </row>
    <row r="155" spans="1:13" x14ac:dyDescent="0.25">
      <c r="A155" s="313" t="s">
        <v>50</v>
      </c>
      <c r="B155" s="318">
        <v>14</v>
      </c>
      <c r="C155" s="318">
        <v>10</v>
      </c>
      <c r="D155" s="318">
        <v>9</v>
      </c>
      <c r="E155" s="318">
        <v>11</v>
      </c>
      <c r="F155" s="318">
        <v>1</v>
      </c>
      <c r="G155" s="318">
        <v>1</v>
      </c>
      <c r="H155" s="318">
        <v>1</v>
      </c>
      <c r="I155" s="318">
        <v>1</v>
      </c>
      <c r="J155" s="318"/>
      <c r="K155" s="318"/>
      <c r="L155" s="318"/>
      <c r="M155" s="318"/>
    </row>
    <row r="156" spans="1:13" x14ac:dyDescent="0.25">
      <c r="A156" s="313" t="s">
        <v>49</v>
      </c>
      <c r="B156" s="318">
        <v>7</v>
      </c>
      <c r="C156" s="318">
        <v>6</v>
      </c>
      <c r="D156" s="318">
        <v>7</v>
      </c>
      <c r="E156" s="318">
        <v>4</v>
      </c>
      <c r="F156" s="318">
        <v>1</v>
      </c>
      <c r="G156" s="318">
        <v>0</v>
      </c>
      <c r="H156" s="318">
        <v>1</v>
      </c>
      <c r="I156" s="318">
        <v>0</v>
      </c>
      <c r="J156" s="318"/>
      <c r="K156" s="318"/>
      <c r="L156" s="318"/>
      <c r="M156" s="318"/>
    </row>
    <row r="157" spans="1:13" x14ac:dyDescent="0.25">
      <c r="A157" s="313" t="s">
        <v>48</v>
      </c>
      <c r="B157" s="318">
        <v>3</v>
      </c>
      <c r="C157" s="318">
        <v>2</v>
      </c>
      <c r="D157" s="318">
        <v>1</v>
      </c>
      <c r="E157" s="318">
        <v>1</v>
      </c>
      <c r="F157" s="318">
        <v>0</v>
      </c>
      <c r="G157" s="318">
        <v>1</v>
      </c>
      <c r="H157" s="318">
        <v>0</v>
      </c>
      <c r="I157" s="318">
        <v>1</v>
      </c>
      <c r="J157" s="318"/>
      <c r="K157" s="318"/>
      <c r="L157" s="318"/>
      <c r="M157" s="318"/>
    </row>
    <row r="158" spans="1:13" ht="15.75" thickBot="1" x14ac:dyDescent="0.3">
      <c r="A158" s="322" t="s">
        <v>47</v>
      </c>
      <c r="B158" s="318">
        <v>33</v>
      </c>
      <c r="C158" s="318">
        <v>30</v>
      </c>
      <c r="D158" s="318">
        <v>33</v>
      </c>
      <c r="E158" s="318">
        <v>25</v>
      </c>
      <c r="F158" s="318">
        <v>9</v>
      </c>
      <c r="G158" s="318">
        <v>7</v>
      </c>
      <c r="H158" s="318">
        <v>9</v>
      </c>
      <c r="I158" s="318">
        <v>6</v>
      </c>
      <c r="J158" s="318"/>
      <c r="K158" s="318"/>
      <c r="L158" s="318"/>
      <c r="M158" s="318"/>
    </row>
    <row r="159" spans="1:13" ht="16.5" thickTop="1" thickBot="1" x14ac:dyDescent="0.3">
      <c r="A159" s="323" t="s">
        <v>5</v>
      </c>
      <c r="B159" s="321">
        <f t="shared" ref="B159:M159" si="24">SUM(B150:B158)</f>
        <v>205</v>
      </c>
      <c r="C159" s="321">
        <f t="shared" si="24"/>
        <v>190</v>
      </c>
      <c r="D159" s="321">
        <f t="shared" si="24"/>
        <v>181</v>
      </c>
      <c r="E159" s="321">
        <f t="shared" si="24"/>
        <v>171</v>
      </c>
      <c r="F159" s="321">
        <f t="shared" si="24"/>
        <v>65</v>
      </c>
      <c r="G159" s="321">
        <f t="shared" si="24"/>
        <v>57</v>
      </c>
      <c r="H159" s="321">
        <f t="shared" si="24"/>
        <v>63</v>
      </c>
      <c r="I159" s="321">
        <f t="shared" si="24"/>
        <v>53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1312</v>
      </c>
      <c r="C160" s="334">
        <f t="shared" ref="C160:M160" si="25">SUM(C145,C159)</f>
        <v>1297</v>
      </c>
      <c r="D160" s="334">
        <f t="shared" si="25"/>
        <v>1214</v>
      </c>
      <c r="E160" s="334">
        <f t="shared" si="25"/>
        <v>987</v>
      </c>
      <c r="F160" s="334">
        <f t="shared" si="25"/>
        <v>218</v>
      </c>
      <c r="G160" s="334">
        <f t="shared" si="25"/>
        <v>191</v>
      </c>
      <c r="H160" s="334">
        <f t="shared" si="25"/>
        <v>196</v>
      </c>
      <c r="I160" s="334">
        <f t="shared" si="25"/>
        <v>170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33" t="s">
        <v>70</v>
      </c>
      <c r="B163" s="417"/>
      <c r="C163" s="417"/>
      <c r="D163" s="417"/>
      <c r="E163" s="417"/>
      <c r="F163" s="417"/>
      <c r="G163" s="417"/>
      <c r="H163" s="417"/>
      <c r="I163" s="417"/>
      <c r="J163" s="417"/>
      <c r="K163" s="417"/>
      <c r="L163" s="417"/>
      <c r="M163" s="418"/>
    </row>
    <row r="164" spans="1:13" x14ac:dyDescent="0.25">
      <c r="A164" s="434" t="s">
        <v>77</v>
      </c>
      <c r="B164" s="435"/>
      <c r="C164" s="435"/>
      <c r="D164" s="435"/>
      <c r="E164" s="435"/>
      <c r="F164" s="435"/>
      <c r="G164" s="435"/>
      <c r="H164" s="435"/>
      <c r="I164" s="435"/>
      <c r="J164" s="435"/>
      <c r="K164" s="435"/>
      <c r="L164" s="435"/>
      <c r="M164" s="436"/>
    </row>
    <row r="165" spans="1:13" x14ac:dyDescent="0.25">
      <c r="B165" s="422" t="s">
        <v>39</v>
      </c>
      <c r="C165" s="422"/>
      <c r="D165" s="422" t="s">
        <v>40</v>
      </c>
      <c r="E165" s="422"/>
      <c r="F165" s="422" t="s">
        <v>43</v>
      </c>
      <c r="G165" s="422"/>
      <c r="H165" s="422" t="s">
        <v>41</v>
      </c>
      <c r="I165" s="422"/>
      <c r="J165" s="422" t="s">
        <v>37</v>
      </c>
      <c r="K165" s="422"/>
      <c r="L165" s="422" t="s">
        <v>38</v>
      </c>
      <c r="M165" s="422"/>
    </row>
    <row r="166" spans="1:13" ht="15" customHeight="1" x14ac:dyDescent="0.25">
      <c r="B166" s="311">
        <f>B9</f>
        <v>2024</v>
      </c>
      <c r="C166" s="311">
        <f t="shared" ref="C166:M166" si="26">C9</f>
        <v>2023</v>
      </c>
      <c r="D166" s="311">
        <f t="shared" si="26"/>
        <v>2024</v>
      </c>
      <c r="E166" s="311">
        <f t="shared" si="26"/>
        <v>2023</v>
      </c>
      <c r="F166" s="311">
        <f t="shared" si="26"/>
        <v>2024</v>
      </c>
      <c r="G166" s="311">
        <f t="shared" si="26"/>
        <v>2023</v>
      </c>
      <c r="H166" s="311">
        <f t="shared" si="26"/>
        <v>2024</v>
      </c>
      <c r="I166" s="311">
        <f t="shared" si="26"/>
        <v>2023</v>
      </c>
      <c r="J166" s="311">
        <f t="shared" si="26"/>
        <v>2024</v>
      </c>
      <c r="K166" s="311">
        <f t="shared" si="26"/>
        <v>2023</v>
      </c>
      <c r="L166" s="311">
        <f t="shared" si="26"/>
        <v>2024</v>
      </c>
      <c r="M166" s="311">
        <f t="shared" si="26"/>
        <v>2023</v>
      </c>
    </row>
    <row r="167" spans="1:13" x14ac:dyDescent="0.25">
      <c r="A167" s="313" t="s">
        <v>54</v>
      </c>
      <c r="B167" s="318">
        <v>0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1</v>
      </c>
      <c r="E168" s="318">
        <v>0</v>
      </c>
      <c r="F168" s="318">
        <v>1</v>
      </c>
      <c r="G168" s="318">
        <v>0</v>
      </c>
      <c r="H168" s="318">
        <v>1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0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0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0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0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0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0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</v>
      </c>
      <c r="C176" s="321">
        <f t="shared" ref="C176:M176" si="27">SUM(C167:C175)</f>
        <v>0</v>
      </c>
      <c r="D176" s="321">
        <f t="shared" si="27"/>
        <v>1</v>
      </c>
      <c r="E176" s="321">
        <f t="shared" si="27"/>
        <v>0</v>
      </c>
      <c r="F176" s="321">
        <f t="shared" si="27"/>
        <v>1</v>
      </c>
      <c r="G176" s="321">
        <f t="shared" si="27"/>
        <v>0</v>
      </c>
      <c r="H176" s="321">
        <f t="shared" si="27"/>
        <v>1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12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07" t="s">
        <v>7</v>
      </c>
      <c r="B178" s="408"/>
      <c r="C178" s="408"/>
      <c r="D178" s="408"/>
      <c r="E178" s="408"/>
      <c r="F178" s="408"/>
      <c r="G178" s="408"/>
      <c r="H178" s="408"/>
      <c r="I178" s="408"/>
      <c r="J178" s="408"/>
      <c r="K178" s="408"/>
      <c r="L178" s="408"/>
      <c r="M178" s="409"/>
    </row>
    <row r="179" spans="1:13" x14ac:dyDescent="0.25">
      <c r="B179" s="410" t="s">
        <v>39</v>
      </c>
      <c r="C179" s="411"/>
      <c r="D179" s="410" t="s">
        <v>40</v>
      </c>
      <c r="E179" s="411"/>
      <c r="F179" s="410" t="s">
        <v>43</v>
      </c>
      <c r="G179" s="411"/>
      <c r="H179" s="410" t="s">
        <v>41</v>
      </c>
      <c r="I179" s="411"/>
      <c r="J179" s="410" t="s">
        <v>37</v>
      </c>
      <c r="K179" s="411"/>
      <c r="L179" s="410" t="s">
        <v>38</v>
      </c>
      <c r="M179" s="411"/>
    </row>
    <row r="180" spans="1:13" ht="15" customHeight="1" x14ac:dyDescent="0.25">
      <c r="B180" s="312">
        <f>B9</f>
        <v>2024</v>
      </c>
      <c r="C180" s="312">
        <f>C9</f>
        <v>2023</v>
      </c>
      <c r="D180" s="312">
        <f>B9</f>
        <v>2024</v>
      </c>
      <c r="E180" s="312">
        <f>C9</f>
        <v>2023</v>
      </c>
      <c r="F180" s="312">
        <f>B9</f>
        <v>2024</v>
      </c>
      <c r="G180" s="312">
        <f>C9</f>
        <v>2023</v>
      </c>
      <c r="H180" s="312">
        <f>B9</f>
        <v>2024</v>
      </c>
      <c r="I180" s="312">
        <f>C9</f>
        <v>2023</v>
      </c>
      <c r="J180" s="312">
        <f>B9</f>
        <v>2024</v>
      </c>
      <c r="K180" s="312">
        <f>C9</f>
        <v>2023</v>
      </c>
      <c r="L180" s="312">
        <f>B9</f>
        <v>2024</v>
      </c>
      <c r="M180" s="312">
        <f>C9</f>
        <v>2023</v>
      </c>
    </row>
    <row r="181" spans="1:13" x14ac:dyDescent="0.25">
      <c r="A181" s="313" t="s">
        <v>54</v>
      </c>
      <c r="B181" s="318">
        <v>94</v>
      </c>
      <c r="C181" s="318">
        <v>68</v>
      </c>
      <c r="D181" s="318">
        <v>45</v>
      </c>
      <c r="E181" s="318">
        <v>28</v>
      </c>
      <c r="F181" s="318">
        <v>16</v>
      </c>
      <c r="G181" s="318">
        <v>11</v>
      </c>
      <c r="H181" s="318">
        <v>15</v>
      </c>
      <c r="I181" s="318">
        <v>9</v>
      </c>
      <c r="J181" s="318"/>
      <c r="K181" s="318"/>
      <c r="L181" s="318"/>
      <c r="M181" s="318"/>
    </row>
    <row r="182" spans="1:13" x14ac:dyDescent="0.25">
      <c r="A182" s="313" t="s">
        <v>53</v>
      </c>
      <c r="B182" s="318">
        <v>3</v>
      </c>
      <c r="C182" s="318">
        <v>2</v>
      </c>
      <c r="D182" s="318">
        <v>2</v>
      </c>
      <c r="E182" s="318">
        <v>1</v>
      </c>
      <c r="F182" s="318">
        <v>1</v>
      </c>
      <c r="G182" s="318">
        <v>0</v>
      </c>
      <c r="H182" s="318">
        <v>1</v>
      </c>
      <c r="I182" s="318">
        <v>0</v>
      </c>
      <c r="J182" s="318"/>
      <c r="K182" s="318"/>
      <c r="L182" s="318"/>
      <c r="M182" s="318"/>
    </row>
    <row r="183" spans="1:13" x14ac:dyDescent="0.25">
      <c r="A183" s="313" t="s">
        <v>42</v>
      </c>
      <c r="B183" s="318">
        <v>605</v>
      </c>
      <c r="C183" s="318">
        <v>567</v>
      </c>
      <c r="D183" s="318">
        <v>393</v>
      </c>
      <c r="E183" s="318">
        <v>363</v>
      </c>
      <c r="F183" s="318">
        <v>93</v>
      </c>
      <c r="G183" s="318">
        <v>96</v>
      </c>
      <c r="H183" s="318">
        <v>90</v>
      </c>
      <c r="I183" s="318">
        <v>89</v>
      </c>
      <c r="J183" s="318"/>
      <c r="K183" s="318"/>
      <c r="L183" s="318"/>
      <c r="M183" s="318"/>
    </row>
    <row r="184" spans="1:13" x14ac:dyDescent="0.25">
      <c r="A184" s="313" t="s">
        <v>52</v>
      </c>
      <c r="B184" s="318">
        <v>5</v>
      </c>
      <c r="C184" s="318">
        <v>1</v>
      </c>
      <c r="D184" s="318">
        <v>4</v>
      </c>
      <c r="E184" s="318">
        <v>0</v>
      </c>
      <c r="F184" s="318">
        <v>1</v>
      </c>
      <c r="G184" s="318">
        <v>0</v>
      </c>
      <c r="H184" s="318">
        <v>1</v>
      </c>
      <c r="I184" s="318">
        <v>0</v>
      </c>
      <c r="J184" s="318"/>
      <c r="K184" s="318"/>
      <c r="L184" s="318"/>
      <c r="M184" s="318"/>
    </row>
    <row r="185" spans="1:13" x14ac:dyDescent="0.25">
      <c r="A185" s="313" t="s">
        <v>51</v>
      </c>
      <c r="B185" s="318">
        <v>707</v>
      </c>
      <c r="C185" s="318">
        <v>571</v>
      </c>
      <c r="D185" s="318">
        <v>411</v>
      </c>
      <c r="E185" s="318">
        <v>308</v>
      </c>
      <c r="F185" s="318">
        <v>147</v>
      </c>
      <c r="G185" s="318">
        <v>126</v>
      </c>
      <c r="H185" s="318">
        <v>139</v>
      </c>
      <c r="I185" s="318">
        <v>123</v>
      </c>
      <c r="J185" s="318"/>
      <c r="K185" s="318"/>
      <c r="L185" s="318"/>
      <c r="M185" s="318"/>
    </row>
    <row r="186" spans="1:13" x14ac:dyDescent="0.25">
      <c r="A186" s="313" t="s">
        <v>50</v>
      </c>
      <c r="B186" s="318">
        <v>100</v>
      </c>
      <c r="C186" s="318">
        <v>102</v>
      </c>
      <c r="D186" s="318">
        <v>51</v>
      </c>
      <c r="E186" s="318">
        <v>53</v>
      </c>
      <c r="F186" s="318">
        <v>18</v>
      </c>
      <c r="G186" s="318">
        <v>10</v>
      </c>
      <c r="H186" s="318">
        <v>16</v>
      </c>
      <c r="I186" s="318">
        <v>10</v>
      </c>
      <c r="J186" s="318"/>
      <c r="K186" s="318"/>
      <c r="L186" s="318"/>
      <c r="M186" s="318"/>
    </row>
    <row r="187" spans="1:13" x14ac:dyDescent="0.25">
      <c r="A187" s="313" t="s">
        <v>49</v>
      </c>
      <c r="B187" s="318">
        <v>137</v>
      </c>
      <c r="C187" s="318">
        <v>116</v>
      </c>
      <c r="D187" s="318">
        <v>75</v>
      </c>
      <c r="E187" s="318">
        <v>55</v>
      </c>
      <c r="F187" s="318">
        <v>18</v>
      </c>
      <c r="G187" s="318">
        <v>13</v>
      </c>
      <c r="H187" s="318">
        <v>15</v>
      </c>
      <c r="I187" s="318">
        <v>12</v>
      </c>
      <c r="J187" s="318"/>
      <c r="K187" s="318"/>
      <c r="L187" s="318"/>
      <c r="M187" s="318"/>
    </row>
    <row r="188" spans="1:13" x14ac:dyDescent="0.25">
      <c r="A188" s="313" t="s">
        <v>48</v>
      </c>
      <c r="B188" s="318">
        <v>21</v>
      </c>
      <c r="C188" s="318">
        <v>28</v>
      </c>
      <c r="D188" s="318">
        <v>12</v>
      </c>
      <c r="E188" s="318">
        <v>16</v>
      </c>
      <c r="F188" s="318">
        <v>4</v>
      </c>
      <c r="G188" s="318">
        <v>2</v>
      </c>
      <c r="H188" s="318">
        <v>3</v>
      </c>
      <c r="I188" s="318">
        <v>2</v>
      </c>
      <c r="J188" s="318"/>
      <c r="K188" s="318"/>
      <c r="L188" s="318"/>
      <c r="M188" s="318"/>
    </row>
    <row r="189" spans="1:13" ht="15.75" thickBot="1" x14ac:dyDescent="0.3">
      <c r="A189" s="322" t="s">
        <v>47</v>
      </c>
      <c r="B189" s="318">
        <v>290</v>
      </c>
      <c r="C189" s="318">
        <v>282</v>
      </c>
      <c r="D189" s="318">
        <v>171</v>
      </c>
      <c r="E189" s="318">
        <v>153</v>
      </c>
      <c r="F189" s="318">
        <v>37</v>
      </c>
      <c r="G189" s="318">
        <v>44</v>
      </c>
      <c r="H189" s="318">
        <v>36</v>
      </c>
      <c r="I189" s="318">
        <v>44</v>
      </c>
      <c r="J189" s="318"/>
      <c r="K189" s="318"/>
      <c r="L189" s="318"/>
      <c r="M189" s="318"/>
    </row>
    <row r="190" spans="1:13" ht="16.5" thickTop="1" thickBot="1" x14ac:dyDescent="0.3">
      <c r="A190" s="352" t="s">
        <v>5</v>
      </c>
      <c r="B190" s="353">
        <f>SUM(B181:B189)</f>
        <v>1962</v>
      </c>
      <c r="C190" s="353">
        <f t="shared" ref="C190:M190" si="28">SUM(C181:C189)</f>
        <v>1737</v>
      </c>
      <c r="D190" s="353">
        <f t="shared" si="28"/>
        <v>1164</v>
      </c>
      <c r="E190" s="353">
        <f t="shared" si="28"/>
        <v>977</v>
      </c>
      <c r="F190" s="353">
        <f t="shared" si="28"/>
        <v>335</v>
      </c>
      <c r="G190" s="353">
        <f t="shared" si="28"/>
        <v>302</v>
      </c>
      <c r="H190" s="353">
        <f t="shared" si="28"/>
        <v>316</v>
      </c>
      <c r="I190" s="353">
        <f t="shared" si="28"/>
        <v>289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1963</v>
      </c>
      <c r="C191" s="334">
        <f t="shared" ref="C191:M191" si="29">SUM(C176,C190)</f>
        <v>1737</v>
      </c>
      <c r="D191" s="334">
        <f t="shared" si="29"/>
        <v>1165</v>
      </c>
      <c r="E191" s="334">
        <f t="shared" si="29"/>
        <v>977</v>
      </c>
      <c r="F191" s="334">
        <f t="shared" si="29"/>
        <v>336</v>
      </c>
      <c r="G191" s="334">
        <f t="shared" si="29"/>
        <v>302</v>
      </c>
      <c r="H191" s="334">
        <f t="shared" si="29"/>
        <v>317</v>
      </c>
      <c r="I191" s="334">
        <f t="shared" si="29"/>
        <v>289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16" t="s">
        <v>73</v>
      </c>
      <c r="B194" s="417"/>
      <c r="C194" s="417"/>
      <c r="D194" s="417"/>
      <c r="E194" s="417"/>
      <c r="F194" s="417"/>
      <c r="G194" s="417"/>
      <c r="H194" s="417"/>
      <c r="I194" s="417"/>
      <c r="J194" s="417"/>
      <c r="K194" s="417"/>
      <c r="L194" s="417"/>
      <c r="M194" s="418"/>
    </row>
    <row r="195" spans="1:13" x14ac:dyDescent="0.25">
      <c r="A195" s="419" t="s">
        <v>77</v>
      </c>
      <c r="B195" s="420"/>
      <c r="C195" s="420"/>
      <c r="D195" s="420"/>
      <c r="E195" s="420"/>
      <c r="F195" s="420"/>
      <c r="G195" s="420"/>
      <c r="H195" s="420"/>
      <c r="I195" s="420"/>
      <c r="J195" s="420"/>
      <c r="K195" s="420"/>
      <c r="L195" s="420"/>
      <c r="M195" s="421"/>
    </row>
    <row r="196" spans="1:13" x14ac:dyDescent="0.25">
      <c r="B196" s="422" t="s">
        <v>39</v>
      </c>
      <c r="C196" s="422"/>
      <c r="D196" s="422" t="s">
        <v>40</v>
      </c>
      <c r="E196" s="422"/>
      <c r="F196" s="422" t="s">
        <v>43</v>
      </c>
      <c r="G196" s="422"/>
      <c r="H196" s="422" t="s">
        <v>41</v>
      </c>
      <c r="I196" s="422"/>
      <c r="J196" s="422" t="s">
        <v>37</v>
      </c>
      <c r="K196" s="422"/>
      <c r="L196" s="422" t="s">
        <v>38</v>
      </c>
      <c r="M196" s="422"/>
    </row>
    <row r="197" spans="1:13" x14ac:dyDescent="0.25">
      <c r="B197" s="311">
        <f>B9</f>
        <v>2024</v>
      </c>
      <c r="C197" s="311">
        <f>C9</f>
        <v>2023</v>
      </c>
      <c r="D197" s="311">
        <f>B9</f>
        <v>2024</v>
      </c>
      <c r="E197" s="311">
        <f>C9</f>
        <v>2023</v>
      </c>
      <c r="F197" s="311">
        <f>B9</f>
        <v>2024</v>
      </c>
      <c r="G197" s="311">
        <f>C9</f>
        <v>2023</v>
      </c>
      <c r="H197" s="311">
        <f>B9</f>
        <v>2024</v>
      </c>
      <c r="I197" s="311">
        <f>C9</f>
        <v>2023</v>
      </c>
      <c r="J197" s="311">
        <f>B9</f>
        <v>2024</v>
      </c>
      <c r="K197" s="311">
        <f>C9</f>
        <v>2023</v>
      </c>
      <c r="L197" s="311">
        <f>B9</f>
        <v>2024</v>
      </c>
      <c r="M197" s="311">
        <f>C9</f>
        <v>2023</v>
      </c>
    </row>
    <row r="198" spans="1:13" x14ac:dyDescent="0.25">
      <c r="A198" s="313" t="s">
        <v>54</v>
      </c>
      <c r="B198" s="318">
        <v>20</v>
      </c>
      <c r="C198" s="318">
        <v>18</v>
      </c>
      <c r="D198" s="318">
        <v>23</v>
      </c>
      <c r="E198" s="318">
        <v>17</v>
      </c>
      <c r="F198" s="318">
        <v>4</v>
      </c>
      <c r="G198" s="318">
        <v>5</v>
      </c>
      <c r="H198" s="318">
        <v>4</v>
      </c>
      <c r="I198" s="318">
        <v>5</v>
      </c>
      <c r="J198" s="318"/>
      <c r="K198" s="318"/>
      <c r="L198" s="318"/>
      <c r="M198" s="318"/>
    </row>
    <row r="199" spans="1:13" x14ac:dyDescent="0.25">
      <c r="A199" s="313" t="s">
        <v>53</v>
      </c>
      <c r="B199" s="318">
        <v>0</v>
      </c>
      <c r="C199" s="318">
        <v>2</v>
      </c>
      <c r="D199" s="318">
        <v>1</v>
      </c>
      <c r="E199" s="318">
        <v>1</v>
      </c>
      <c r="F199" s="318">
        <v>1</v>
      </c>
      <c r="G199" s="318">
        <v>0</v>
      </c>
      <c r="H199" s="318">
        <v>1</v>
      </c>
      <c r="I199" s="318">
        <v>0</v>
      </c>
      <c r="J199" s="318"/>
      <c r="K199" s="318"/>
      <c r="L199" s="318"/>
      <c r="M199" s="318"/>
    </row>
    <row r="200" spans="1:13" x14ac:dyDescent="0.25">
      <c r="A200" s="313" t="s">
        <v>42</v>
      </c>
      <c r="B200" s="318">
        <v>102</v>
      </c>
      <c r="C200" s="318">
        <v>165</v>
      </c>
      <c r="D200" s="318">
        <v>104</v>
      </c>
      <c r="E200" s="318">
        <v>162</v>
      </c>
      <c r="F200" s="318">
        <v>14</v>
      </c>
      <c r="G200" s="318">
        <v>17</v>
      </c>
      <c r="H200" s="318">
        <v>13</v>
      </c>
      <c r="I200" s="318">
        <v>13</v>
      </c>
      <c r="J200" s="318"/>
      <c r="K200" s="318"/>
      <c r="L200" s="318"/>
      <c r="M200" s="318"/>
    </row>
    <row r="201" spans="1:13" x14ac:dyDescent="0.25">
      <c r="A201" s="313" t="s">
        <v>52</v>
      </c>
      <c r="B201" s="318">
        <v>1</v>
      </c>
      <c r="C201" s="318">
        <v>2</v>
      </c>
      <c r="D201" s="318">
        <v>1</v>
      </c>
      <c r="E201" s="318">
        <v>4</v>
      </c>
      <c r="F201" s="318">
        <v>0</v>
      </c>
      <c r="G201" s="318">
        <v>1</v>
      </c>
      <c r="H201" s="318">
        <v>0</v>
      </c>
      <c r="I201" s="318">
        <v>1</v>
      </c>
      <c r="J201" s="318"/>
      <c r="K201" s="318"/>
      <c r="L201" s="318"/>
      <c r="M201" s="318"/>
    </row>
    <row r="202" spans="1:13" x14ac:dyDescent="0.25">
      <c r="A202" s="313" t="s">
        <v>51</v>
      </c>
      <c r="B202" s="318">
        <v>159</v>
      </c>
      <c r="C202" s="318">
        <v>262</v>
      </c>
      <c r="D202" s="318">
        <v>187</v>
      </c>
      <c r="E202" s="318">
        <v>244</v>
      </c>
      <c r="F202" s="318">
        <v>25</v>
      </c>
      <c r="G202" s="318">
        <v>15</v>
      </c>
      <c r="H202" s="318">
        <v>24</v>
      </c>
      <c r="I202" s="318">
        <v>13</v>
      </c>
      <c r="J202" s="318"/>
      <c r="K202" s="318"/>
      <c r="L202" s="318"/>
      <c r="M202" s="318"/>
    </row>
    <row r="203" spans="1:13" x14ac:dyDescent="0.25">
      <c r="A203" s="313" t="s">
        <v>50</v>
      </c>
      <c r="B203" s="318">
        <v>28</v>
      </c>
      <c r="C203" s="318">
        <v>39</v>
      </c>
      <c r="D203" s="318">
        <v>30</v>
      </c>
      <c r="E203" s="318">
        <v>46</v>
      </c>
      <c r="F203" s="318">
        <v>5</v>
      </c>
      <c r="G203" s="318">
        <v>5</v>
      </c>
      <c r="H203" s="318">
        <v>4</v>
      </c>
      <c r="I203" s="318">
        <v>4</v>
      </c>
      <c r="J203" s="318"/>
      <c r="K203" s="318"/>
      <c r="L203" s="318"/>
      <c r="M203" s="318"/>
    </row>
    <row r="204" spans="1:13" x14ac:dyDescent="0.25">
      <c r="A204" s="313" t="s">
        <v>49</v>
      </c>
      <c r="B204" s="318">
        <v>30</v>
      </c>
      <c r="C204" s="318">
        <v>34</v>
      </c>
      <c r="D204" s="318">
        <v>31</v>
      </c>
      <c r="E204" s="318">
        <v>25</v>
      </c>
      <c r="F204" s="318">
        <v>2</v>
      </c>
      <c r="G204" s="318">
        <v>3</v>
      </c>
      <c r="H204" s="318">
        <v>2</v>
      </c>
      <c r="I204" s="318">
        <v>2</v>
      </c>
      <c r="J204" s="318"/>
      <c r="K204" s="318"/>
      <c r="L204" s="318"/>
      <c r="M204" s="318"/>
    </row>
    <row r="205" spans="1:13" x14ac:dyDescent="0.25">
      <c r="A205" s="313" t="s">
        <v>48</v>
      </c>
      <c r="B205" s="318">
        <v>11</v>
      </c>
      <c r="C205" s="318">
        <v>14</v>
      </c>
      <c r="D205" s="318">
        <v>14</v>
      </c>
      <c r="E205" s="318">
        <v>17</v>
      </c>
      <c r="F205" s="318">
        <v>0</v>
      </c>
      <c r="G205" s="318">
        <v>0</v>
      </c>
      <c r="H205" s="318">
        <v>0</v>
      </c>
      <c r="I205" s="318">
        <v>0</v>
      </c>
      <c r="J205" s="318"/>
      <c r="K205" s="318"/>
      <c r="L205" s="318"/>
      <c r="M205" s="318"/>
    </row>
    <row r="206" spans="1:13" ht="15.75" thickBot="1" x14ac:dyDescent="0.3">
      <c r="A206" s="322" t="s">
        <v>47</v>
      </c>
      <c r="B206" s="318">
        <v>50</v>
      </c>
      <c r="C206" s="318">
        <v>161</v>
      </c>
      <c r="D206" s="318">
        <v>58</v>
      </c>
      <c r="E206" s="318">
        <v>165</v>
      </c>
      <c r="F206" s="318">
        <v>3</v>
      </c>
      <c r="G206" s="318">
        <v>5</v>
      </c>
      <c r="H206" s="318">
        <v>3</v>
      </c>
      <c r="I206" s="318">
        <v>3</v>
      </c>
      <c r="J206" s="318"/>
      <c r="K206" s="318"/>
      <c r="L206" s="318"/>
      <c r="M206" s="318"/>
    </row>
    <row r="207" spans="1:13" ht="15.75" thickTop="1" x14ac:dyDescent="0.25">
      <c r="A207" s="323" t="s">
        <v>5</v>
      </c>
      <c r="B207" s="321">
        <f>SUM(B198:B206)</f>
        <v>401</v>
      </c>
      <c r="C207" s="321">
        <f t="shared" ref="C207:M207" si="30">SUM(C198:C206)</f>
        <v>697</v>
      </c>
      <c r="D207" s="321">
        <f t="shared" si="30"/>
        <v>449</v>
      </c>
      <c r="E207" s="321">
        <f t="shared" si="30"/>
        <v>681</v>
      </c>
      <c r="F207" s="321">
        <f t="shared" si="30"/>
        <v>54</v>
      </c>
      <c r="G207" s="321">
        <f t="shared" si="30"/>
        <v>51</v>
      </c>
      <c r="H207" s="321">
        <f t="shared" si="30"/>
        <v>51</v>
      </c>
      <c r="I207" s="321">
        <f t="shared" si="30"/>
        <v>41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23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07" t="s">
        <v>7</v>
      </c>
      <c r="B209" s="408"/>
      <c r="C209" s="408"/>
      <c r="D209" s="408"/>
      <c r="E209" s="408"/>
      <c r="F209" s="408"/>
      <c r="G209" s="408"/>
      <c r="H209" s="408"/>
      <c r="I209" s="408"/>
      <c r="J209" s="408"/>
      <c r="K209" s="408"/>
      <c r="L209" s="408"/>
      <c r="M209" s="409"/>
    </row>
    <row r="210" spans="1:13" x14ac:dyDescent="0.25">
      <c r="B210" s="415" t="s">
        <v>39</v>
      </c>
      <c r="C210" s="415"/>
      <c r="D210" s="415" t="s">
        <v>40</v>
      </c>
      <c r="E210" s="415"/>
      <c r="F210" s="415" t="s">
        <v>43</v>
      </c>
      <c r="G210" s="415"/>
      <c r="H210" s="415" t="s">
        <v>41</v>
      </c>
      <c r="I210" s="415"/>
      <c r="J210" s="415" t="s">
        <v>37</v>
      </c>
      <c r="K210" s="415"/>
      <c r="L210" s="415" t="s">
        <v>38</v>
      </c>
      <c r="M210" s="415"/>
    </row>
    <row r="211" spans="1:13" x14ac:dyDescent="0.25">
      <c r="B211" s="312">
        <f>B9</f>
        <v>2024</v>
      </c>
      <c r="C211" s="312">
        <f>C9</f>
        <v>2023</v>
      </c>
      <c r="D211" s="312">
        <f>B9</f>
        <v>2024</v>
      </c>
      <c r="E211" s="312">
        <f>C9</f>
        <v>2023</v>
      </c>
      <c r="F211" s="312">
        <f>B9</f>
        <v>2024</v>
      </c>
      <c r="G211" s="312">
        <f>C9</f>
        <v>2023</v>
      </c>
      <c r="H211" s="312">
        <f>B9</f>
        <v>2024</v>
      </c>
      <c r="I211" s="312">
        <f>C9</f>
        <v>2023</v>
      </c>
      <c r="J211" s="312">
        <f>B9</f>
        <v>2024</v>
      </c>
      <c r="K211" s="312">
        <f>C9</f>
        <v>2023</v>
      </c>
      <c r="L211" s="312">
        <f>B9</f>
        <v>2024</v>
      </c>
      <c r="M211" s="312">
        <f>C9</f>
        <v>2023</v>
      </c>
    </row>
    <row r="212" spans="1:13" x14ac:dyDescent="0.25">
      <c r="A212" s="313" t="s">
        <v>54</v>
      </c>
      <c r="B212" s="318">
        <v>8</v>
      </c>
      <c r="C212" s="318">
        <v>3</v>
      </c>
      <c r="D212" s="318">
        <v>4</v>
      </c>
      <c r="E212" s="318">
        <v>3</v>
      </c>
      <c r="F212" s="318">
        <v>2</v>
      </c>
      <c r="G212" s="318">
        <v>1</v>
      </c>
      <c r="H212" s="318">
        <v>2</v>
      </c>
      <c r="I212" s="318">
        <v>1</v>
      </c>
      <c r="J212" s="318"/>
      <c r="K212" s="318"/>
      <c r="L212" s="318"/>
      <c r="M212" s="318"/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/>
      <c r="K213" s="318"/>
      <c r="L213" s="318"/>
      <c r="M213" s="318"/>
    </row>
    <row r="214" spans="1:13" x14ac:dyDescent="0.25">
      <c r="A214" s="313" t="s">
        <v>42</v>
      </c>
      <c r="B214" s="318">
        <v>31</v>
      </c>
      <c r="C214" s="318">
        <v>32</v>
      </c>
      <c r="D214" s="318">
        <v>27</v>
      </c>
      <c r="E214" s="318">
        <v>30</v>
      </c>
      <c r="F214" s="318">
        <v>2</v>
      </c>
      <c r="G214" s="318">
        <v>6</v>
      </c>
      <c r="H214" s="318">
        <v>2</v>
      </c>
      <c r="I214" s="318">
        <v>5</v>
      </c>
      <c r="J214" s="318"/>
      <c r="K214" s="318"/>
      <c r="L214" s="318"/>
      <c r="M214" s="318"/>
    </row>
    <row r="215" spans="1:13" x14ac:dyDescent="0.25">
      <c r="A215" s="313" t="s">
        <v>52</v>
      </c>
      <c r="B215" s="318">
        <v>1</v>
      </c>
      <c r="C215" s="318">
        <v>0</v>
      </c>
      <c r="D215" s="318">
        <v>1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/>
      <c r="K215" s="318"/>
      <c r="L215" s="318"/>
      <c r="M215" s="318"/>
    </row>
    <row r="216" spans="1:13" x14ac:dyDescent="0.25">
      <c r="A216" s="313" t="s">
        <v>51</v>
      </c>
      <c r="B216" s="318">
        <v>33</v>
      </c>
      <c r="C216" s="318">
        <v>34</v>
      </c>
      <c r="D216" s="318">
        <v>31</v>
      </c>
      <c r="E216" s="318">
        <v>33</v>
      </c>
      <c r="F216" s="318">
        <v>8</v>
      </c>
      <c r="G216" s="318">
        <v>13</v>
      </c>
      <c r="H216" s="318">
        <v>8</v>
      </c>
      <c r="I216" s="318">
        <v>11</v>
      </c>
      <c r="J216" s="318"/>
      <c r="K216" s="318"/>
      <c r="L216" s="318"/>
      <c r="M216" s="318"/>
    </row>
    <row r="217" spans="1:13" x14ac:dyDescent="0.25">
      <c r="A217" s="313" t="s">
        <v>50</v>
      </c>
      <c r="B217" s="318">
        <v>7</v>
      </c>
      <c r="C217" s="318">
        <v>6</v>
      </c>
      <c r="D217" s="318">
        <v>7</v>
      </c>
      <c r="E217" s="318">
        <v>6</v>
      </c>
      <c r="F217" s="318">
        <v>2</v>
      </c>
      <c r="G217" s="318">
        <v>2</v>
      </c>
      <c r="H217" s="318">
        <v>2</v>
      </c>
      <c r="I217" s="318">
        <v>2</v>
      </c>
      <c r="J217" s="318"/>
      <c r="K217" s="318"/>
      <c r="L217" s="318"/>
      <c r="M217" s="318"/>
    </row>
    <row r="218" spans="1:13" x14ac:dyDescent="0.25">
      <c r="A218" s="313" t="s">
        <v>49</v>
      </c>
      <c r="B218" s="318">
        <v>5</v>
      </c>
      <c r="C218" s="318">
        <v>4</v>
      </c>
      <c r="D218" s="318">
        <v>4</v>
      </c>
      <c r="E218" s="318">
        <v>2</v>
      </c>
      <c r="F218" s="318">
        <v>0</v>
      </c>
      <c r="G218" s="318">
        <v>0</v>
      </c>
      <c r="H218" s="318">
        <v>0</v>
      </c>
      <c r="I218" s="318">
        <v>0</v>
      </c>
      <c r="J218" s="318"/>
      <c r="K218" s="318"/>
      <c r="L218" s="318"/>
      <c r="M218" s="318"/>
    </row>
    <row r="219" spans="1:13" x14ac:dyDescent="0.25">
      <c r="A219" s="313" t="s">
        <v>48</v>
      </c>
      <c r="B219" s="318">
        <v>0</v>
      </c>
      <c r="C219" s="318">
        <v>1</v>
      </c>
      <c r="D219" s="318">
        <v>0</v>
      </c>
      <c r="E219" s="318">
        <v>1</v>
      </c>
      <c r="F219" s="318">
        <v>0</v>
      </c>
      <c r="G219" s="318">
        <v>0</v>
      </c>
      <c r="H219" s="318">
        <v>0</v>
      </c>
      <c r="I219" s="318">
        <v>0</v>
      </c>
      <c r="J219" s="318"/>
      <c r="K219" s="318"/>
      <c r="L219" s="318"/>
      <c r="M219" s="318"/>
    </row>
    <row r="220" spans="1:13" ht="15.75" thickBot="1" x14ac:dyDescent="0.3">
      <c r="A220" s="322" t="s">
        <v>47</v>
      </c>
      <c r="B220" s="318">
        <v>17</v>
      </c>
      <c r="C220" s="318">
        <v>17</v>
      </c>
      <c r="D220" s="318">
        <v>17</v>
      </c>
      <c r="E220" s="318">
        <v>14</v>
      </c>
      <c r="F220" s="318">
        <v>3</v>
      </c>
      <c r="G220" s="318">
        <v>1</v>
      </c>
      <c r="H220" s="318">
        <v>2</v>
      </c>
      <c r="I220" s="318">
        <v>1</v>
      </c>
      <c r="J220" s="318"/>
      <c r="K220" s="318"/>
      <c r="L220" s="318"/>
      <c r="M220" s="318"/>
    </row>
    <row r="221" spans="1:13" ht="16.5" thickTop="1" thickBot="1" x14ac:dyDescent="0.3">
      <c r="A221" s="323" t="s">
        <v>5</v>
      </c>
      <c r="B221" s="321">
        <f t="shared" ref="B221:M221" si="31">SUM(B212:B220)</f>
        <v>102</v>
      </c>
      <c r="C221" s="321">
        <f t="shared" si="31"/>
        <v>97</v>
      </c>
      <c r="D221" s="321">
        <f t="shared" si="31"/>
        <v>91</v>
      </c>
      <c r="E221" s="321">
        <f t="shared" si="31"/>
        <v>89</v>
      </c>
      <c r="F221" s="321">
        <f t="shared" si="31"/>
        <v>17</v>
      </c>
      <c r="G221" s="321">
        <f t="shared" si="31"/>
        <v>23</v>
      </c>
      <c r="H221" s="321">
        <f t="shared" si="31"/>
        <v>16</v>
      </c>
      <c r="I221" s="321">
        <f t="shared" si="31"/>
        <v>20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503</v>
      </c>
      <c r="C222" s="334">
        <f t="shared" ref="C222:M222" si="32">SUM(C207,C221)</f>
        <v>794</v>
      </c>
      <c r="D222" s="334">
        <f t="shared" si="32"/>
        <v>540</v>
      </c>
      <c r="E222" s="334">
        <f t="shared" si="32"/>
        <v>770</v>
      </c>
      <c r="F222" s="334">
        <f t="shared" si="32"/>
        <v>71</v>
      </c>
      <c r="G222" s="334">
        <f t="shared" si="32"/>
        <v>74</v>
      </c>
      <c r="H222" s="334">
        <f t="shared" si="32"/>
        <v>67</v>
      </c>
      <c r="I222" s="334">
        <f t="shared" si="32"/>
        <v>61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7/9/2024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77" t="s">
        <v>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</row>
    <row r="2" spans="1:22" ht="15.75" customHeight="1" x14ac:dyDescent="0.2">
      <c r="A2" s="377" t="s">
        <v>25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</row>
    <row r="3" spans="1:22" ht="15.75" x14ac:dyDescent="0.2">
      <c r="A3" s="392" t="str">
        <f>Summary!A3</f>
        <v>Fall 2024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  <c r="S3" s="392"/>
      <c r="T3" s="392"/>
      <c r="U3" s="392"/>
    </row>
    <row r="4" spans="1:22" ht="15.75" customHeight="1" x14ac:dyDescent="0.2">
      <c r="A4" s="392" t="str">
        <f>Summary!A4</f>
        <v>as of Friday, July 5, 2024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</row>
    <row r="5" spans="1:22" ht="16.5" thickBot="1" x14ac:dyDescent="0.25">
      <c r="A5" s="393"/>
      <c r="B5" s="393"/>
      <c r="C5" s="393"/>
      <c r="D5" s="393"/>
      <c r="E5" s="39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4" t="s">
        <v>33</v>
      </c>
      <c r="C6" s="395"/>
      <c r="D6" s="395"/>
      <c r="E6" s="396"/>
      <c r="F6" s="359" t="s">
        <v>35</v>
      </c>
      <c r="G6" s="360"/>
      <c r="H6" s="360"/>
      <c r="I6" s="361"/>
      <c r="J6" s="362" t="s">
        <v>27</v>
      </c>
      <c r="K6" s="363"/>
      <c r="L6" s="363"/>
      <c r="M6" s="364"/>
      <c r="N6" s="389" t="s">
        <v>26</v>
      </c>
      <c r="O6" s="390"/>
      <c r="P6" s="390"/>
      <c r="Q6" s="391"/>
      <c r="R6" s="378" t="s">
        <v>10</v>
      </c>
      <c r="S6" s="379"/>
      <c r="T6" s="379"/>
      <c r="U6" s="380"/>
    </row>
    <row r="7" spans="1:22" ht="15" x14ac:dyDescent="0.2">
      <c r="A7" s="77"/>
      <c r="B7" s="190" t="str">
        <f>Summary!B6</f>
        <v>Fall 2024</v>
      </c>
      <c r="C7" s="190" t="str">
        <f>Summary!C6</f>
        <v>Fall 2023</v>
      </c>
      <c r="D7" s="369" t="s">
        <v>23</v>
      </c>
      <c r="E7" s="371" t="s">
        <v>24</v>
      </c>
      <c r="F7" s="32" t="str">
        <f>B7</f>
        <v>Fall 2024</v>
      </c>
      <c r="G7" s="34" t="str">
        <f>C7</f>
        <v>Fall 2023</v>
      </c>
      <c r="H7" s="373" t="s">
        <v>23</v>
      </c>
      <c r="I7" s="375" t="s">
        <v>24</v>
      </c>
      <c r="J7" s="36" t="str">
        <f>B7</f>
        <v>Fall 2024</v>
      </c>
      <c r="K7" s="38" t="str">
        <f>G7</f>
        <v>Fall 2023</v>
      </c>
      <c r="L7" s="385" t="s">
        <v>23</v>
      </c>
      <c r="M7" s="387" t="s">
        <v>24</v>
      </c>
      <c r="N7" s="40" t="str">
        <f>B7</f>
        <v>Fall 2024</v>
      </c>
      <c r="O7" s="42" t="str">
        <f>B7</f>
        <v>Fall 2024</v>
      </c>
      <c r="P7" s="365" t="s">
        <v>23</v>
      </c>
      <c r="Q7" s="367" t="s">
        <v>24</v>
      </c>
      <c r="R7" s="117" t="str">
        <f>B7</f>
        <v>Fall 2024</v>
      </c>
      <c r="S7" s="118" t="str">
        <f>C7</f>
        <v>Fall 2023</v>
      </c>
      <c r="T7" s="381" t="s">
        <v>23</v>
      </c>
      <c r="U7" s="383" t="s">
        <v>24</v>
      </c>
    </row>
    <row r="8" spans="1:22" ht="30.75" thickBot="1" x14ac:dyDescent="0.25">
      <c r="A8" s="307"/>
      <c r="B8" s="31" t="str">
        <f>Summary!B7</f>
        <v>as of 7/5/24</v>
      </c>
      <c r="C8" s="31" t="str">
        <f>Summary!C7</f>
        <v>as of 7/5/23</v>
      </c>
      <c r="D8" s="370"/>
      <c r="E8" s="372"/>
      <c r="F8" s="33" t="str">
        <f>B8</f>
        <v>as of 7/5/24</v>
      </c>
      <c r="G8" s="35" t="str">
        <f>C8</f>
        <v>as of 7/5/23</v>
      </c>
      <c r="H8" s="374"/>
      <c r="I8" s="376"/>
      <c r="J8" s="37" t="str">
        <f>F8</f>
        <v>as of 7/5/24</v>
      </c>
      <c r="K8" s="39" t="str">
        <f>G8</f>
        <v>as of 7/5/23</v>
      </c>
      <c r="L8" s="386"/>
      <c r="M8" s="388"/>
      <c r="N8" s="41" t="str">
        <f>J8</f>
        <v>as of 7/5/24</v>
      </c>
      <c r="O8" s="43" t="str">
        <f>K8</f>
        <v>as of 7/5/23</v>
      </c>
      <c r="P8" s="366"/>
      <c r="Q8" s="368"/>
      <c r="R8" s="119" t="str">
        <f>N8</f>
        <v>as of 7/5/24</v>
      </c>
      <c r="S8" s="120" t="str">
        <f>O8</f>
        <v>as of 7/5/23</v>
      </c>
      <c r="T8" s="382"/>
      <c r="U8" s="384"/>
    </row>
    <row r="9" spans="1:22" s="69" customFormat="1" ht="15.75" thickBot="1" x14ac:dyDescent="0.25">
      <c r="A9" s="193" t="s">
        <v>28</v>
      </c>
      <c r="B9" s="44">
        <f>B26+B74+B42+B10+B58+B90</f>
        <v>70450</v>
      </c>
      <c r="C9" s="44">
        <f>C26+C74+C42+C10+C58+C90</f>
        <v>74902</v>
      </c>
      <c r="D9" s="44">
        <f t="shared" ref="D9" si="0">IF(ISERROR(B9-C9),"n/a",B9-C9)</f>
        <v>-4452</v>
      </c>
      <c r="E9" s="45">
        <f t="shared" ref="E9" si="1">IF(ISERROR(D9/C9),"n/a",(D9/C9))</f>
        <v>-5.9437665215882084E-2</v>
      </c>
      <c r="F9" s="48">
        <f>F26+F74+F42+F10+F58+F90</f>
        <v>51638</v>
      </c>
      <c r="G9" s="48">
        <f>G26+G74+G42+G10+G58+G90</f>
        <v>52548</v>
      </c>
      <c r="H9" s="345">
        <f>IF(ISERROR(F9-G9),"n/a",F9-G9)</f>
        <v>-910</v>
      </c>
      <c r="I9" s="49">
        <f t="shared" ref="I9" si="2">IF(ISERROR(H9/G9),"n/a",(H9/G9))</f>
        <v>-1.7317500190302201E-2</v>
      </c>
      <c r="J9" s="46">
        <f>J26+J74+J42+J10+J58+J90</f>
        <v>7534</v>
      </c>
      <c r="K9" s="46">
        <f>K26+K74+K42+K10+K58+K90</f>
        <v>7697</v>
      </c>
      <c r="L9" s="47">
        <f t="shared" ref="L9" si="3">IF(ISERROR(J9-K9),"n/a",J9-K9)</f>
        <v>-163</v>
      </c>
      <c r="M9" s="50">
        <f t="shared" ref="M9" si="4">IF(ISERROR(L9/K9),"n/a",(L9/K9))</f>
        <v>-2.1177081979992206E-2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17650</v>
      </c>
      <c r="C10" s="54">
        <f>C11+C18</f>
        <v>18093</v>
      </c>
      <c r="D10" s="55">
        <f t="shared" ref="D10:D25" si="9">IF(ISERROR(B10-C10),"n/a",B10-C10)</f>
        <v>-443</v>
      </c>
      <c r="E10" s="56">
        <f t="shared" ref="E10:E25" si="10">IF(ISERROR(D10/C10),"n/a",(D10/C10))</f>
        <v>-2.4484607306693197E-2</v>
      </c>
      <c r="F10" s="57">
        <f>F11+F18</f>
        <v>9304</v>
      </c>
      <c r="G10" s="58">
        <f>G11+G18</f>
        <v>8986</v>
      </c>
      <c r="H10" s="59">
        <f t="shared" ref="H10:H24" si="11">IF(ISERROR(F10-G10),"n/a",F10-G10)</f>
        <v>318</v>
      </c>
      <c r="I10" s="60">
        <f t="shared" ref="I10:I25" si="12">IF(ISERROR(H10/G10),"n/a",(H10/G10))</f>
        <v>3.5388381927442689E-2</v>
      </c>
      <c r="J10" s="61">
        <f>J11+J18</f>
        <v>1144</v>
      </c>
      <c r="K10" s="62">
        <f>K11+K18</f>
        <v>1096</v>
      </c>
      <c r="L10" s="63">
        <f t="shared" ref="L10:L24" si="13">IF(ISERROR(J10-K10),"n/a",J10-K10)</f>
        <v>48</v>
      </c>
      <c r="M10" s="64">
        <f t="shared" ref="M10:M25" si="14">IF(ISERROR(L10/K10),"n/a",(L10/K10))</f>
        <v>4.3795620437956206E-2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14603</v>
      </c>
      <c r="C11" s="54">
        <f>C12+C14+C16</f>
        <v>15183</v>
      </c>
      <c r="D11" s="55">
        <f t="shared" si="9"/>
        <v>-580</v>
      </c>
      <c r="E11" s="56">
        <f t="shared" si="10"/>
        <v>-3.8200619113482187E-2</v>
      </c>
      <c r="F11" s="57">
        <f>F12+F16+F14</f>
        <v>8437</v>
      </c>
      <c r="G11" s="58">
        <f>G12+G16+G14</f>
        <v>8100</v>
      </c>
      <c r="H11" s="59">
        <f t="shared" si="11"/>
        <v>337</v>
      </c>
      <c r="I11" s="60">
        <f t="shared" si="12"/>
        <v>4.1604938271604941E-2</v>
      </c>
      <c r="J11" s="61">
        <f>J12+J16+J14</f>
        <v>966</v>
      </c>
      <c r="K11" s="62">
        <f>K12+K16+K14</f>
        <v>935</v>
      </c>
      <c r="L11" s="63">
        <f t="shared" si="13"/>
        <v>31</v>
      </c>
      <c r="M11" s="64">
        <f t="shared" si="14"/>
        <v>3.3155080213903745E-2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12594</v>
      </c>
      <c r="C12" s="94">
        <f>C13</f>
        <v>13171</v>
      </c>
      <c r="D12" s="95">
        <f t="shared" ref="D12:D15" si="19">IF(ISERROR(B12-C12),"n/a",B12-C12)</f>
        <v>-577</v>
      </c>
      <c r="E12" s="96">
        <f t="shared" ref="E12:E15" si="20">IF(ISERROR(D12/C12),"n/a",(D12/C12))</f>
        <v>-4.3808366866600869E-2</v>
      </c>
      <c r="F12" s="175">
        <f>F13</f>
        <v>6816</v>
      </c>
      <c r="G12" s="176">
        <f>G13</f>
        <v>6445</v>
      </c>
      <c r="H12" s="97">
        <f t="shared" ref="H12:H15" si="21">IF(ISERROR(F12-G12),"n/a",F12-G12)</f>
        <v>371</v>
      </c>
      <c r="I12" s="98">
        <f t="shared" ref="I12:I15" si="22">IF(ISERROR(H12/G12),"n/a",(H12/G12))</f>
        <v>5.7564003103180758E-2</v>
      </c>
      <c r="J12" s="177">
        <f>J13</f>
        <v>847</v>
      </c>
      <c r="K12" s="178">
        <f>K13</f>
        <v>780</v>
      </c>
      <c r="L12" s="99">
        <f t="shared" ref="L12:L15" si="23">IF(ISERROR(J12-K12),"n/a",J12-K12)</f>
        <v>67</v>
      </c>
      <c r="M12" s="100">
        <f t="shared" ref="M12:M15" si="24">IF(ISERROR(L12/K12),"n/a",(L12/K12))</f>
        <v>8.5897435897435898E-2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12594</v>
      </c>
      <c r="C13" s="291">
        <v>13171</v>
      </c>
      <c r="D13" s="106">
        <f t="shared" si="19"/>
        <v>-577</v>
      </c>
      <c r="E13" s="300">
        <f t="shared" si="20"/>
        <v>-4.3808366866600869E-2</v>
      </c>
      <c r="F13" s="292">
        <v>6816</v>
      </c>
      <c r="G13" s="293">
        <v>6445</v>
      </c>
      <c r="H13" s="110">
        <f t="shared" si="21"/>
        <v>371</v>
      </c>
      <c r="I13" s="111">
        <f t="shared" si="22"/>
        <v>5.7564003103180758E-2</v>
      </c>
      <c r="J13" s="294">
        <v>847</v>
      </c>
      <c r="K13" s="295">
        <v>780</v>
      </c>
      <c r="L13" s="114">
        <f t="shared" si="23"/>
        <v>67</v>
      </c>
      <c r="M13" s="115">
        <f t="shared" si="24"/>
        <v>8.5897435897435898E-2</v>
      </c>
      <c r="N13" s="296"/>
      <c r="O13" s="297"/>
      <c r="P13" s="131">
        <f t="shared" si="25"/>
        <v>0</v>
      </c>
      <c r="Q13" s="274" t="str">
        <f t="shared" si="26"/>
        <v>n/a</v>
      </c>
      <c r="R13" s="298"/>
      <c r="S13" s="299"/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1266</v>
      </c>
      <c r="C14" s="94">
        <f>C15</f>
        <v>1318</v>
      </c>
      <c r="D14" s="95">
        <f t="shared" si="19"/>
        <v>-52</v>
      </c>
      <c r="E14" s="96">
        <f t="shared" si="20"/>
        <v>-3.9453717754172987E-2</v>
      </c>
      <c r="F14" s="175">
        <f>F15</f>
        <v>1004</v>
      </c>
      <c r="G14" s="176">
        <f>G15</f>
        <v>1057</v>
      </c>
      <c r="H14" s="97">
        <f t="shared" si="21"/>
        <v>-53</v>
      </c>
      <c r="I14" s="98">
        <f t="shared" si="22"/>
        <v>-5.0141911069063384E-2</v>
      </c>
      <c r="J14" s="177">
        <f>J15</f>
        <v>85</v>
      </c>
      <c r="K14" s="178">
        <f>K15</f>
        <v>114</v>
      </c>
      <c r="L14" s="99">
        <f t="shared" si="23"/>
        <v>-29</v>
      </c>
      <c r="M14" s="100">
        <f t="shared" si="24"/>
        <v>-0.25438596491228072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1266</v>
      </c>
      <c r="C15" s="105">
        <v>1318</v>
      </c>
      <c r="D15" s="106">
        <f t="shared" si="19"/>
        <v>-52</v>
      </c>
      <c r="E15" s="107">
        <f t="shared" si="20"/>
        <v>-3.9453717754172987E-2</v>
      </c>
      <c r="F15" s="108">
        <v>1004</v>
      </c>
      <c r="G15" s="109">
        <v>1057</v>
      </c>
      <c r="H15" s="110">
        <f t="shared" si="21"/>
        <v>-53</v>
      </c>
      <c r="I15" s="111">
        <f t="shared" si="22"/>
        <v>-5.0141911069063384E-2</v>
      </c>
      <c r="J15" s="112">
        <v>85</v>
      </c>
      <c r="K15" s="113">
        <v>114</v>
      </c>
      <c r="L15" s="114">
        <f t="shared" si="23"/>
        <v>-29</v>
      </c>
      <c r="M15" s="115">
        <f t="shared" si="24"/>
        <v>-0.25438596491228072</v>
      </c>
      <c r="N15" s="129"/>
      <c r="O15" s="130"/>
      <c r="P15" s="131">
        <f t="shared" si="25"/>
        <v>0</v>
      </c>
      <c r="Q15" s="274" t="str">
        <f t="shared" si="26"/>
        <v>n/a</v>
      </c>
      <c r="R15" s="132"/>
      <c r="S15" s="133"/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743</v>
      </c>
      <c r="C16" s="94">
        <f>C17</f>
        <v>694</v>
      </c>
      <c r="D16" s="95">
        <f t="shared" si="9"/>
        <v>49</v>
      </c>
      <c r="E16" s="96">
        <f t="shared" si="10"/>
        <v>7.060518731988473E-2</v>
      </c>
      <c r="F16" s="175">
        <f>F17</f>
        <v>617</v>
      </c>
      <c r="G16" s="176">
        <f>G17</f>
        <v>598</v>
      </c>
      <c r="H16" s="97">
        <f t="shared" si="11"/>
        <v>19</v>
      </c>
      <c r="I16" s="98">
        <f t="shared" si="12"/>
        <v>3.177257525083612E-2</v>
      </c>
      <c r="J16" s="177">
        <f>J17</f>
        <v>34</v>
      </c>
      <c r="K16" s="178">
        <f>K17</f>
        <v>41</v>
      </c>
      <c r="L16" s="99">
        <f t="shared" si="13"/>
        <v>-7</v>
      </c>
      <c r="M16" s="100">
        <f t="shared" si="14"/>
        <v>-0.17073170731707318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743</v>
      </c>
      <c r="C17" s="105">
        <v>694</v>
      </c>
      <c r="D17" s="106">
        <f t="shared" si="9"/>
        <v>49</v>
      </c>
      <c r="E17" s="107">
        <f t="shared" si="10"/>
        <v>7.060518731988473E-2</v>
      </c>
      <c r="F17" s="108">
        <v>617</v>
      </c>
      <c r="G17" s="109">
        <v>598</v>
      </c>
      <c r="H17" s="110">
        <f t="shared" si="11"/>
        <v>19</v>
      </c>
      <c r="I17" s="111">
        <f t="shared" si="12"/>
        <v>3.177257525083612E-2</v>
      </c>
      <c r="J17" s="112">
        <v>34</v>
      </c>
      <c r="K17" s="113">
        <v>41</v>
      </c>
      <c r="L17" s="114">
        <f t="shared" si="13"/>
        <v>-7</v>
      </c>
      <c r="M17" s="115">
        <f t="shared" si="14"/>
        <v>-0.17073170731707318</v>
      </c>
      <c r="N17" s="129"/>
      <c r="O17" s="130"/>
      <c r="P17" s="131">
        <f t="shared" si="15"/>
        <v>0</v>
      </c>
      <c r="Q17" s="274" t="str">
        <f t="shared" si="16"/>
        <v>n/a</v>
      </c>
      <c r="R17" s="132"/>
      <c r="S17" s="133"/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3047</v>
      </c>
      <c r="C18" s="54">
        <f>C19+C22+C24</f>
        <v>2910</v>
      </c>
      <c r="D18" s="55">
        <f t="shared" si="9"/>
        <v>137</v>
      </c>
      <c r="E18" s="56">
        <f t="shared" si="10"/>
        <v>4.7079037800687284E-2</v>
      </c>
      <c r="F18" s="57">
        <f>F19+F24+F22</f>
        <v>867</v>
      </c>
      <c r="G18" s="58">
        <f>G19+G24+G22</f>
        <v>886</v>
      </c>
      <c r="H18" s="59">
        <f t="shared" si="11"/>
        <v>-19</v>
      </c>
      <c r="I18" s="60">
        <f t="shared" si="12"/>
        <v>-2.144469525959368E-2</v>
      </c>
      <c r="J18" s="61">
        <f>J19+J24+J22</f>
        <v>178</v>
      </c>
      <c r="K18" s="62">
        <f>K19+K24+K22</f>
        <v>161</v>
      </c>
      <c r="L18" s="63">
        <f t="shared" si="13"/>
        <v>17</v>
      </c>
      <c r="M18" s="64">
        <f t="shared" si="14"/>
        <v>0.10559006211180125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2770</v>
      </c>
      <c r="C19" s="238">
        <f>SUM(C20:C21)</f>
        <v>2645</v>
      </c>
      <c r="D19" s="227">
        <f t="shared" si="9"/>
        <v>125</v>
      </c>
      <c r="E19" s="228">
        <f t="shared" si="10"/>
        <v>4.725897920604915E-2</v>
      </c>
      <c r="F19" s="239">
        <f>SUM(F20:F21)</f>
        <v>780</v>
      </c>
      <c r="G19" s="240">
        <f>SUM(G20:G21)</f>
        <v>800</v>
      </c>
      <c r="H19" s="241">
        <f t="shared" si="11"/>
        <v>-20</v>
      </c>
      <c r="I19" s="242">
        <f t="shared" si="12"/>
        <v>-2.5000000000000001E-2</v>
      </c>
      <c r="J19" s="243">
        <f>SUM(J20:J21)</f>
        <v>156</v>
      </c>
      <c r="K19" s="244">
        <f>SUM(K20:K21)</f>
        <v>142</v>
      </c>
      <c r="L19" s="245">
        <f t="shared" si="13"/>
        <v>14</v>
      </c>
      <c r="M19" s="246">
        <f t="shared" si="14"/>
        <v>9.8591549295774641E-2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2693</v>
      </c>
      <c r="C20" s="105">
        <v>2606</v>
      </c>
      <c r="D20" s="183">
        <f t="shared" si="9"/>
        <v>87</v>
      </c>
      <c r="E20" s="247">
        <f t="shared" si="10"/>
        <v>3.3384497313891023E-2</v>
      </c>
      <c r="F20" s="108">
        <v>769</v>
      </c>
      <c r="G20" s="109">
        <v>788</v>
      </c>
      <c r="H20" s="110">
        <f>IF(ISERROR(F20-G20),"n/a",F20-G20)</f>
        <v>-19</v>
      </c>
      <c r="I20" s="111">
        <f>IF(ISERROR(H20/G20),"n/a",(H20/G20))</f>
        <v>-2.4111675126903553E-2</v>
      </c>
      <c r="J20" s="112">
        <v>154</v>
      </c>
      <c r="K20" s="113">
        <v>139</v>
      </c>
      <c r="L20" s="114">
        <f>IF(ISERROR(J20-K20),"n/a",J20-K20)</f>
        <v>15</v>
      </c>
      <c r="M20" s="115">
        <f>IF(ISERROR(L20/K20),"n/a",(L20/K20))</f>
        <v>0.1079136690647482</v>
      </c>
      <c r="N20" s="263"/>
      <c r="O20" s="264"/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/>
      <c r="S20" s="267"/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77</v>
      </c>
      <c r="C21" s="105">
        <v>39</v>
      </c>
      <c r="D21" s="209">
        <f t="shared" si="9"/>
        <v>38</v>
      </c>
      <c r="E21" s="210">
        <f t="shared" si="10"/>
        <v>0.97435897435897434</v>
      </c>
      <c r="F21" s="108">
        <v>11</v>
      </c>
      <c r="G21" s="109">
        <v>12</v>
      </c>
      <c r="H21" s="110">
        <f>IF(ISERROR(F21-G21),"n/a",F21-G21)</f>
        <v>-1</v>
      </c>
      <c r="I21" s="111">
        <f>IF(ISERROR(H21/G21),"n/a",(H21/G21))</f>
        <v>-8.3333333333333329E-2</v>
      </c>
      <c r="J21" s="112">
        <v>2</v>
      </c>
      <c r="K21" s="113">
        <v>3</v>
      </c>
      <c r="L21" s="114">
        <f>IF(ISERROR(J21-K21),"n/a",J21-K21)</f>
        <v>-1</v>
      </c>
      <c r="M21" s="115">
        <f>IF(ISERROR(L21/K21),"n/a",(L21/K21))</f>
        <v>-0.33333333333333331</v>
      </c>
      <c r="N21" s="90"/>
      <c r="O21" s="91"/>
      <c r="P21" s="92">
        <f t="shared" si="29"/>
        <v>0</v>
      </c>
      <c r="Q21" s="272" t="str">
        <f t="shared" si="30"/>
        <v>n/a</v>
      </c>
      <c r="R21" s="123"/>
      <c r="S21" s="126"/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228</v>
      </c>
      <c r="C22" s="94">
        <f>C23</f>
        <v>211</v>
      </c>
      <c r="D22" s="95">
        <f>IF(ISERROR(B22-C22),"n/a",B22-C22)</f>
        <v>17</v>
      </c>
      <c r="E22" s="96">
        <f>IF(ISERROR(D22/C22),"n/a",(D22/C22))</f>
        <v>8.0568720379146919E-2</v>
      </c>
      <c r="F22" s="175">
        <f>F23</f>
        <v>83</v>
      </c>
      <c r="G22" s="176">
        <f>G23</f>
        <v>78</v>
      </c>
      <c r="H22" s="97">
        <f>IF(ISERROR(F22-G22),"n/a",F22-G22)</f>
        <v>5</v>
      </c>
      <c r="I22" s="98">
        <f>IF(ISERROR(H22/G22),"n/a",(H22/G22))</f>
        <v>6.4102564102564097E-2</v>
      </c>
      <c r="J22" s="177">
        <f>J23</f>
        <v>21</v>
      </c>
      <c r="K22" s="178">
        <f>K23</f>
        <v>17</v>
      </c>
      <c r="L22" s="99">
        <f>IF(ISERROR(J22-K22),"n/a",J22-K22)</f>
        <v>4</v>
      </c>
      <c r="M22" s="100">
        <f>IF(ISERROR(L22/K22),"n/a",(L22/K22))</f>
        <v>0.23529411764705882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228</v>
      </c>
      <c r="C23" s="105">
        <v>211</v>
      </c>
      <c r="D23" s="95">
        <f>IF(ISERROR(B23-C23),"n/a",B23-C23)</f>
        <v>17</v>
      </c>
      <c r="E23" s="107">
        <f>IF(ISERROR(D23/C23),"n/a",(D23/C23))</f>
        <v>8.0568720379146919E-2</v>
      </c>
      <c r="F23" s="108">
        <v>83</v>
      </c>
      <c r="G23" s="109">
        <v>78</v>
      </c>
      <c r="H23" s="110">
        <f>IF(ISERROR(F23-G23),"n/a",F23-G23)</f>
        <v>5</v>
      </c>
      <c r="I23" s="111">
        <f>IF(ISERROR(H23/G23),"n/a",(H23/G23))</f>
        <v>6.4102564102564097E-2</v>
      </c>
      <c r="J23" s="112">
        <v>21</v>
      </c>
      <c r="K23" s="113">
        <v>17</v>
      </c>
      <c r="L23" s="114">
        <f>IF(ISERROR(J23-K23),"n/a",J23-K23)</f>
        <v>4</v>
      </c>
      <c r="M23" s="115">
        <f>IF(ISERROR(L23/K23),"n/a",(L23/K23))</f>
        <v>0.23529411764705882</v>
      </c>
      <c r="N23" s="129"/>
      <c r="O23" s="130"/>
      <c r="P23" s="131">
        <f>IF(ISERROR(N23-O23),"n/a",N23-O23)</f>
        <v>0</v>
      </c>
      <c r="Q23" s="274" t="str">
        <f>IF(ISERROR(P23/O23),"n/a",(P23/O23))</f>
        <v>n/a</v>
      </c>
      <c r="R23" s="132"/>
      <c r="S23" s="133"/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49</v>
      </c>
      <c r="C24" s="94">
        <f>C25</f>
        <v>54</v>
      </c>
      <c r="D24" s="209">
        <f t="shared" si="9"/>
        <v>-5</v>
      </c>
      <c r="E24" s="96">
        <f t="shared" si="10"/>
        <v>-9.2592592592592587E-2</v>
      </c>
      <c r="F24" s="175">
        <f>F25</f>
        <v>4</v>
      </c>
      <c r="G24" s="176">
        <f>G25</f>
        <v>8</v>
      </c>
      <c r="H24" s="97">
        <f t="shared" si="11"/>
        <v>-4</v>
      </c>
      <c r="I24" s="98">
        <f t="shared" si="12"/>
        <v>-0.5</v>
      </c>
      <c r="J24" s="177">
        <f>J25</f>
        <v>1</v>
      </c>
      <c r="K24" s="178">
        <f>K25</f>
        <v>2</v>
      </c>
      <c r="L24" s="99">
        <f t="shared" si="13"/>
        <v>-1</v>
      </c>
      <c r="M24" s="100">
        <f t="shared" si="14"/>
        <v>-0.5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49</v>
      </c>
      <c r="C25" s="105">
        <v>54</v>
      </c>
      <c r="D25" s="106">
        <f t="shared" si="9"/>
        <v>-5</v>
      </c>
      <c r="E25" s="107">
        <f t="shared" si="10"/>
        <v>-9.2592592592592587E-2</v>
      </c>
      <c r="F25" s="108">
        <v>4</v>
      </c>
      <c r="G25" s="109">
        <v>8</v>
      </c>
      <c r="H25" s="110">
        <v>0</v>
      </c>
      <c r="I25" s="111">
        <f t="shared" si="12"/>
        <v>0</v>
      </c>
      <c r="J25" s="112">
        <v>1</v>
      </c>
      <c r="K25" s="113">
        <v>2</v>
      </c>
      <c r="L25" s="114">
        <v>0</v>
      </c>
      <c r="M25" s="115">
        <f t="shared" si="14"/>
        <v>0</v>
      </c>
      <c r="N25" s="129"/>
      <c r="O25" s="130"/>
      <c r="P25" s="131">
        <f t="shared" si="15"/>
        <v>0</v>
      </c>
      <c r="Q25" s="274" t="str">
        <f t="shared" si="16"/>
        <v>n/a</v>
      </c>
      <c r="R25" s="132"/>
      <c r="S25" s="133"/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30438</v>
      </c>
      <c r="C26" s="54">
        <f>C27+C34</f>
        <v>33505</v>
      </c>
      <c r="D26" s="55">
        <f t="shared" ref="D26:D33" si="33">IF(ISERROR(B26-C26),"n/a",B26-C26)</f>
        <v>-3067</v>
      </c>
      <c r="E26" s="56">
        <f t="shared" ref="E26:E33" si="34">IF(ISERROR(D26/C26),"n/a",(D26/C26))</f>
        <v>-9.1538576331890761E-2</v>
      </c>
      <c r="F26" s="57">
        <f>F27+F34</f>
        <v>24894</v>
      </c>
      <c r="G26" s="58">
        <f>G27+G34</f>
        <v>26465</v>
      </c>
      <c r="H26" s="59">
        <f t="shared" ref="H26:H33" si="35">IF(ISERROR(F26-G26),"n/a",F26-G26)</f>
        <v>-1571</v>
      </c>
      <c r="I26" s="60">
        <f t="shared" ref="I26:I33" si="36">IF(ISERROR(H26/G26),"n/a",(H26/G26))</f>
        <v>-5.9361420744379369E-2</v>
      </c>
      <c r="J26" s="61">
        <f>J27+J34</f>
        <v>3639</v>
      </c>
      <c r="K26" s="62">
        <f>K27+K34</f>
        <v>4021</v>
      </c>
      <c r="L26" s="63">
        <f t="shared" ref="L26:L33" si="37">IF(ISERROR(J26-K26),"n/a",J26-K26)</f>
        <v>-382</v>
      </c>
      <c r="M26" s="64">
        <f t="shared" ref="M26:M33" si="38">IF(ISERROR(L26/K26),"n/a",(L26/K26))</f>
        <v>-9.5001243471773189E-2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25434</v>
      </c>
      <c r="C27" s="54">
        <f>C28+C32+C30</f>
        <v>28303</v>
      </c>
      <c r="D27" s="55">
        <f t="shared" si="33"/>
        <v>-2869</v>
      </c>
      <c r="E27" s="56">
        <f t="shared" si="34"/>
        <v>-0.10136734621771544</v>
      </c>
      <c r="F27" s="57">
        <f>F28+F32+F30</f>
        <v>21175</v>
      </c>
      <c r="G27" s="58">
        <f>G28+G32+G30</f>
        <v>22763</v>
      </c>
      <c r="H27" s="59">
        <f t="shared" si="35"/>
        <v>-1588</v>
      </c>
      <c r="I27" s="60">
        <f t="shared" si="36"/>
        <v>-6.976233361156263E-2</v>
      </c>
      <c r="J27" s="61">
        <f>J28+J32+J30</f>
        <v>2999</v>
      </c>
      <c r="K27" s="62">
        <f>K28+K32+K30</f>
        <v>3334</v>
      </c>
      <c r="L27" s="63">
        <f t="shared" si="37"/>
        <v>-335</v>
      </c>
      <c r="M27" s="64">
        <f t="shared" si="38"/>
        <v>-0.10047990401919617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20899</v>
      </c>
      <c r="C28" s="94">
        <f>C29</f>
        <v>23780</v>
      </c>
      <c r="D28" s="95">
        <f t="shared" ref="D28" si="43">IF(ISERROR(B28-C28),"n/a",B28-C28)</f>
        <v>-2881</v>
      </c>
      <c r="E28" s="96">
        <f t="shared" ref="E28" si="44">IF(ISERROR(D28/C28),"n/a",(D28/C28))</f>
        <v>-0.12115222876366695</v>
      </c>
      <c r="F28" s="175">
        <f>F29</f>
        <v>17193</v>
      </c>
      <c r="G28" s="176">
        <f>G29</f>
        <v>19141</v>
      </c>
      <c r="H28" s="97">
        <f t="shared" ref="H28" si="45">IF(ISERROR(F28-G28),"n/a",F28-G28)</f>
        <v>-1948</v>
      </c>
      <c r="I28" s="98">
        <f t="shared" ref="I28" si="46">IF(ISERROR(H28/G28),"n/a",(H28/G28))</f>
        <v>-0.10177106734235411</v>
      </c>
      <c r="J28" s="177">
        <f>J29</f>
        <v>2792</v>
      </c>
      <c r="K28" s="178">
        <f>K29</f>
        <v>3072</v>
      </c>
      <c r="L28" s="99">
        <f t="shared" ref="L28" si="47">IF(ISERROR(J28-K28),"n/a",J28-K28)</f>
        <v>-280</v>
      </c>
      <c r="M28" s="100">
        <f t="shared" ref="M28" si="48">IF(ISERROR(L28/K28),"n/a",(L28/K28))</f>
        <v>-9.1145833333333329E-2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20899</v>
      </c>
      <c r="C29" s="249">
        <v>23780</v>
      </c>
      <c r="D29" s="250">
        <f t="shared" ref="D29" si="53">IF(ISERROR(B29-C29),"n/a",B29-C29)</f>
        <v>-2881</v>
      </c>
      <c r="E29" s="251">
        <f t="shared" ref="E29" si="54">IF(ISERROR(D29/C29),"n/a",(D29/C29))</f>
        <v>-0.12115222876366695</v>
      </c>
      <c r="F29" s="252">
        <v>17193</v>
      </c>
      <c r="G29" s="253">
        <v>19141</v>
      </c>
      <c r="H29" s="254">
        <f t="shared" ref="H29" si="55">IF(ISERROR(F29-G29),"n/a",F29-G29)</f>
        <v>-1948</v>
      </c>
      <c r="I29" s="255">
        <f t="shared" ref="I29" si="56">IF(ISERROR(H29/G29),"n/a",(H29/G29))</f>
        <v>-0.10177106734235411</v>
      </c>
      <c r="J29" s="256">
        <v>2792</v>
      </c>
      <c r="K29" s="257">
        <v>3072</v>
      </c>
      <c r="L29" s="258">
        <f t="shared" ref="L29" si="57">IF(ISERROR(J29-K29),"n/a",J29-K29)</f>
        <v>-280</v>
      </c>
      <c r="M29" s="259">
        <f t="shared" ref="M29" si="58">IF(ISERROR(L29/K29),"n/a",(L29/K29))</f>
        <v>-9.1145833333333329E-2</v>
      </c>
      <c r="N29" s="288"/>
      <c r="O29" s="301"/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/>
      <c r="S29" s="304"/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3192</v>
      </c>
      <c r="C30" s="94">
        <f>C31</f>
        <v>3221</v>
      </c>
      <c r="D30" s="95">
        <f t="shared" si="33"/>
        <v>-29</v>
      </c>
      <c r="E30" s="96">
        <f t="shared" si="34"/>
        <v>-9.0034150884818372E-3</v>
      </c>
      <c r="F30" s="175">
        <f>F31</f>
        <v>2728</v>
      </c>
      <c r="G30" s="176">
        <f>G31</f>
        <v>2515</v>
      </c>
      <c r="H30" s="97">
        <f t="shared" si="35"/>
        <v>213</v>
      </c>
      <c r="I30" s="98">
        <f t="shared" si="36"/>
        <v>8.4691848906560632E-2</v>
      </c>
      <c r="J30" s="177">
        <f>J31</f>
        <v>141</v>
      </c>
      <c r="K30" s="178">
        <f>K31</f>
        <v>205</v>
      </c>
      <c r="L30" s="99">
        <f t="shared" si="37"/>
        <v>-64</v>
      </c>
      <c r="M30" s="100">
        <f t="shared" si="38"/>
        <v>-0.31219512195121951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3192</v>
      </c>
      <c r="C31" s="105">
        <v>3221</v>
      </c>
      <c r="D31" s="106">
        <f t="shared" si="33"/>
        <v>-29</v>
      </c>
      <c r="E31" s="107">
        <f t="shared" si="34"/>
        <v>-9.0034150884818372E-3</v>
      </c>
      <c r="F31" s="108">
        <v>2728</v>
      </c>
      <c r="G31" s="109">
        <v>2515</v>
      </c>
      <c r="H31" s="110">
        <f t="shared" si="35"/>
        <v>213</v>
      </c>
      <c r="I31" s="111">
        <f t="shared" si="36"/>
        <v>8.4691848906560632E-2</v>
      </c>
      <c r="J31" s="112">
        <v>141</v>
      </c>
      <c r="K31" s="113">
        <v>205</v>
      </c>
      <c r="L31" s="114">
        <f t="shared" si="37"/>
        <v>-64</v>
      </c>
      <c r="M31" s="115">
        <f t="shared" si="38"/>
        <v>-0.31219512195121951</v>
      </c>
      <c r="N31" s="129"/>
      <c r="O31" s="130"/>
      <c r="P31" s="131">
        <f t="shared" si="39"/>
        <v>0</v>
      </c>
      <c r="Q31" s="274" t="str">
        <f t="shared" si="40"/>
        <v>n/a</v>
      </c>
      <c r="R31" s="132"/>
      <c r="S31" s="133"/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1343</v>
      </c>
      <c r="C32" s="94">
        <f>C33</f>
        <v>1302</v>
      </c>
      <c r="D32" s="95">
        <f t="shared" si="33"/>
        <v>41</v>
      </c>
      <c r="E32" s="96">
        <f t="shared" si="34"/>
        <v>3.1490015360983101E-2</v>
      </c>
      <c r="F32" s="175">
        <f>F33</f>
        <v>1254</v>
      </c>
      <c r="G32" s="176">
        <f>G33</f>
        <v>1107</v>
      </c>
      <c r="H32" s="97">
        <f t="shared" si="35"/>
        <v>147</v>
      </c>
      <c r="I32" s="98">
        <f t="shared" si="36"/>
        <v>0.13279132791327913</v>
      </c>
      <c r="J32" s="177">
        <f>J33</f>
        <v>66</v>
      </c>
      <c r="K32" s="178">
        <f>K33</f>
        <v>57</v>
      </c>
      <c r="L32" s="99">
        <f t="shared" si="37"/>
        <v>9</v>
      </c>
      <c r="M32" s="100">
        <f t="shared" si="38"/>
        <v>0.15789473684210525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1343</v>
      </c>
      <c r="C33" s="105">
        <v>1302</v>
      </c>
      <c r="D33" s="106">
        <f t="shared" si="33"/>
        <v>41</v>
      </c>
      <c r="E33" s="107">
        <f t="shared" si="34"/>
        <v>3.1490015360983101E-2</v>
      </c>
      <c r="F33" s="108">
        <v>1254</v>
      </c>
      <c r="G33" s="109">
        <v>1107</v>
      </c>
      <c r="H33" s="110">
        <f t="shared" si="35"/>
        <v>147</v>
      </c>
      <c r="I33" s="111">
        <f t="shared" si="36"/>
        <v>0.13279132791327913</v>
      </c>
      <c r="J33" s="112">
        <v>66</v>
      </c>
      <c r="K33" s="113">
        <v>57</v>
      </c>
      <c r="L33" s="114">
        <f t="shared" si="37"/>
        <v>9</v>
      </c>
      <c r="M33" s="115">
        <f t="shared" si="38"/>
        <v>0.15789473684210525</v>
      </c>
      <c r="N33" s="129"/>
      <c r="O33" s="130"/>
      <c r="P33" s="131">
        <f t="shared" si="39"/>
        <v>0</v>
      </c>
      <c r="Q33" s="274" t="str">
        <f t="shared" si="40"/>
        <v>n/a</v>
      </c>
      <c r="R33" s="132"/>
      <c r="S33" s="133"/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5004</v>
      </c>
      <c r="C34" s="54">
        <f>C35+C40+C38</f>
        <v>5202</v>
      </c>
      <c r="D34" s="55">
        <f t="shared" ref="D34" si="63">IF(ISERROR(B34-C34),"n/a",B34-C34)</f>
        <v>-198</v>
      </c>
      <c r="E34" s="56">
        <f t="shared" ref="E34" si="64">IF(ISERROR(D34/C34),"n/a",(D34/C34))</f>
        <v>-3.8062283737024222E-2</v>
      </c>
      <c r="F34" s="57">
        <f>F35+F40+F38</f>
        <v>3719</v>
      </c>
      <c r="G34" s="58">
        <f>G35+G40+G38</f>
        <v>3702</v>
      </c>
      <c r="H34" s="59">
        <f t="shared" ref="H34" si="65">IF(ISERROR(F34-G34),"n/a",F34-G34)</f>
        <v>17</v>
      </c>
      <c r="I34" s="60">
        <f t="shared" ref="I34" si="66">IF(ISERROR(H34/G34),"n/a",(H34/G34))</f>
        <v>4.5921123716909781E-3</v>
      </c>
      <c r="J34" s="61">
        <f>J35+J40+J38</f>
        <v>640</v>
      </c>
      <c r="K34" s="62">
        <f>K35+K40+K38</f>
        <v>687</v>
      </c>
      <c r="L34" s="63">
        <f t="shared" ref="L34" si="67">IF(ISERROR(J34-K34),"n/a",J34-K34)</f>
        <v>-47</v>
      </c>
      <c r="M34" s="64">
        <f t="shared" ref="M34" si="68">IF(ISERROR(L34/K34),"n/a",(L34/K34))</f>
        <v>-6.8413391557496359E-2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4568</v>
      </c>
      <c r="C35" s="226">
        <f>SUM(C36:C37)</f>
        <v>4678</v>
      </c>
      <c r="D35" s="227">
        <f t="shared" ref="D35:D41" si="73">IF(ISERROR(B35-C35),"n/a",B35-C35)</f>
        <v>-110</v>
      </c>
      <c r="E35" s="228">
        <f t="shared" ref="E35:E41" si="74">IF(ISERROR(D35/C35),"n/a",(D35/C35))</f>
        <v>-2.3514322359982898E-2</v>
      </c>
      <c r="F35" s="229">
        <f>SUM(F36:F37)</f>
        <v>3369</v>
      </c>
      <c r="G35" s="230">
        <f>SUM(G36:G37)</f>
        <v>3300</v>
      </c>
      <c r="H35" s="231">
        <f t="shared" ref="H35:H41" si="75">IF(ISERROR(F35-G35),"n/a",F35-G35)</f>
        <v>69</v>
      </c>
      <c r="I35" s="232">
        <f t="shared" ref="I35:I41" si="76">IF(ISERROR(H35/G35),"n/a",(H35/G35))</f>
        <v>2.0909090909090908E-2</v>
      </c>
      <c r="J35" s="233">
        <f>SUM(J36:J37)</f>
        <v>599</v>
      </c>
      <c r="K35" s="234">
        <f>SUM(K36:K37)</f>
        <v>628</v>
      </c>
      <c r="L35" s="235">
        <f t="shared" ref="L35:L40" si="77">IF(ISERROR(J35-K35),"n/a",J35-K35)</f>
        <v>-29</v>
      </c>
      <c r="M35" s="236">
        <f t="shared" ref="M35:M41" si="78">IF(ISERROR(L35/K35),"n/a",(L35/K35))</f>
        <v>-4.6178343949044583E-2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4530</v>
      </c>
      <c r="C36" s="249">
        <v>4651</v>
      </c>
      <c r="D36" s="183">
        <f t="shared" si="73"/>
        <v>-121</v>
      </c>
      <c r="E36" s="247">
        <f t="shared" si="74"/>
        <v>-2.6015910556869491E-2</v>
      </c>
      <c r="F36" s="252">
        <v>3339</v>
      </c>
      <c r="G36" s="253">
        <v>3282</v>
      </c>
      <c r="H36" s="254">
        <f>IF(ISERROR(F36-G36),"n/a",F36-G36)</f>
        <v>57</v>
      </c>
      <c r="I36" s="255">
        <f>IF(ISERROR(H36/G36),"n/a",(H36/G36))</f>
        <v>1.736745886654479E-2</v>
      </c>
      <c r="J36" s="256">
        <v>592</v>
      </c>
      <c r="K36" s="257">
        <v>624</v>
      </c>
      <c r="L36" s="258">
        <f>IF(ISERROR(J36-K36),"n/a",J36-K36)</f>
        <v>-32</v>
      </c>
      <c r="M36" s="259">
        <f>IF(ISERROR(L36/K36),"n/a",(L36/K36))</f>
        <v>-5.128205128205128E-2</v>
      </c>
      <c r="N36" s="263"/>
      <c r="O36" s="264"/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/>
      <c r="S36" s="267"/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38</v>
      </c>
      <c r="C37" s="105">
        <v>27</v>
      </c>
      <c r="D37" s="80">
        <f t="shared" si="73"/>
        <v>11</v>
      </c>
      <c r="E37" s="81">
        <f t="shared" si="74"/>
        <v>0.40740740740740738</v>
      </c>
      <c r="F37" s="108">
        <v>30</v>
      </c>
      <c r="G37" s="109">
        <v>18</v>
      </c>
      <c r="H37" s="110">
        <f>IF(ISERROR(F37-G37),"n/a",F37-G37)</f>
        <v>12</v>
      </c>
      <c r="I37" s="111">
        <f>IF(ISERROR(H37/G37),"n/a",(H37/G37))</f>
        <v>0.66666666666666663</v>
      </c>
      <c r="J37" s="112">
        <v>7</v>
      </c>
      <c r="K37" s="113">
        <v>4</v>
      </c>
      <c r="L37" s="114">
        <f>IF(ISERROR(J37-K37),"n/a",J37-K37)</f>
        <v>3</v>
      </c>
      <c r="M37" s="115">
        <f>IF(ISERROR(L37/K37),"n/a",(L37/K37))</f>
        <v>0.75</v>
      </c>
      <c r="N37" s="90"/>
      <c r="O37" s="91"/>
      <c r="P37" s="92">
        <f t="shared" si="83"/>
        <v>0</v>
      </c>
      <c r="Q37" s="272" t="str">
        <f t="shared" si="84"/>
        <v>n/a</v>
      </c>
      <c r="R37" s="123"/>
      <c r="S37" s="126"/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353</v>
      </c>
      <c r="C38" s="94">
        <f>C39</f>
        <v>409</v>
      </c>
      <c r="D38" s="95">
        <f>IF(ISERROR(B38-C38),"n/a",B38-C38)</f>
        <v>-56</v>
      </c>
      <c r="E38" s="96">
        <f>IF(ISERROR(D38/C38),"n/a",(D38/C38))</f>
        <v>-0.13691931540342298</v>
      </c>
      <c r="F38" s="175">
        <f>F39</f>
        <v>301</v>
      </c>
      <c r="G38" s="176">
        <f>G39</f>
        <v>345</v>
      </c>
      <c r="H38" s="97">
        <f>IF(ISERROR(F38-G38),"n/a",F38-G38)</f>
        <v>-44</v>
      </c>
      <c r="I38" s="98">
        <f>IF(ISERROR(H38/G38),"n/a",(H38/G38))</f>
        <v>-0.12753623188405797</v>
      </c>
      <c r="J38" s="177">
        <f>J39</f>
        <v>36</v>
      </c>
      <c r="K38" s="178">
        <f>K39</f>
        <v>51</v>
      </c>
      <c r="L38" s="99">
        <f>IF(ISERROR(J38-K38),"n/a",J38-K38)</f>
        <v>-15</v>
      </c>
      <c r="M38" s="100">
        <f>IF(ISERROR(L38/K38),"n/a",(L38/K38))</f>
        <v>-0.29411764705882354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353</v>
      </c>
      <c r="C39" s="105">
        <v>409</v>
      </c>
      <c r="D39" s="106">
        <f>IF(ISERROR(B39-C39),"n/a",B39-C39)</f>
        <v>-56</v>
      </c>
      <c r="E39" s="107">
        <f>IF(ISERROR(D39/C39),"n/a",(D39/C39))</f>
        <v>-0.13691931540342298</v>
      </c>
      <c r="F39" s="108">
        <v>301</v>
      </c>
      <c r="G39" s="109">
        <v>345</v>
      </c>
      <c r="H39" s="110">
        <f>IF(ISERROR(F39-G39),"n/a",F39-G39)</f>
        <v>-44</v>
      </c>
      <c r="I39" s="111">
        <f>IF(ISERROR(H39/G39),"n/a",(H39/G39))</f>
        <v>-0.12753623188405797</v>
      </c>
      <c r="J39" s="112">
        <v>36</v>
      </c>
      <c r="K39" s="113">
        <v>51</v>
      </c>
      <c r="L39" s="114">
        <f>IF(ISERROR(J39-K39),"n/a",J39-K39)</f>
        <v>-15</v>
      </c>
      <c r="M39" s="115">
        <f>IF(ISERROR(L39/K39),"n/a",(L39/K39))</f>
        <v>-0.29411764705882354</v>
      </c>
      <c r="N39" s="129"/>
      <c r="O39" s="130"/>
      <c r="P39" s="131">
        <f>IF(ISERROR(N39-O39),"n/a",N39-O39)</f>
        <v>0</v>
      </c>
      <c r="Q39" s="274" t="str">
        <f>IF(ISERROR(P39/O39),"n/a",(P39/O39))</f>
        <v>n/a</v>
      </c>
      <c r="R39" s="132"/>
      <c r="S39" s="133"/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83</v>
      </c>
      <c r="C40" s="94">
        <f>C41</f>
        <v>115</v>
      </c>
      <c r="D40" s="95">
        <f t="shared" si="73"/>
        <v>-32</v>
      </c>
      <c r="E40" s="96">
        <f t="shared" si="74"/>
        <v>-0.27826086956521739</v>
      </c>
      <c r="F40" s="175">
        <f>F41</f>
        <v>49</v>
      </c>
      <c r="G40" s="176">
        <f>G41</f>
        <v>57</v>
      </c>
      <c r="H40" s="97">
        <f t="shared" si="75"/>
        <v>-8</v>
      </c>
      <c r="I40" s="98">
        <f t="shared" si="76"/>
        <v>-0.14035087719298245</v>
      </c>
      <c r="J40" s="177">
        <f>J41</f>
        <v>5</v>
      </c>
      <c r="K40" s="178">
        <f>K41</f>
        <v>8</v>
      </c>
      <c r="L40" s="99">
        <f t="shared" si="77"/>
        <v>-3</v>
      </c>
      <c r="M40" s="100">
        <f t="shared" si="78"/>
        <v>-0.375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83</v>
      </c>
      <c r="C41" s="105">
        <v>115</v>
      </c>
      <c r="D41" s="106">
        <f t="shared" si="73"/>
        <v>-32</v>
      </c>
      <c r="E41" s="107">
        <f t="shared" si="74"/>
        <v>-0.27826086956521739</v>
      </c>
      <c r="F41" s="108">
        <v>49</v>
      </c>
      <c r="G41" s="109">
        <v>57</v>
      </c>
      <c r="H41" s="110">
        <f t="shared" si="75"/>
        <v>-8</v>
      </c>
      <c r="I41" s="111">
        <f t="shared" si="76"/>
        <v>-0.14035087719298245</v>
      </c>
      <c r="J41" s="112">
        <v>5</v>
      </c>
      <c r="K41" s="113">
        <v>8</v>
      </c>
      <c r="L41" s="114">
        <v>0</v>
      </c>
      <c r="M41" s="115">
        <f t="shared" si="78"/>
        <v>0</v>
      </c>
      <c r="N41" s="129"/>
      <c r="O41" s="130"/>
      <c r="P41" s="131">
        <f t="shared" si="79"/>
        <v>0</v>
      </c>
      <c r="Q41" s="274" t="str">
        <f t="shared" si="80"/>
        <v>n/a</v>
      </c>
      <c r="R41" s="132"/>
      <c r="S41" s="133"/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17451</v>
      </c>
      <c r="C42" s="54">
        <f>C43+C50</f>
        <v>18139</v>
      </c>
      <c r="D42" s="55">
        <f t="shared" ref="D42:D57" si="87">IF(ISERROR(B42-C42),"n/a",B42-C42)</f>
        <v>-688</v>
      </c>
      <c r="E42" s="56">
        <f t="shared" ref="E42:E57" si="88">IF(ISERROR(D42/C42),"n/a",(D42/C42))</f>
        <v>-3.7929323556976681E-2</v>
      </c>
      <c r="F42" s="57">
        <f>F43+F50</f>
        <v>14012</v>
      </c>
      <c r="G42" s="58">
        <f>G43+G50</f>
        <v>13920</v>
      </c>
      <c r="H42" s="59">
        <f t="shared" ref="H42:H57" si="89">IF(ISERROR(F42-G42),"n/a",F42-G42)</f>
        <v>92</v>
      </c>
      <c r="I42" s="60">
        <f t="shared" ref="I42:I57" si="90">IF(ISERROR(H42/G42),"n/a",(H42/G42))</f>
        <v>6.6091954022988505E-3</v>
      </c>
      <c r="J42" s="61">
        <f>J43+J50</f>
        <v>2118</v>
      </c>
      <c r="K42" s="62">
        <f>K43+K50</f>
        <v>2017</v>
      </c>
      <c r="L42" s="63">
        <f t="shared" ref="L42:L56" si="91">IF(ISERROR(J42-K42),"n/a",J42-K42)</f>
        <v>101</v>
      </c>
      <c r="M42" s="64">
        <f t="shared" ref="M42:M57" si="92">IF(ISERROR(L42/K42),"n/a",(L42/K42))</f>
        <v>5.0074367873078833E-2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15480</v>
      </c>
      <c r="C43" s="54">
        <f>C44+C48+C46</f>
        <v>16165</v>
      </c>
      <c r="D43" s="55">
        <f t="shared" si="87"/>
        <v>-685</v>
      </c>
      <c r="E43" s="56">
        <f t="shared" si="88"/>
        <v>-4.2375502629137023E-2</v>
      </c>
      <c r="F43" s="57">
        <f>F44+F48+F46</f>
        <v>12868</v>
      </c>
      <c r="G43" s="58">
        <f>G44+G48+G46</f>
        <v>12813</v>
      </c>
      <c r="H43" s="59">
        <f t="shared" si="89"/>
        <v>55</v>
      </c>
      <c r="I43" s="60">
        <f t="shared" si="90"/>
        <v>4.2925154140326235E-3</v>
      </c>
      <c r="J43" s="61">
        <f>J44+J48+J46</f>
        <v>1884</v>
      </c>
      <c r="K43" s="62">
        <f>K44+K48+K46</f>
        <v>1756</v>
      </c>
      <c r="L43" s="63">
        <f t="shared" si="91"/>
        <v>128</v>
      </c>
      <c r="M43" s="64">
        <f t="shared" si="92"/>
        <v>7.289293849658314E-2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13503</v>
      </c>
      <c r="C44" s="80">
        <f>C45</f>
        <v>14351</v>
      </c>
      <c r="D44" s="80">
        <f t="shared" si="87"/>
        <v>-848</v>
      </c>
      <c r="E44" s="81">
        <f t="shared" si="88"/>
        <v>-5.9089958887882377E-2</v>
      </c>
      <c r="F44" s="82">
        <f>F45</f>
        <v>11032</v>
      </c>
      <c r="G44" s="84">
        <f>G45</f>
        <v>11287</v>
      </c>
      <c r="H44" s="84">
        <f t="shared" si="89"/>
        <v>-255</v>
      </c>
      <c r="I44" s="85">
        <f t="shared" si="90"/>
        <v>-2.2592362895366352E-2</v>
      </c>
      <c r="J44" s="86">
        <f>J45</f>
        <v>1794</v>
      </c>
      <c r="K44" s="88">
        <f>K45</f>
        <v>1663</v>
      </c>
      <c r="L44" s="88">
        <f t="shared" si="91"/>
        <v>131</v>
      </c>
      <c r="M44" s="89">
        <f t="shared" si="92"/>
        <v>7.8773301262778109E-2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13503</v>
      </c>
      <c r="C45" s="249">
        <v>14351</v>
      </c>
      <c r="D45" s="183">
        <f t="shared" ref="D45" si="97">IF(ISERROR(B45-C45),"n/a",B45-C45)</f>
        <v>-848</v>
      </c>
      <c r="E45" s="247">
        <f t="shared" ref="E45" si="98">IF(ISERROR(D45/C45),"n/a",(D45/C45))</f>
        <v>-5.9089958887882377E-2</v>
      </c>
      <c r="F45" s="287">
        <v>11032</v>
      </c>
      <c r="G45" s="283">
        <v>11287</v>
      </c>
      <c r="H45" s="283">
        <f t="shared" ref="H45" si="99">IF(ISERROR(F45-G45),"n/a",F45-G45)</f>
        <v>-255</v>
      </c>
      <c r="I45" s="284">
        <f t="shared" ref="I45" si="100">IF(ISERROR(H45/G45),"n/a",(H45/G45))</f>
        <v>-2.2592362895366352E-2</v>
      </c>
      <c r="J45" s="256">
        <v>1794</v>
      </c>
      <c r="K45" s="285">
        <v>1663</v>
      </c>
      <c r="L45" s="285">
        <f t="shared" ref="L45" si="101">IF(ISERROR(J45-K45),"n/a",J45-K45)</f>
        <v>131</v>
      </c>
      <c r="M45" s="286">
        <f t="shared" ref="M45" si="102">IF(ISERROR(L45/K45),"n/a",(L45/K45))</f>
        <v>7.8773301262778109E-2</v>
      </c>
      <c r="N45" s="288"/>
      <c r="O45" s="265"/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/>
      <c r="S45" s="268"/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1293</v>
      </c>
      <c r="C46" s="94">
        <f>C47</f>
        <v>1151</v>
      </c>
      <c r="D46" s="95">
        <f>IF(ISERROR(B46-C46),"n/a",B46-C46)</f>
        <v>142</v>
      </c>
      <c r="E46" s="96">
        <f>IF(ISERROR(D46/C46),"n/a",(D46/C46))</f>
        <v>0.12337098175499565</v>
      </c>
      <c r="F46" s="175">
        <f>F47</f>
        <v>1182</v>
      </c>
      <c r="G46" s="176">
        <f>G47</f>
        <v>952</v>
      </c>
      <c r="H46" s="97">
        <f>IF(ISERROR(F46-G46),"n/a",F46-G46)</f>
        <v>230</v>
      </c>
      <c r="I46" s="98">
        <f>IF(ISERROR(H46/G46),"n/a",(H46/G46))</f>
        <v>0.24159663865546219</v>
      </c>
      <c r="J46" s="177">
        <f>J47</f>
        <v>56</v>
      </c>
      <c r="K46" s="178">
        <f>K47</f>
        <v>63</v>
      </c>
      <c r="L46" s="99">
        <f>IF(ISERROR(J46-K46),"n/a",J46-K46)</f>
        <v>-7</v>
      </c>
      <c r="M46" s="100">
        <f>IF(ISERROR(L46/K46),"n/a",(L46/K46))</f>
        <v>-0.1111111111111111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1293</v>
      </c>
      <c r="C47" s="105">
        <v>1151</v>
      </c>
      <c r="D47" s="106">
        <f>IF(ISERROR(B47-C47),"n/a",B47-C47)</f>
        <v>142</v>
      </c>
      <c r="E47" s="107">
        <f>IF(ISERROR(D47/C47),"n/a",(D47/C47))</f>
        <v>0.12337098175499565</v>
      </c>
      <c r="F47" s="108">
        <v>1182</v>
      </c>
      <c r="G47" s="109">
        <v>952</v>
      </c>
      <c r="H47" s="110">
        <f>IF(ISERROR(F47-G47),"n/a",F47-G47)</f>
        <v>230</v>
      </c>
      <c r="I47" s="111">
        <f>IF(ISERROR(H47/G47),"n/a",(H47/G47))</f>
        <v>0.24159663865546219</v>
      </c>
      <c r="J47" s="112">
        <v>56</v>
      </c>
      <c r="K47" s="113">
        <v>63</v>
      </c>
      <c r="L47" s="114">
        <f>IF(ISERROR(J47-K47),"n/a",J47-K47)</f>
        <v>-7</v>
      </c>
      <c r="M47" s="115">
        <f>IF(ISERROR(L47/K47),"n/a",(L47/K47))</f>
        <v>-0.1111111111111111</v>
      </c>
      <c r="N47" s="129"/>
      <c r="O47" s="130"/>
      <c r="P47" s="131">
        <f>IF(ISERROR(N47-O47),"n/a",N47-O47)</f>
        <v>0</v>
      </c>
      <c r="Q47" s="274" t="str">
        <f>IF(ISERROR(P47/O47),"n/a",(P47/O47))</f>
        <v>n/a</v>
      </c>
      <c r="R47" s="132"/>
      <c r="S47" s="133"/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684</v>
      </c>
      <c r="C48" s="94">
        <f>C49</f>
        <v>663</v>
      </c>
      <c r="D48" s="95">
        <f t="shared" si="87"/>
        <v>21</v>
      </c>
      <c r="E48" s="96">
        <f t="shared" si="88"/>
        <v>3.1674208144796379E-2</v>
      </c>
      <c r="F48" s="175">
        <f>F49</f>
        <v>654</v>
      </c>
      <c r="G48" s="176">
        <f>G49</f>
        <v>574</v>
      </c>
      <c r="H48" s="97">
        <f t="shared" si="89"/>
        <v>80</v>
      </c>
      <c r="I48" s="98">
        <f t="shared" si="90"/>
        <v>0.13937282229965156</v>
      </c>
      <c r="J48" s="177">
        <f>J49</f>
        <v>34</v>
      </c>
      <c r="K48" s="178">
        <f>K49</f>
        <v>30</v>
      </c>
      <c r="L48" s="99">
        <f t="shared" si="91"/>
        <v>4</v>
      </c>
      <c r="M48" s="100">
        <f t="shared" si="92"/>
        <v>0.13333333333333333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684</v>
      </c>
      <c r="C49" s="105">
        <v>663</v>
      </c>
      <c r="D49" s="106">
        <f t="shared" si="87"/>
        <v>21</v>
      </c>
      <c r="E49" s="107">
        <f t="shared" si="88"/>
        <v>3.1674208144796379E-2</v>
      </c>
      <c r="F49" s="108">
        <v>654</v>
      </c>
      <c r="G49" s="109">
        <v>574</v>
      </c>
      <c r="H49" s="110">
        <f t="shared" si="89"/>
        <v>80</v>
      </c>
      <c r="I49" s="111">
        <f t="shared" si="90"/>
        <v>0.13937282229965156</v>
      </c>
      <c r="J49" s="112">
        <v>34</v>
      </c>
      <c r="K49" s="113">
        <v>30</v>
      </c>
      <c r="L49" s="114">
        <f t="shared" si="91"/>
        <v>4</v>
      </c>
      <c r="M49" s="115">
        <f t="shared" si="92"/>
        <v>0.13333333333333333</v>
      </c>
      <c r="N49" s="129"/>
      <c r="O49" s="130"/>
      <c r="P49" s="131">
        <f t="shared" si="93"/>
        <v>0</v>
      </c>
      <c r="Q49" s="274" t="str">
        <f t="shared" si="94"/>
        <v>n/a</v>
      </c>
      <c r="R49" s="132"/>
      <c r="S49" s="133"/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1971</v>
      </c>
      <c r="C50" s="54">
        <f>C51+C56+C54</f>
        <v>1974</v>
      </c>
      <c r="D50" s="55">
        <f t="shared" si="87"/>
        <v>-3</v>
      </c>
      <c r="E50" s="56">
        <f t="shared" si="88"/>
        <v>-1.5197568389057751E-3</v>
      </c>
      <c r="F50" s="57">
        <f>F51+F56+F54</f>
        <v>1144</v>
      </c>
      <c r="G50" s="58">
        <f>G51+G56+G54</f>
        <v>1107</v>
      </c>
      <c r="H50" s="59">
        <f t="shared" si="89"/>
        <v>37</v>
      </c>
      <c r="I50" s="60">
        <f t="shared" si="90"/>
        <v>3.342366757000903E-2</v>
      </c>
      <c r="J50" s="61">
        <f>J51+J56+J54</f>
        <v>234</v>
      </c>
      <c r="K50" s="62">
        <f>K51+K56+K54</f>
        <v>261</v>
      </c>
      <c r="L50" s="63">
        <f t="shared" si="91"/>
        <v>-27</v>
      </c>
      <c r="M50" s="64">
        <f t="shared" si="92"/>
        <v>-0.10344827586206896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1815</v>
      </c>
      <c r="C51" s="79">
        <f>SUM(C52:C53)</f>
        <v>1827</v>
      </c>
      <c r="D51" s="80">
        <f t="shared" si="87"/>
        <v>-12</v>
      </c>
      <c r="E51" s="81">
        <f t="shared" si="88"/>
        <v>-6.5681444991789817E-3</v>
      </c>
      <c r="F51" s="82">
        <f>SUM(F52:F53)</f>
        <v>1078</v>
      </c>
      <c r="G51" s="83">
        <f>SUM(G52:G53)</f>
        <v>1048</v>
      </c>
      <c r="H51" s="84">
        <f t="shared" si="89"/>
        <v>30</v>
      </c>
      <c r="I51" s="85">
        <f t="shared" si="90"/>
        <v>2.8625954198473282E-2</v>
      </c>
      <c r="J51" s="86">
        <f>SUM(J52:J53)</f>
        <v>224</v>
      </c>
      <c r="K51" s="87">
        <f>SUM(K52:K53)</f>
        <v>251</v>
      </c>
      <c r="L51" s="88">
        <f t="shared" si="91"/>
        <v>-27</v>
      </c>
      <c r="M51" s="89">
        <f t="shared" si="92"/>
        <v>-0.10756972111553785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1779</v>
      </c>
      <c r="C52" s="249">
        <v>1809</v>
      </c>
      <c r="D52" s="250">
        <f>IF(ISERROR(B52-C52),"n/a",B52-C52)</f>
        <v>-30</v>
      </c>
      <c r="E52" s="251">
        <f>IF(ISERROR(D52/C52),"n/a",(D52/C52))</f>
        <v>-1.658374792703151E-2</v>
      </c>
      <c r="F52" s="252">
        <v>1058</v>
      </c>
      <c r="G52" s="253">
        <v>1040</v>
      </c>
      <c r="H52" s="254">
        <f>IF(ISERROR(F52-G52),"n/a",F52-G52)</f>
        <v>18</v>
      </c>
      <c r="I52" s="255">
        <f>IF(ISERROR(H52/G52),"n/a",(H52/G52))</f>
        <v>1.7307692307692309E-2</v>
      </c>
      <c r="J52" s="256">
        <v>219</v>
      </c>
      <c r="K52" s="257">
        <v>248</v>
      </c>
      <c r="L52" s="258">
        <f>IF(ISERROR(J52-K52),"n/a",J52-K52)</f>
        <v>-29</v>
      </c>
      <c r="M52" s="259">
        <f>IF(ISERROR(L52/K52),"n/a",(L52/K52))</f>
        <v>-0.11693548387096774</v>
      </c>
      <c r="N52" s="263"/>
      <c r="O52" s="264"/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/>
      <c r="S52" s="267"/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36</v>
      </c>
      <c r="C53" s="105">
        <v>18</v>
      </c>
      <c r="D53" s="106">
        <f>IF(ISERROR(B53-C53),"n/a",B53-C53)</f>
        <v>18</v>
      </c>
      <c r="E53" s="107">
        <f>IF(ISERROR(D53/C53),"n/a",(D53/C53))</f>
        <v>1</v>
      </c>
      <c r="F53" s="108">
        <v>20</v>
      </c>
      <c r="G53" s="109">
        <v>8</v>
      </c>
      <c r="H53" s="110">
        <f>IF(ISERROR(F53-G53),"n/a",F53-G53)</f>
        <v>12</v>
      </c>
      <c r="I53" s="111">
        <f>IF(ISERROR(H53/G53),"n/a",(H53/G53))</f>
        <v>1.5</v>
      </c>
      <c r="J53" s="112">
        <v>5</v>
      </c>
      <c r="K53" s="113">
        <v>3</v>
      </c>
      <c r="L53" s="114">
        <f>IF(ISERROR(J53-K53),"n/a",J53-K53)</f>
        <v>2</v>
      </c>
      <c r="M53" s="115">
        <f>IF(ISERROR(L53/K53),"n/a",(L53/K53))</f>
        <v>0.66666666666666663</v>
      </c>
      <c r="N53" s="90"/>
      <c r="O53" s="91"/>
      <c r="P53" s="92">
        <f t="shared" si="107"/>
        <v>0</v>
      </c>
      <c r="Q53" s="272" t="str">
        <f t="shared" si="108"/>
        <v>n/a</v>
      </c>
      <c r="R53" s="123"/>
      <c r="S53" s="126"/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100</v>
      </c>
      <c r="C54" s="94">
        <f>C55</f>
        <v>90</v>
      </c>
      <c r="D54" s="95">
        <f>IF(ISERROR(B54-C54),"n/a",B54-C54)</f>
        <v>10</v>
      </c>
      <c r="E54" s="96">
        <f>IF(ISERROR(D54/C54),"n/a",(D54/C54))</f>
        <v>0.1111111111111111</v>
      </c>
      <c r="F54" s="175">
        <f>F55</f>
        <v>59</v>
      </c>
      <c r="G54" s="176">
        <f>G55</f>
        <v>51</v>
      </c>
      <c r="H54" s="97">
        <f>IF(ISERROR(F54-G54),"n/a",F54-G54)</f>
        <v>8</v>
      </c>
      <c r="I54" s="98">
        <f>IF(ISERROR(H54/G54),"n/a",(H54/G54))</f>
        <v>0.15686274509803921</v>
      </c>
      <c r="J54" s="177">
        <f>J55</f>
        <v>9</v>
      </c>
      <c r="K54" s="178">
        <f>K55</f>
        <v>9</v>
      </c>
      <c r="L54" s="99">
        <f>IF(ISERROR(J54-K54),"n/a",J54-K54)</f>
        <v>0</v>
      </c>
      <c r="M54" s="100">
        <f>IF(ISERROR(L54/K54),"n/a",(L54/K54))</f>
        <v>0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100</v>
      </c>
      <c r="C55" s="105">
        <v>90</v>
      </c>
      <c r="D55" s="106">
        <f>IF(ISERROR(B55-C55),"n/a",B55-C55)</f>
        <v>10</v>
      </c>
      <c r="E55" s="107">
        <f>IF(ISERROR(D55/C55),"n/a",(D55/C55))</f>
        <v>0.1111111111111111</v>
      </c>
      <c r="F55" s="108">
        <v>59</v>
      </c>
      <c r="G55" s="109">
        <v>51</v>
      </c>
      <c r="H55" s="110">
        <f>IF(ISERROR(F55-G55),"n/a",F55-G55)</f>
        <v>8</v>
      </c>
      <c r="I55" s="111">
        <f>IF(ISERROR(H55/G55),"n/a",(H55/G55))</f>
        <v>0.15686274509803921</v>
      </c>
      <c r="J55" s="112">
        <v>9</v>
      </c>
      <c r="K55" s="113">
        <v>9</v>
      </c>
      <c r="L55" s="114">
        <f>IF(ISERROR(J55-K55),"n/a",J55-K55)</f>
        <v>0</v>
      </c>
      <c r="M55" s="115">
        <f>IF(ISERROR(L55/K55),"n/a",(L55/K55))</f>
        <v>0</v>
      </c>
      <c r="N55" s="129"/>
      <c r="O55" s="130"/>
      <c r="P55" s="131">
        <f>IF(ISERROR(N55-O55),"n/a",N55-O55)</f>
        <v>0</v>
      </c>
      <c r="Q55" s="274" t="str">
        <f>IF(ISERROR(P55/O55),"n/a",(P55/O55))</f>
        <v>n/a</v>
      </c>
      <c r="R55" s="132"/>
      <c r="S55" s="133"/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56</v>
      </c>
      <c r="C56" s="94">
        <f>C57</f>
        <v>57</v>
      </c>
      <c r="D56" s="95">
        <f t="shared" si="87"/>
        <v>-1</v>
      </c>
      <c r="E56" s="96">
        <f t="shared" si="88"/>
        <v>-1.7543859649122806E-2</v>
      </c>
      <c r="F56" s="175">
        <f>F57</f>
        <v>7</v>
      </c>
      <c r="G56" s="176">
        <f>G57</f>
        <v>8</v>
      </c>
      <c r="H56" s="97">
        <f t="shared" si="89"/>
        <v>-1</v>
      </c>
      <c r="I56" s="98">
        <f t="shared" si="90"/>
        <v>-0.125</v>
      </c>
      <c r="J56" s="177">
        <f>J57</f>
        <v>1</v>
      </c>
      <c r="K56" s="178">
        <f>K57</f>
        <v>1</v>
      </c>
      <c r="L56" s="99">
        <f t="shared" si="91"/>
        <v>0</v>
      </c>
      <c r="M56" s="100">
        <f t="shared" si="92"/>
        <v>0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56</v>
      </c>
      <c r="C57" s="105">
        <v>57</v>
      </c>
      <c r="D57" s="106">
        <f t="shared" si="87"/>
        <v>-1</v>
      </c>
      <c r="E57" s="107">
        <f t="shared" si="88"/>
        <v>-1.7543859649122806E-2</v>
      </c>
      <c r="F57" s="108">
        <v>7</v>
      </c>
      <c r="G57" s="109">
        <v>8</v>
      </c>
      <c r="H57" s="110">
        <f t="shared" si="89"/>
        <v>-1</v>
      </c>
      <c r="I57" s="111">
        <f t="shared" si="90"/>
        <v>-0.125</v>
      </c>
      <c r="J57" s="112">
        <v>1</v>
      </c>
      <c r="K57" s="113">
        <v>1</v>
      </c>
      <c r="L57" s="114">
        <v>0</v>
      </c>
      <c r="M57" s="115">
        <f t="shared" si="92"/>
        <v>0</v>
      </c>
      <c r="N57" s="129"/>
      <c r="O57" s="130"/>
      <c r="P57" s="131">
        <f t="shared" si="93"/>
        <v>0</v>
      </c>
      <c r="Q57" s="274" t="str">
        <f t="shared" si="94"/>
        <v>n/a</v>
      </c>
      <c r="R57" s="132"/>
      <c r="S57" s="133"/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1312</v>
      </c>
      <c r="C58" s="54">
        <f>C59+C66</f>
        <v>1297</v>
      </c>
      <c r="D58" s="55">
        <f t="shared" ref="D58:D61" si="111">IF(ISERROR(B58-C58),"n/a",B58-C58)</f>
        <v>15</v>
      </c>
      <c r="E58" s="56">
        <f t="shared" ref="E58:E61" si="112">IF(ISERROR(D58/C58),"n/a",(D58/C58))</f>
        <v>1.156515034695451E-2</v>
      </c>
      <c r="F58" s="57">
        <f>F59+F66</f>
        <v>1214</v>
      </c>
      <c r="G58" s="58">
        <f>G59+G66</f>
        <v>987</v>
      </c>
      <c r="H58" s="59">
        <f t="shared" ref="H58:H61" si="113">IF(ISERROR(F58-G58),"n/a",F58-G58)</f>
        <v>227</v>
      </c>
      <c r="I58" s="60">
        <f t="shared" ref="I58:I61" si="114">IF(ISERROR(H58/G58),"n/a",(H58/G58))</f>
        <v>0.22998986828774062</v>
      </c>
      <c r="J58" s="61">
        <f>J59+J66</f>
        <v>196</v>
      </c>
      <c r="K58" s="62">
        <f>K59+K66</f>
        <v>170</v>
      </c>
      <c r="L58" s="63">
        <f t="shared" ref="L58:L61" si="115">IF(ISERROR(J58-K58),"n/a",J58-K58)</f>
        <v>26</v>
      </c>
      <c r="M58" s="64">
        <f t="shared" ref="M58:M61" si="116">IF(ISERROR(L58/K58),"n/a",(L58/K58))</f>
        <v>0.15294117647058825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1107</v>
      </c>
      <c r="C59" s="54">
        <f>C60+C64+C62</f>
        <v>1107</v>
      </c>
      <c r="D59" s="55">
        <f t="shared" si="111"/>
        <v>0</v>
      </c>
      <c r="E59" s="56">
        <f t="shared" si="112"/>
        <v>0</v>
      </c>
      <c r="F59" s="57">
        <f>F60+F64+F62</f>
        <v>1033</v>
      </c>
      <c r="G59" s="58">
        <f>G60+G64+G62</f>
        <v>816</v>
      </c>
      <c r="H59" s="59">
        <f t="shared" si="113"/>
        <v>217</v>
      </c>
      <c r="I59" s="60">
        <f t="shared" si="114"/>
        <v>0.26593137254901961</v>
      </c>
      <c r="J59" s="61">
        <f>J60+J64+J62</f>
        <v>133</v>
      </c>
      <c r="K59" s="62">
        <f>K60+K64+K62</f>
        <v>117</v>
      </c>
      <c r="L59" s="63">
        <f t="shared" si="115"/>
        <v>16</v>
      </c>
      <c r="M59" s="64">
        <f t="shared" si="116"/>
        <v>0.13675213675213677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1010</v>
      </c>
      <c r="C60" s="80">
        <f>C61</f>
        <v>1004</v>
      </c>
      <c r="D60" s="80">
        <f t="shared" si="111"/>
        <v>6</v>
      </c>
      <c r="E60" s="81">
        <f t="shared" si="112"/>
        <v>5.9760956175298804E-3</v>
      </c>
      <c r="F60" s="82">
        <f>F61</f>
        <v>946</v>
      </c>
      <c r="G60" s="84">
        <f>G61</f>
        <v>746</v>
      </c>
      <c r="H60" s="84">
        <f t="shared" si="113"/>
        <v>200</v>
      </c>
      <c r="I60" s="85">
        <f t="shared" si="114"/>
        <v>0.26809651474530832</v>
      </c>
      <c r="J60" s="86">
        <f>J61</f>
        <v>126</v>
      </c>
      <c r="K60" s="88">
        <f>K61</f>
        <v>117</v>
      </c>
      <c r="L60" s="88">
        <f t="shared" si="115"/>
        <v>9</v>
      </c>
      <c r="M60" s="89">
        <f t="shared" si="116"/>
        <v>7.6923076923076927E-2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1010</v>
      </c>
      <c r="C61" s="249">
        <v>1004</v>
      </c>
      <c r="D61" s="183">
        <f t="shared" si="111"/>
        <v>6</v>
      </c>
      <c r="E61" s="247">
        <f t="shared" si="112"/>
        <v>5.9760956175298804E-3</v>
      </c>
      <c r="F61" s="287">
        <v>946</v>
      </c>
      <c r="G61" s="283">
        <v>746</v>
      </c>
      <c r="H61" s="283">
        <f t="shared" si="113"/>
        <v>200</v>
      </c>
      <c r="I61" s="284">
        <f t="shared" si="114"/>
        <v>0.26809651474530832</v>
      </c>
      <c r="J61" s="256">
        <v>126</v>
      </c>
      <c r="K61" s="285">
        <v>117</v>
      </c>
      <c r="L61" s="285">
        <f t="shared" si="115"/>
        <v>9</v>
      </c>
      <c r="M61" s="286">
        <f t="shared" si="116"/>
        <v>7.6923076923076927E-2</v>
      </c>
      <c r="N61" s="179"/>
      <c r="O61" s="265"/>
      <c r="P61" s="265">
        <f t="shared" si="117"/>
        <v>0</v>
      </c>
      <c r="Q61" s="275" t="str">
        <f t="shared" si="118"/>
        <v>n/a</v>
      </c>
      <c r="R61" s="289"/>
      <c r="S61" s="268"/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69</v>
      </c>
      <c r="C62" s="94">
        <f>C63</f>
        <v>88</v>
      </c>
      <c r="D62" s="95">
        <f>IF(ISERROR(B62-C62),"n/a",B62-C62)</f>
        <v>-19</v>
      </c>
      <c r="E62" s="96">
        <f>IF(ISERROR(D62/C62),"n/a",(D62/C62))</f>
        <v>-0.21590909090909091</v>
      </c>
      <c r="F62" s="175">
        <f>F63</f>
        <v>59</v>
      </c>
      <c r="G62" s="176">
        <f>G63</f>
        <v>61</v>
      </c>
      <c r="H62" s="97">
        <f>IF(ISERROR(F62-G62),"n/a",F62-G62)</f>
        <v>-2</v>
      </c>
      <c r="I62" s="98">
        <f>IF(ISERROR(H62/G62),"n/a",(H62/G62))</f>
        <v>-3.2786885245901641E-2</v>
      </c>
      <c r="J62" s="177">
        <f>J63</f>
        <v>3</v>
      </c>
      <c r="K62" s="178">
        <f>K63</f>
        <v>0</v>
      </c>
      <c r="L62" s="99">
        <f>IF(ISERROR(J62-K62),"n/a",J62-K62)</f>
        <v>3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69</v>
      </c>
      <c r="C63" s="105">
        <v>88</v>
      </c>
      <c r="D63" s="106">
        <f>IF(ISERROR(B63-C63),"n/a",B63-C63)</f>
        <v>-19</v>
      </c>
      <c r="E63" s="107">
        <f>IF(ISERROR(D63/C63),"n/a",(D63/C63))</f>
        <v>-0.21590909090909091</v>
      </c>
      <c r="F63" s="108">
        <v>59</v>
      </c>
      <c r="G63" s="109">
        <v>61</v>
      </c>
      <c r="H63" s="110">
        <f>IF(ISERROR(F63-G63),"n/a",F63-G63)</f>
        <v>-2</v>
      </c>
      <c r="I63" s="111">
        <f>IF(ISERROR(H63/G63),"n/a",(H63/G63))</f>
        <v>-3.2786885245901641E-2</v>
      </c>
      <c r="J63" s="112">
        <v>3</v>
      </c>
      <c r="K63" s="113">
        <v>0</v>
      </c>
      <c r="L63" s="114">
        <f>IF(ISERROR(J63-K63),"n/a",J63-K63)</f>
        <v>3</v>
      </c>
      <c r="M63" s="115" t="str">
        <f>IF(ISERROR(L63/K63),"n/a",(L63/K63))</f>
        <v>n/a</v>
      </c>
      <c r="N63" s="129"/>
      <c r="O63" s="130"/>
      <c r="P63" s="131">
        <f>IF(ISERROR(N63-O63),"n/a",N63-O63)</f>
        <v>0</v>
      </c>
      <c r="Q63" s="274" t="str">
        <f>IF(ISERROR(P63/O63),"n/a",(P63/O63))</f>
        <v>n/a</v>
      </c>
      <c r="R63" s="132"/>
      <c r="S63" s="133"/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28</v>
      </c>
      <c r="C64" s="94">
        <f>C65</f>
        <v>15</v>
      </c>
      <c r="D64" s="95">
        <f t="shared" ref="D64:D67" si="121">IF(ISERROR(B64-C64),"n/a",B64-C64)</f>
        <v>13</v>
      </c>
      <c r="E64" s="96">
        <f t="shared" ref="E64:E67" si="122">IF(ISERROR(D64/C64),"n/a",(D64/C64))</f>
        <v>0.8666666666666667</v>
      </c>
      <c r="F64" s="175">
        <f>F65</f>
        <v>28</v>
      </c>
      <c r="G64" s="176">
        <f>G65</f>
        <v>9</v>
      </c>
      <c r="H64" s="97">
        <f t="shared" ref="H64:H67" si="123">IF(ISERROR(F64-G64),"n/a",F64-G64)</f>
        <v>19</v>
      </c>
      <c r="I64" s="98">
        <f t="shared" ref="I64:I67" si="124">IF(ISERROR(H64/G64),"n/a",(H64/G64))</f>
        <v>2.1111111111111112</v>
      </c>
      <c r="J64" s="177">
        <f>J65</f>
        <v>4</v>
      </c>
      <c r="K64" s="178">
        <f>K65</f>
        <v>0</v>
      </c>
      <c r="L64" s="99">
        <f t="shared" ref="L64:L67" si="125">IF(ISERROR(J64-K64),"n/a",J64-K64)</f>
        <v>4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28</v>
      </c>
      <c r="C65" s="105">
        <v>15</v>
      </c>
      <c r="D65" s="106">
        <f t="shared" si="121"/>
        <v>13</v>
      </c>
      <c r="E65" s="107">
        <f t="shared" si="122"/>
        <v>0.8666666666666667</v>
      </c>
      <c r="F65" s="108">
        <v>28</v>
      </c>
      <c r="G65" s="109">
        <v>9</v>
      </c>
      <c r="H65" s="110">
        <f t="shared" si="123"/>
        <v>19</v>
      </c>
      <c r="I65" s="111">
        <f t="shared" si="124"/>
        <v>2.1111111111111112</v>
      </c>
      <c r="J65" s="112">
        <v>4</v>
      </c>
      <c r="K65" s="113">
        <v>0</v>
      </c>
      <c r="L65" s="114">
        <f t="shared" si="125"/>
        <v>4</v>
      </c>
      <c r="M65" s="115" t="str">
        <f t="shared" si="126"/>
        <v>n/a</v>
      </c>
      <c r="N65" s="129"/>
      <c r="O65" s="130"/>
      <c r="P65" s="131">
        <f t="shared" si="127"/>
        <v>0</v>
      </c>
      <c r="Q65" s="274" t="str">
        <f t="shared" si="128"/>
        <v>n/a</v>
      </c>
      <c r="R65" s="132"/>
      <c r="S65" s="133"/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205</v>
      </c>
      <c r="C66" s="54">
        <f>C67+C72+C70</f>
        <v>190</v>
      </c>
      <c r="D66" s="55">
        <f t="shared" si="121"/>
        <v>15</v>
      </c>
      <c r="E66" s="56">
        <f t="shared" si="122"/>
        <v>7.8947368421052627E-2</v>
      </c>
      <c r="F66" s="57">
        <f>F67+F72+F70</f>
        <v>181</v>
      </c>
      <c r="G66" s="58">
        <f>G67+G72+G70</f>
        <v>171</v>
      </c>
      <c r="H66" s="59">
        <f t="shared" si="123"/>
        <v>10</v>
      </c>
      <c r="I66" s="60">
        <f t="shared" si="124"/>
        <v>5.8479532163742687E-2</v>
      </c>
      <c r="J66" s="61">
        <f>J67+J72+J70</f>
        <v>63</v>
      </c>
      <c r="K66" s="62">
        <f>K67+K72+K70</f>
        <v>53</v>
      </c>
      <c r="L66" s="63">
        <f t="shared" si="125"/>
        <v>10</v>
      </c>
      <c r="M66" s="64">
        <f t="shared" si="126"/>
        <v>0.18867924528301888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196</v>
      </c>
      <c r="C67" s="79">
        <f>SUM(C68:C69)</f>
        <v>183</v>
      </c>
      <c r="D67" s="80">
        <f t="shared" si="121"/>
        <v>13</v>
      </c>
      <c r="E67" s="81">
        <f t="shared" si="122"/>
        <v>7.1038251366120214E-2</v>
      </c>
      <c r="F67" s="82">
        <f>SUM(F68:F69)</f>
        <v>173</v>
      </c>
      <c r="G67" s="83">
        <f>SUM(G68:G69)</f>
        <v>167</v>
      </c>
      <c r="H67" s="84">
        <f t="shared" si="123"/>
        <v>6</v>
      </c>
      <c r="I67" s="85">
        <f t="shared" si="124"/>
        <v>3.5928143712574849E-2</v>
      </c>
      <c r="J67" s="86">
        <f>SUM(J68:J69)</f>
        <v>62</v>
      </c>
      <c r="K67" s="87">
        <f>SUM(K68:K69)</f>
        <v>53</v>
      </c>
      <c r="L67" s="88">
        <f t="shared" si="125"/>
        <v>9</v>
      </c>
      <c r="M67" s="89">
        <f t="shared" si="126"/>
        <v>0.16981132075471697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196</v>
      </c>
      <c r="C68" s="249">
        <v>181</v>
      </c>
      <c r="D68" s="250">
        <f>IF(ISERROR(B68-C68),"n/a",B68-C68)</f>
        <v>15</v>
      </c>
      <c r="E68" s="251">
        <f>IF(ISERROR(D68/C68),"n/a",(D68/C68))</f>
        <v>8.2872928176795577E-2</v>
      </c>
      <c r="F68" s="252">
        <v>172</v>
      </c>
      <c r="G68" s="253">
        <v>165</v>
      </c>
      <c r="H68" s="254">
        <f>IF(ISERROR(F68-G68),"n/a",F68-G68)</f>
        <v>7</v>
      </c>
      <c r="I68" s="255">
        <f>IF(ISERROR(H68/G68),"n/a",(H68/G68))</f>
        <v>4.2424242424242427E-2</v>
      </c>
      <c r="J68" s="256">
        <v>62</v>
      </c>
      <c r="K68" s="257">
        <v>52</v>
      </c>
      <c r="L68" s="258">
        <f>IF(ISERROR(J68-K68),"n/a",J68-K68)</f>
        <v>10</v>
      </c>
      <c r="M68" s="259">
        <f>IF(ISERROR(L68/K68),"n/a",(L68/K68))</f>
        <v>0.19230769230769232</v>
      </c>
      <c r="N68" s="263"/>
      <c r="O68" s="264"/>
      <c r="P68" s="265">
        <f t="shared" si="127"/>
        <v>0</v>
      </c>
      <c r="Q68" s="275" t="str">
        <f t="shared" si="128"/>
        <v>n/a</v>
      </c>
      <c r="R68" s="266"/>
      <c r="S68" s="267"/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2</v>
      </c>
      <c r="D69" s="106">
        <f>IF(ISERROR(B69-C69),"n/a",B69-C69)</f>
        <v>-2</v>
      </c>
      <c r="E69" s="107">
        <f>IF(ISERROR(D69/C69),"n/a",(D69/C69))</f>
        <v>-1</v>
      </c>
      <c r="F69" s="108">
        <v>1</v>
      </c>
      <c r="G69" s="109">
        <v>2</v>
      </c>
      <c r="H69" s="110">
        <f>IF(ISERROR(F69-G69),"n/a",F69-G69)</f>
        <v>-1</v>
      </c>
      <c r="I69" s="111">
        <f>IF(ISERROR(H69/G69),"n/a",(H69/G69))</f>
        <v>-0.5</v>
      </c>
      <c r="J69" s="112">
        <v>0</v>
      </c>
      <c r="K69" s="113">
        <v>1</v>
      </c>
      <c r="L69" s="114">
        <f>IF(ISERROR(J69-K69),"n/a",J69-K69)</f>
        <v>-1</v>
      </c>
      <c r="M69" s="115">
        <f>IF(ISERROR(L69/K69),"n/a",(L69/K69))</f>
        <v>-1</v>
      </c>
      <c r="N69" s="90"/>
      <c r="O69" s="91"/>
      <c r="P69" s="92">
        <f t="shared" si="127"/>
        <v>0</v>
      </c>
      <c r="Q69" s="272" t="str">
        <f t="shared" si="128"/>
        <v>n/a</v>
      </c>
      <c r="R69" s="123"/>
      <c r="S69" s="126"/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7</v>
      </c>
      <c r="C70" s="94">
        <f>C71</f>
        <v>5</v>
      </c>
      <c r="D70" s="95">
        <f>IF(ISERROR(B70-C70),"n/a",B70-C70)</f>
        <v>2</v>
      </c>
      <c r="E70" s="96">
        <f>IF(ISERROR(D70/C70),"n/a",(D70/C70))</f>
        <v>0.4</v>
      </c>
      <c r="F70" s="175">
        <f>F71</f>
        <v>7</v>
      </c>
      <c r="G70" s="176">
        <f>G71</f>
        <v>4</v>
      </c>
      <c r="H70" s="97">
        <f>IF(ISERROR(F70-G70),"n/a",F70-G70)</f>
        <v>3</v>
      </c>
      <c r="I70" s="98">
        <f>IF(ISERROR(H70/G70),"n/a",(H70/G70))</f>
        <v>0.75</v>
      </c>
      <c r="J70" s="177">
        <f>J71</f>
        <v>1</v>
      </c>
      <c r="K70" s="178">
        <f>K71</f>
        <v>0</v>
      </c>
      <c r="L70" s="99">
        <f>IF(ISERROR(J70-K70),"n/a",J70-K70)</f>
        <v>1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7</v>
      </c>
      <c r="C71" s="105">
        <v>5</v>
      </c>
      <c r="D71" s="106">
        <f>IF(ISERROR(B71-C71),"n/a",B71-C71)</f>
        <v>2</v>
      </c>
      <c r="E71" s="107">
        <f>IF(ISERROR(D71/C71),"n/a",(D71/C71))</f>
        <v>0.4</v>
      </c>
      <c r="F71" s="108">
        <v>7</v>
      </c>
      <c r="G71" s="109">
        <v>4</v>
      </c>
      <c r="H71" s="110">
        <f>IF(ISERROR(F71-G71),"n/a",F71-G71)</f>
        <v>3</v>
      </c>
      <c r="I71" s="111">
        <f>IF(ISERROR(H71/G71),"n/a",(H71/G71))</f>
        <v>0.75</v>
      </c>
      <c r="J71" s="112">
        <v>1</v>
      </c>
      <c r="K71" s="113">
        <v>0</v>
      </c>
      <c r="L71" s="114">
        <f>IF(ISERROR(J71-K71),"n/a",J71-K71)</f>
        <v>1</v>
      </c>
      <c r="M71" s="115" t="str">
        <f>IF(ISERROR(L71/K71),"n/a",(L71/K71))</f>
        <v>n/a</v>
      </c>
      <c r="N71" s="129"/>
      <c r="O71" s="130"/>
      <c r="P71" s="131">
        <f>IF(ISERROR(N71-O71),"n/a",N71-O71)</f>
        <v>0</v>
      </c>
      <c r="Q71" s="274" t="str">
        <f>IF(ISERROR(P71/O71),"n/a",(P71/O71))</f>
        <v>n/a</v>
      </c>
      <c r="R71" s="132"/>
      <c r="S71" s="133"/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2</v>
      </c>
      <c r="D72" s="95">
        <f t="shared" ref="D72:D73" si="131">IF(ISERROR(B72-C72),"n/a",B72-C72)</f>
        <v>0</v>
      </c>
      <c r="E72" s="96">
        <f t="shared" ref="E72:E73" si="132">IF(ISERROR(D72/C72),"n/a",(D72/C72))</f>
        <v>0</v>
      </c>
      <c r="F72" s="175">
        <f>F73</f>
        <v>1</v>
      </c>
      <c r="G72" s="176">
        <f>G73</f>
        <v>0</v>
      </c>
      <c r="H72" s="97">
        <f t="shared" ref="H72:H73" si="133">IF(ISERROR(F72-G72),"n/a",F72-G72)</f>
        <v>1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2</v>
      </c>
      <c r="D73" s="106">
        <f t="shared" si="131"/>
        <v>0</v>
      </c>
      <c r="E73" s="107">
        <f t="shared" si="132"/>
        <v>0</v>
      </c>
      <c r="F73" s="108">
        <v>1</v>
      </c>
      <c r="G73" s="109">
        <v>0</v>
      </c>
      <c r="H73" s="110">
        <f t="shared" si="133"/>
        <v>1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/>
      <c r="O73" s="130"/>
      <c r="P73" s="131">
        <f t="shared" si="137"/>
        <v>0</v>
      </c>
      <c r="Q73" s="274" t="str">
        <f t="shared" si="138"/>
        <v>n/a</v>
      </c>
      <c r="R73" s="132"/>
      <c r="S73" s="133"/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3096</v>
      </c>
      <c r="C74" s="54">
        <f>C75+C82</f>
        <v>3074</v>
      </c>
      <c r="D74" s="55">
        <f>IF(ISERROR(B74-C74),"n/a",B74-C74)</f>
        <v>22</v>
      </c>
      <c r="E74" s="56">
        <f>IF(ISERROR(D74/C74),"n/a",(D74/C74))</f>
        <v>7.1567989590110605E-3</v>
      </c>
      <c r="F74" s="57">
        <f>F75+F82</f>
        <v>1674</v>
      </c>
      <c r="G74" s="58">
        <f>G75+G82</f>
        <v>1420</v>
      </c>
      <c r="H74" s="59">
        <f>IF(ISERROR(F74-G74),"n/a",F74-G74)</f>
        <v>254</v>
      </c>
      <c r="I74" s="60">
        <f>IF(ISERROR(H74/G74),"n/a",(H74/G74))</f>
        <v>0.17887323943661973</v>
      </c>
      <c r="J74" s="61">
        <f>J75+J82</f>
        <v>370</v>
      </c>
      <c r="K74" s="62">
        <f>K75+K82</f>
        <v>332</v>
      </c>
      <c r="L74" s="63">
        <f>IF(ISERROR(J74-K74),"n/a",J74-K74)</f>
        <v>38</v>
      </c>
      <c r="M74" s="64">
        <f>IF(ISERROR(L74/K74),"n/a",(L74/K74))</f>
        <v>0.1144578313253012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1134</v>
      </c>
      <c r="C75" s="54">
        <f>C76+C80+C78</f>
        <v>1337</v>
      </c>
      <c r="D75" s="55">
        <f t="shared" ref="D75:D77" si="141">IF(ISERROR(B75-C75),"n/a",B75-C75)</f>
        <v>-203</v>
      </c>
      <c r="E75" s="56">
        <f t="shared" ref="E75:E77" si="142">IF(ISERROR(D75/C75),"n/a",(D75/C75))</f>
        <v>-0.15183246073298429</v>
      </c>
      <c r="F75" s="57">
        <f>F76+F80+F78</f>
        <v>510</v>
      </c>
      <c r="G75" s="58">
        <f>G76+G80+G78</f>
        <v>443</v>
      </c>
      <c r="H75" s="59">
        <f t="shared" ref="H75:H77" si="143">IF(ISERROR(F75-G75),"n/a",F75-G75)</f>
        <v>67</v>
      </c>
      <c r="I75" s="60">
        <f t="shared" ref="I75:I77" si="144">IF(ISERROR(H75/G75),"n/a",(H75/G75))</f>
        <v>0.15124153498871332</v>
      </c>
      <c r="J75" s="61">
        <f>J76+J80+J78</f>
        <v>54</v>
      </c>
      <c r="K75" s="62">
        <f>K76+K80+K78</f>
        <v>43</v>
      </c>
      <c r="L75" s="63">
        <f t="shared" ref="L75:L77" si="145">IF(ISERROR(J75-K75),"n/a",J75-K75)</f>
        <v>11</v>
      </c>
      <c r="M75" s="64">
        <f t="shared" ref="M75:M77" si="146">IF(ISERROR(L75/K75),"n/a",(L75/K75))</f>
        <v>0.2558139534883721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1001</v>
      </c>
      <c r="C76" s="80">
        <f>C77</f>
        <v>1154</v>
      </c>
      <c r="D76" s="80">
        <f t="shared" si="141"/>
        <v>-153</v>
      </c>
      <c r="E76" s="81">
        <f t="shared" si="142"/>
        <v>-0.13258232235701906</v>
      </c>
      <c r="F76" s="82">
        <f>F77</f>
        <v>428</v>
      </c>
      <c r="G76" s="84">
        <f>G77</f>
        <v>310</v>
      </c>
      <c r="H76" s="84">
        <f t="shared" si="143"/>
        <v>118</v>
      </c>
      <c r="I76" s="85">
        <f t="shared" si="144"/>
        <v>0.38064516129032255</v>
      </c>
      <c r="J76" s="86">
        <f>J77</f>
        <v>51</v>
      </c>
      <c r="K76" s="88">
        <f>K77</f>
        <v>41</v>
      </c>
      <c r="L76" s="88">
        <f t="shared" si="145"/>
        <v>10</v>
      </c>
      <c r="M76" s="89">
        <f t="shared" si="146"/>
        <v>0.24390243902439024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1001</v>
      </c>
      <c r="C77" s="249">
        <v>1154</v>
      </c>
      <c r="D77" s="183">
        <f t="shared" si="141"/>
        <v>-153</v>
      </c>
      <c r="E77" s="247">
        <f t="shared" si="142"/>
        <v>-0.13258232235701906</v>
      </c>
      <c r="F77" s="287">
        <v>428</v>
      </c>
      <c r="G77" s="283">
        <v>310</v>
      </c>
      <c r="H77" s="283">
        <f t="shared" si="143"/>
        <v>118</v>
      </c>
      <c r="I77" s="284">
        <f t="shared" si="144"/>
        <v>0.38064516129032255</v>
      </c>
      <c r="J77" s="256">
        <v>51</v>
      </c>
      <c r="K77" s="285">
        <v>41</v>
      </c>
      <c r="L77" s="285">
        <f t="shared" si="145"/>
        <v>10</v>
      </c>
      <c r="M77" s="286">
        <f t="shared" si="146"/>
        <v>0.24390243902439024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80</v>
      </c>
      <c r="C78" s="94">
        <f>C79</f>
        <v>108</v>
      </c>
      <c r="D78" s="95">
        <f>IF(ISERROR(B78-C78),"n/a",B78-C78)</f>
        <v>-28</v>
      </c>
      <c r="E78" s="96">
        <f>IF(ISERROR(D78/C78),"n/a",(D78/C78))</f>
        <v>-0.25925925925925924</v>
      </c>
      <c r="F78" s="175">
        <f>F79</f>
        <v>41</v>
      </c>
      <c r="G78" s="176">
        <f>G79</f>
        <v>73</v>
      </c>
      <c r="H78" s="97">
        <f>IF(ISERROR(F78-G78),"n/a",F78-G78)</f>
        <v>-32</v>
      </c>
      <c r="I78" s="98">
        <f>IF(ISERROR(H78/G78),"n/a",(H78/G78))</f>
        <v>-0.43835616438356162</v>
      </c>
      <c r="J78" s="177">
        <f>J79</f>
        <v>1</v>
      </c>
      <c r="K78" s="178">
        <f>K79</f>
        <v>1</v>
      </c>
      <c r="L78" s="99">
        <f>IF(ISERROR(J78-K78),"n/a",J78-K78)</f>
        <v>0</v>
      </c>
      <c r="M78" s="100">
        <f>IF(ISERROR(L78/K78),"n/a",(L78/K78))</f>
        <v>0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80</v>
      </c>
      <c r="C79" s="105">
        <v>108</v>
      </c>
      <c r="D79" s="106">
        <f>IF(ISERROR(B79-C79),"n/a",B79-C79)</f>
        <v>-28</v>
      </c>
      <c r="E79" s="107">
        <f>IF(ISERROR(D79/C79),"n/a",(D79/C79))</f>
        <v>-0.25925925925925924</v>
      </c>
      <c r="F79" s="108">
        <v>41</v>
      </c>
      <c r="G79" s="109">
        <v>73</v>
      </c>
      <c r="H79" s="110">
        <f>IF(ISERROR(F79-G79),"n/a",F79-G79)</f>
        <v>-32</v>
      </c>
      <c r="I79" s="111">
        <f>IF(ISERROR(H79/G79),"n/a",(H79/G79))</f>
        <v>-0.43835616438356162</v>
      </c>
      <c r="J79" s="112">
        <v>1</v>
      </c>
      <c r="K79" s="113">
        <v>1</v>
      </c>
      <c r="L79" s="114">
        <f>IF(ISERROR(J79-K79),"n/a",J79-K79)</f>
        <v>0</v>
      </c>
      <c r="M79" s="115">
        <f>IF(ISERROR(L79/K79),"n/a",(L79/K79))</f>
        <v>0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53</v>
      </c>
      <c r="C80" s="94">
        <f>C81</f>
        <v>75</v>
      </c>
      <c r="D80" s="95">
        <f t="shared" ref="D80:D81" si="151">IF(ISERROR(B80-C80),"n/a",B80-C80)</f>
        <v>-22</v>
      </c>
      <c r="E80" s="96">
        <f t="shared" ref="E80:E81" si="152">IF(ISERROR(D80/C80),"n/a",(D80/C80))</f>
        <v>-0.29333333333333333</v>
      </c>
      <c r="F80" s="175">
        <f>F81</f>
        <v>41</v>
      </c>
      <c r="G80" s="176">
        <f>G81</f>
        <v>60</v>
      </c>
      <c r="H80" s="97">
        <f t="shared" ref="H80:H81" si="153">IF(ISERROR(F80-G80),"n/a",F80-G80)</f>
        <v>-19</v>
      </c>
      <c r="I80" s="98">
        <f t="shared" ref="I80:I81" si="154">IF(ISERROR(H80/G80),"n/a",(H80/G80))</f>
        <v>-0.31666666666666665</v>
      </c>
      <c r="J80" s="177">
        <f>J81</f>
        <v>2</v>
      </c>
      <c r="K80" s="178">
        <f>K81</f>
        <v>1</v>
      </c>
      <c r="L80" s="99">
        <f t="shared" ref="L80:L81" si="155">IF(ISERROR(J80-K80),"n/a",J80-K80)</f>
        <v>1</v>
      </c>
      <c r="M80" s="100">
        <f t="shared" ref="M80:M81" si="156">IF(ISERROR(L80/K80),"n/a",(L80/K80))</f>
        <v>1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53</v>
      </c>
      <c r="C81" s="105">
        <v>75</v>
      </c>
      <c r="D81" s="106">
        <f t="shared" si="151"/>
        <v>-22</v>
      </c>
      <c r="E81" s="107">
        <f t="shared" si="152"/>
        <v>-0.29333333333333333</v>
      </c>
      <c r="F81" s="108">
        <v>41</v>
      </c>
      <c r="G81" s="109">
        <v>60</v>
      </c>
      <c r="H81" s="110">
        <f t="shared" si="153"/>
        <v>-19</v>
      </c>
      <c r="I81" s="111">
        <f t="shared" si="154"/>
        <v>-0.31666666666666665</v>
      </c>
      <c r="J81" s="112">
        <v>2</v>
      </c>
      <c r="K81" s="113">
        <v>1</v>
      </c>
      <c r="L81" s="114">
        <f t="shared" si="155"/>
        <v>1</v>
      </c>
      <c r="M81" s="115">
        <f t="shared" si="156"/>
        <v>1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1962</v>
      </c>
      <c r="C82" s="54">
        <f>C83+C88+C86</f>
        <v>1737</v>
      </c>
      <c r="D82" s="55">
        <f t="shared" ref="D82:D93" si="161">IF(ISERROR(B82-C82),"n/a",B82-C82)</f>
        <v>225</v>
      </c>
      <c r="E82" s="56">
        <f t="shared" ref="E82:E93" si="162">IF(ISERROR(D82/C82),"n/a",(D82/C82))</f>
        <v>0.12953367875647667</v>
      </c>
      <c r="F82" s="57">
        <f>F83+F88+F86</f>
        <v>1164</v>
      </c>
      <c r="G82" s="58">
        <f>G83+G88+G86</f>
        <v>977</v>
      </c>
      <c r="H82" s="59">
        <f t="shared" ref="H82:H93" si="163">IF(ISERROR(F82-G82),"n/a",F82-G82)</f>
        <v>187</v>
      </c>
      <c r="I82" s="60">
        <f t="shared" ref="I82:I93" si="164">IF(ISERROR(H82/G82),"n/a",(H82/G82))</f>
        <v>0.19140225179119755</v>
      </c>
      <c r="J82" s="61">
        <f>J83+J88+J86</f>
        <v>316</v>
      </c>
      <c r="K82" s="62">
        <f>K83+K88+K86</f>
        <v>289</v>
      </c>
      <c r="L82" s="63">
        <f t="shared" ref="L82:L93" si="165">IF(ISERROR(J82-K82),"n/a",J82-K82)</f>
        <v>27</v>
      </c>
      <c r="M82" s="64">
        <f t="shared" ref="M82:M93" si="166">IF(ISERROR(L82/K82),"n/a",(L82/K82))</f>
        <v>9.3425605536332182E-2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1791</v>
      </c>
      <c r="C83" s="79">
        <f>SUM(C84:C85)</f>
        <v>1595</v>
      </c>
      <c r="D83" s="80">
        <f t="shared" si="161"/>
        <v>196</v>
      </c>
      <c r="E83" s="81">
        <f t="shared" si="162"/>
        <v>0.12288401253918495</v>
      </c>
      <c r="F83" s="82">
        <f>SUM(F84:F85)</f>
        <v>1085</v>
      </c>
      <c r="G83" s="83">
        <f>SUM(G84:G85)</f>
        <v>920</v>
      </c>
      <c r="H83" s="84">
        <f t="shared" si="163"/>
        <v>165</v>
      </c>
      <c r="I83" s="85">
        <f t="shared" si="164"/>
        <v>0.17934782608695651</v>
      </c>
      <c r="J83" s="86">
        <f>SUM(J84:J85)</f>
        <v>300</v>
      </c>
      <c r="K83" s="87">
        <f>SUM(K84:K85)</f>
        <v>278</v>
      </c>
      <c r="L83" s="88">
        <f t="shared" si="165"/>
        <v>22</v>
      </c>
      <c r="M83" s="89">
        <f t="shared" si="166"/>
        <v>7.9136690647482008E-2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1767</v>
      </c>
      <c r="C84" s="249">
        <v>1581</v>
      </c>
      <c r="D84" s="250">
        <f>IF(ISERROR(B84-C84),"n/a",B84-C84)</f>
        <v>186</v>
      </c>
      <c r="E84" s="251">
        <f>IF(ISERROR(D84/C84),"n/a",(D84/C84))</f>
        <v>0.11764705882352941</v>
      </c>
      <c r="F84" s="252">
        <v>1072</v>
      </c>
      <c r="G84" s="253">
        <v>915</v>
      </c>
      <c r="H84" s="254">
        <f>IF(ISERROR(F84-G84),"n/a",F84-G84)</f>
        <v>157</v>
      </c>
      <c r="I84" s="255">
        <f>IF(ISERROR(H84/G84),"n/a",(H84/G84))</f>
        <v>0.17158469945355193</v>
      </c>
      <c r="J84" s="256">
        <v>296</v>
      </c>
      <c r="K84" s="257">
        <v>276</v>
      </c>
      <c r="L84" s="258">
        <f>IF(ISERROR(J84-K84),"n/a",J84-K84)</f>
        <v>20</v>
      </c>
      <c r="M84" s="259">
        <f>IF(ISERROR(L84/K84),"n/a",(L84/K84))</f>
        <v>7.2463768115942032E-2</v>
      </c>
      <c r="N84" s="263"/>
      <c r="O84" s="264"/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/>
      <c r="S84" s="267"/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24</v>
      </c>
      <c r="C85" s="213">
        <v>14</v>
      </c>
      <c r="D85" s="214">
        <f>IF(ISERROR(B85-C85),"n/a",B85-C85)</f>
        <v>10</v>
      </c>
      <c r="E85" s="215">
        <f>IF(ISERROR(D85/C85),"n/a",(D85/C85))</f>
        <v>0.7142857142857143</v>
      </c>
      <c r="F85" s="216">
        <v>13</v>
      </c>
      <c r="G85" s="217">
        <v>5</v>
      </c>
      <c r="H85" s="218">
        <f>IF(ISERROR(F85-G85),"n/a",F85-G85)</f>
        <v>8</v>
      </c>
      <c r="I85" s="219">
        <f>IF(ISERROR(H85/G85),"n/a",(H85/G85))</f>
        <v>1.6</v>
      </c>
      <c r="J85" s="220">
        <v>4</v>
      </c>
      <c r="K85" s="221">
        <v>2</v>
      </c>
      <c r="L85" s="222">
        <f>IF(ISERROR(J85-K85),"n/a",J85-K85)</f>
        <v>2</v>
      </c>
      <c r="M85" s="223">
        <f>IF(ISERROR(L85/K85),"n/a",(L85/K85))</f>
        <v>1</v>
      </c>
      <c r="N85" s="90"/>
      <c r="O85" s="91"/>
      <c r="P85" s="92">
        <f t="shared" si="171"/>
        <v>0</v>
      </c>
      <c r="Q85" s="272" t="str">
        <f t="shared" si="172"/>
        <v>n/a</v>
      </c>
      <c r="R85" s="123"/>
      <c r="S85" s="126"/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135</v>
      </c>
      <c r="C86" s="94">
        <f>C87</f>
        <v>114</v>
      </c>
      <c r="D86" s="95">
        <f>IF(ISERROR(B86-C86),"n/a",B86-C86)</f>
        <v>21</v>
      </c>
      <c r="E86" s="96">
        <f>IF(ISERROR(D86/C86),"n/a",(D86/C86))</f>
        <v>0.18421052631578946</v>
      </c>
      <c r="F86" s="175">
        <f>F87</f>
        <v>73</v>
      </c>
      <c r="G86" s="176">
        <f>G87</f>
        <v>54</v>
      </c>
      <c r="H86" s="97">
        <f>IF(ISERROR(F86-G86),"n/a",F86-G86)</f>
        <v>19</v>
      </c>
      <c r="I86" s="98">
        <f>IF(ISERROR(H86/G86),"n/a",(H86/G86))</f>
        <v>0.35185185185185186</v>
      </c>
      <c r="J86" s="177">
        <f>J87</f>
        <v>15</v>
      </c>
      <c r="K86" s="178">
        <f>K87</f>
        <v>11</v>
      </c>
      <c r="L86" s="99">
        <f>IF(ISERROR(J86-K86),"n/a",J86-K86)</f>
        <v>4</v>
      </c>
      <c r="M86" s="100">
        <f>IF(ISERROR(L86/K86),"n/a",(L86/K86))</f>
        <v>0.36363636363636365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135</v>
      </c>
      <c r="C87" s="105">
        <v>114</v>
      </c>
      <c r="D87" s="106">
        <f>IF(ISERROR(B87-C87),"n/a",B87-C87)</f>
        <v>21</v>
      </c>
      <c r="E87" s="107">
        <f>IF(ISERROR(D87/C87),"n/a",(D87/C87))</f>
        <v>0.18421052631578946</v>
      </c>
      <c r="F87" s="108">
        <v>73</v>
      </c>
      <c r="G87" s="109">
        <v>54</v>
      </c>
      <c r="H87" s="110">
        <f>IF(ISERROR(F87-G87),"n/a",F87-G87)</f>
        <v>19</v>
      </c>
      <c r="I87" s="111">
        <f>IF(ISERROR(H87/G87),"n/a",(H87/G87))</f>
        <v>0.35185185185185186</v>
      </c>
      <c r="J87" s="112">
        <v>15</v>
      </c>
      <c r="K87" s="113">
        <v>11</v>
      </c>
      <c r="L87" s="114">
        <f>IF(ISERROR(J87-K87),"n/a",J87-K87)</f>
        <v>4</v>
      </c>
      <c r="M87" s="115">
        <f>IF(ISERROR(L87/K87),"n/a",(L87/K87))</f>
        <v>0.36363636363636365</v>
      </c>
      <c r="N87" s="129"/>
      <c r="O87" s="130"/>
      <c r="P87" s="131">
        <f>IF(ISERROR(N87-O87),"n/a",N87-O87)</f>
        <v>0</v>
      </c>
      <c r="Q87" s="274" t="str">
        <f>IF(ISERROR(P87/O87),"n/a",(P87/O87))</f>
        <v>n/a</v>
      </c>
      <c r="R87" s="132"/>
      <c r="S87" s="133"/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36</v>
      </c>
      <c r="C88" s="94">
        <f>C89</f>
        <v>28</v>
      </c>
      <c r="D88" s="95">
        <f t="shared" si="161"/>
        <v>8</v>
      </c>
      <c r="E88" s="96">
        <f t="shared" si="162"/>
        <v>0.2857142857142857</v>
      </c>
      <c r="F88" s="175">
        <f>F89</f>
        <v>6</v>
      </c>
      <c r="G88" s="176">
        <f>G89</f>
        <v>3</v>
      </c>
      <c r="H88" s="97">
        <f t="shared" si="163"/>
        <v>3</v>
      </c>
      <c r="I88" s="98">
        <f t="shared" si="164"/>
        <v>1</v>
      </c>
      <c r="J88" s="177">
        <f>J89</f>
        <v>1</v>
      </c>
      <c r="K88" s="178">
        <f>K89</f>
        <v>0</v>
      </c>
      <c r="L88" s="99">
        <f t="shared" si="165"/>
        <v>1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36</v>
      </c>
      <c r="C89" s="196">
        <v>28</v>
      </c>
      <c r="D89" s="116">
        <f t="shared" si="161"/>
        <v>8</v>
      </c>
      <c r="E89" s="197">
        <f t="shared" si="162"/>
        <v>0.2857142857142857</v>
      </c>
      <c r="F89" s="198">
        <v>6</v>
      </c>
      <c r="G89" s="199">
        <v>3</v>
      </c>
      <c r="H89" s="200">
        <f t="shared" si="163"/>
        <v>3</v>
      </c>
      <c r="I89" s="201">
        <f t="shared" si="164"/>
        <v>1</v>
      </c>
      <c r="J89" s="202">
        <v>1</v>
      </c>
      <c r="K89" s="203">
        <v>0</v>
      </c>
      <c r="L89" s="204">
        <f t="shared" si="165"/>
        <v>1</v>
      </c>
      <c r="M89" s="205" t="str">
        <f t="shared" si="166"/>
        <v>n/a</v>
      </c>
      <c r="N89" s="206"/>
      <c r="O89" s="207"/>
      <c r="P89" s="208">
        <f t="shared" si="167"/>
        <v>0</v>
      </c>
      <c r="Q89" s="276" t="str">
        <f t="shared" si="168"/>
        <v>n/a</v>
      </c>
      <c r="R89" s="135"/>
      <c r="S89" s="136"/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503</v>
      </c>
      <c r="C90" s="54">
        <f>C91+C98</f>
        <v>794</v>
      </c>
      <c r="D90" s="55">
        <f t="shared" si="161"/>
        <v>-291</v>
      </c>
      <c r="E90" s="56">
        <f t="shared" si="162"/>
        <v>-0.36649874055415615</v>
      </c>
      <c r="F90" s="57">
        <f>F91+F98</f>
        <v>540</v>
      </c>
      <c r="G90" s="58">
        <f>G91+G98</f>
        <v>770</v>
      </c>
      <c r="H90" s="59">
        <f t="shared" si="163"/>
        <v>-230</v>
      </c>
      <c r="I90" s="60">
        <f t="shared" si="164"/>
        <v>-0.29870129870129869</v>
      </c>
      <c r="J90" s="61">
        <f>J91+J98</f>
        <v>67</v>
      </c>
      <c r="K90" s="62">
        <f>K91+K98</f>
        <v>61</v>
      </c>
      <c r="L90" s="63">
        <f t="shared" si="165"/>
        <v>6</v>
      </c>
      <c r="M90" s="64">
        <f t="shared" si="166"/>
        <v>9.8360655737704916E-2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401</v>
      </c>
      <c r="C91" s="54">
        <f>C92+C96+C94</f>
        <v>697</v>
      </c>
      <c r="D91" s="55">
        <f t="shared" si="161"/>
        <v>-296</v>
      </c>
      <c r="E91" s="56">
        <f t="shared" si="162"/>
        <v>-0.42467718794835008</v>
      </c>
      <c r="F91" s="57">
        <f>F92+F96+F94</f>
        <v>449</v>
      </c>
      <c r="G91" s="58">
        <f>G92+G96+G94</f>
        <v>681</v>
      </c>
      <c r="H91" s="59">
        <f t="shared" si="163"/>
        <v>-232</v>
      </c>
      <c r="I91" s="60">
        <f t="shared" si="164"/>
        <v>-0.34067547723935387</v>
      </c>
      <c r="J91" s="61">
        <f>J92+J96+J94</f>
        <v>51</v>
      </c>
      <c r="K91" s="62">
        <f>K92+K96+K94</f>
        <v>41</v>
      </c>
      <c r="L91" s="63">
        <f t="shared" si="165"/>
        <v>10</v>
      </c>
      <c r="M91" s="64">
        <f t="shared" si="166"/>
        <v>0.24390243902439024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353</v>
      </c>
      <c r="C92" s="80">
        <f>C93</f>
        <v>632</v>
      </c>
      <c r="D92" s="80">
        <f t="shared" si="161"/>
        <v>-279</v>
      </c>
      <c r="E92" s="81">
        <f t="shared" si="162"/>
        <v>-0.44145569620253167</v>
      </c>
      <c r="F92" s="82">
        <f>F93</f>
        <v>398</v>
      </c>
      <c r="G92" s="84">
        <f>G93</f>
        <v>633</v>
      </c>
      <c r="H92" s="84">
        <f t="shared" si="163"/>
        <v>-235</v>
      </c>
      <c r="I92" s="85">
        <f t="shared" si="164"/>
        <v>-0.37124802527646128</v>
      </c>
      <c r="J92" s="86">
        <f>J93</f>
        <v>47</v>
      </c>
      <c r="K92" s="88">
        <f>K93</f>
        <v>39</v>
      </c>
      <c r="L92" s="88">
        <f t="shared" si="165"/>
        <v>8</v>
      </c>
      <c r="M92" s="89">
        <f t="shared" si="166"/>
        <v>0.20512820512820512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353</v>
      </c>
      <c r="C93" s="249">
        <v>632</v>
      </c>
      <c r="D93" s="183">
        <f t="shared" si="161"/>
        <v>-279</v>
      </c>
      <c r="E93" s="247">
        <f t="shared" si="162"/>
        <v>-0.44145569620253167</v>
      </c>
      <c r="F93" s="287">
        <v>398</v>
      </c>
      <c r="G93" s="283">
        <v>633</v>
      </c>
      <c r="H93" s="283">
        <f t="shared" si="163"/>
        <v>-235</v>
      </c>
      <c r="I93" s="284">
        <f t="shared" si="164"/>
        <v>-0.37124802527646128</v>
      </c>
      <c r="J93" s="256">
        <v>47</v>
      </c>
      <c r="K93" s="285">
        <v>39</v>
      </c>
      <c r="L93" s="285">
        <f t="shared" si="165"/>
        <v>8</v>
      </c>
      <c r="M93" s="286">
        <f t="shared" si="166"/>
        <v>0.20512820512820512</v>
      </c>
      <c r="N93" s="288"/>
      <c r="O93" s="265"/>
      <c r="P93" s="265">
        <f t="shared" si="167"/>
        <v>0</v>
      </c>
      <c r="Q93" s="275" t="str">
        <f t="shared" si="168"/>
        <v>n/a</v>
      </c>
      <c r="R93" s="289"/>
      <c r="S93" s="268"/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30</v>
      </c>
      <c r="C94" s="94">
        <f>C95</f>
        <v>34</v>
      </c>
      <c r="D94" s="95">
        <f>IF(ISERROR(B94-C94),"n/a",B94-C94)</f>
        <v>-4</v>
      </c>
      <c r="E94" s="96">
        <f>IF(ISERROR(D94/C94),"n/a",(D94/C94))</f>
        <v>-0.11764705882352941</v>
      </c>
      <c r="F94" s="175">
        <f>F95</f>
        <v>31</v>
      </c>
      <c r="G94" s="176">
        <f>G95</f>
        <v>25</v>
      </c>
      <c r="H94" s="97">
        <f>IF(ISERROR(F94-G94),"n/a",F94-G94)</f>
        <v>6</v>
      </c>
      <c r="I94" s="98">
        <f>IF(ISERROR(H94/G94),"n/a",(H94/G94))</f>
        <v>0.24</v>
      </c>
      <c r="J94" s="177">
        <f>J95</f>
        <v>2</v>
      </c>
      <c r="K94" s="178">
        <f>K95</f>
        <v>2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30</v>
      </c>
      <c r="C95" s="105">
        <v>34</v>
      </c>
      <c r="D95" s="106">
        <f>IF(ISERROR(B95-C95),"n/a",B95-C95)</f>
        <v>-4</v>
      </c>
      <c r="E95" s="107">
        <f>IF(ISERROR(D95/C95),"n/a",(D95/C95))</f>
        <v>-0.11764705882352941</v>
      </c>
      <c r="F95" s="108">
        <v>31</v>
      </c>
      <c r="G95" s="109">
        <v>25</v>
      </c>
      <c r="H95" s="110">
        <f>IF(ISERROR(F95-G95),"n/a",F95-G95)</f>
        <v>6</v>
      </c>
      <c r="I95" s="111">
        <f>IF(ISERROR(H95/G95),"n/a",(H95/G95))</f>
        <v>0.24</v>
      </c>
      <c r="J95" s="112">
        <v>2</v>
      </c>
      <c r="K95" s="113">
        <v>2</v>
      </c>
      <c r="L95" s="114">
        <f>IF(ISERROR(J95-K95),"n/a",J95-K95)</f>
        <v>0</v>
      </c>
      <c r="M95" s="115">
        <f>IF(ISERROR(L95/K95),"n/a",(L95/K95))</f>
        <v>0</v>
      </c>
      <c r="N95" s="129"/>
      <c r="O95" s="130"/>
      <c r="P95" s="131">
        <f>IF(ISERROR(N95-O95),"n/a",N95-O95)</f>
        <v>0</v>
      </c>
      <c r="Q95" s="274" t="str">
        <f>IF(ISERROR(P95/O95),"n/a",(P95/O95))</f>
        <v>n/a</v>
      </c>
      <c r="R95" s="132"/>
      <c r="S95" s="133"/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18</v>
      </c>
      <c r="C96" s="94">
        <f>C97</f>
        <v>31</v>
      </c>
      <c r="D96" s="95">
        <f t="shared" ref="D96:D99" si="175">IF(ISERROR(B96-C96),"n/a",B96-C96)</f>
        <v>-13</v>
      </c>
      <c r="E96" s="96">
        <f t="shared" ref="E96:E99" si="176">IF(ISERROR(D96/C96),"n/a",(D96/C96))</f>
        <v>-0.41935483870967744</v>
      </c>
      <c r="F96" s="175">
        <f>F97</f>
        <v>20</v>
      </c>
      <c r="G96" s="176">
        <f>G97</f>
        <v>23</v>
      </c>
      <c r="H96" s="97">
        <f t="shared" ref="H96:H99" si="177">IF(ISERROR(F96-G96),"n/a",F96-G96)</f>
        <v>-3</v>
      </c>
      <c r="I96" s="98">
        <f t="shared" ref="I96:I99" si="178">IF(ISERROR(H96/G96),"n/a",(H96/G96))</f>
        <v>-0.13043478260869565</v>
      </c>
      <c r="J96" s="177">
        <f>J97</f>
        <v>2</v>
      </c>
      <c r="K96" s="178">
        <f>K97</f>
        <v>0</v>
      </c>
      <c r="L96" s="99">
        <f t="shared" ref="L96:L99" si="179">IF(ISERROR(J96-K96),"n/a",J96-K96)</f>
        <v>2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18</v>
      </c>
      <c r="C97" s="105">
        <v>31</v>
      </c>
      <c r="D97" s="106">
        <f t="shared" si="175"/>
        <v>-13</v>
      </c>
      <c r="E97" s="107">
        <f t="shared" si="176"/>
        <v>-0.41935483870967744</v>
      </c>
      <c r="F97" s="108">
        <v>20</v>
      </c>
      <c r="G97" s="109">
        <v>23</v>
      </c>
      <c r="H97" s="110">
        <f t="shared" si="177"/>
        <v>-3</v>
      </c>
      <c r="I97" s="111">
        <f t="shared" si="178"/>
        <v>-0.13043478260869565</v>
      </c>
      <c r="J97" s="112">
        <v>2</v>
      </c>
      <c r="K97" s="113">
        <v>0</v>
      </c>
      <c r="L97" s="114">
        <f t="shared" si="179"/>
        <v>2</v>
      </c>
      <c r="M97" s="115" t="str">
        <f t="shared" si="180"/>
        <v>n/a</v>
      </c>
      <c r="N97" s="129"/>
      <c r="O97" s="130"/>
      <c r="P97" s="131">
        <f t="shared" si="181"/>
        <v>0</v>
      </c>
      <c r="Q97" s="274" t="str">
        <f t="shared" si="182"/>
        <v>n/a</v>
      </c>
      <c r="R97" s="132"/>
      <c r="S97" s="133"/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102</v>
      </c>
      <c r="C98" s="54">
        <f>C99+C104+C102</f>
        <v>97</v>
      </c>
      <c r="D98" s="55">
        <f t="shared" si="175"/>
        <v>5</v>
      </c>
      <c r="E98" s="56">
        <f t="shared" si="176"/>
        <v>5.1546391752577317E-2</v>
      </c>
      <c r="F98" s="57">
        <f>F99+F104+F102</f>
        <v>91</v>
      </c>
      <c r="G98" s="58">
        <f>G99+G104+G102</f>
        <v>89</v>
      </c>
      <c r="H98" s="59">
        <f t="shared" si="177"/>
        <v>2</v>
      </c>
      <c r="I98" s="60">
        <f t="shared" si="178"/>
        <v>2.247191011235955E-2</v>
      </c>
      <c r="J98" s="61">
        <f>J99+J104+J102</f>
        <v>16</v>
      </c>
      <c r="K98" s="62">
        <f>K99+K104+K102</f>
        <v>20</v>
      </c>
      <c r="L98" s="63">
        <f t="shared" si="179"/>
        <v>-4</v>
      </c>
      <c r="M98" s="64">
        <f t="shared" si="180"/>
        <v>-0.2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97</v>
      </c>
      <c r="C99" s="79">
        <f>SUM(C100:C101)</f>
        <v>91</v>
      </c>
      <c r="D99" s="80">
        <f t="shared" si="175"/>
        <v>6</v>
      </c>
      <c r="E99" s="81">
        <f t="shared" si="176"/>
        <v>6.5934065934065936E-2</v>
      </c>
      <c r="F99" s="82">
        <f>SUM(F100:F101)</f>
        <v>86</v>
      </c>
      <c r="G99" s="83">
        <f>SUM(G100:G101)</f>
        <v>87</v>
      </c>
      <c r="H99" s="84">
        <f t="shared" si="177"/>
        <v>-1</v>
      </c>
      <c r="I99" s="85">
        <f t="shared" si="178"/>
        <v>-1.1494252873563218E-2</v>
      </c>
      <c r="J99" s="86">
        <f>SUM(J100:J101)</f>
        <v>16</v>
      </c>
      <c r="K99" s="87">
        <f>SUM(K100:K101)</f>
        <v>20</v>
      </c>
      <c r="L99" s="88">
        <f t="shared" si="179"/>
        <v>-4</v>
      </c>
      <c r="M99" s="89">
        <f t="shared" si="180"/>
        <v>-0.2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95</v>
      </c>
      <c r="C100" s="249">
        <v>90</v>
      </c>
      <c r="D100" s="250">
        <f>IF(ISERROR(B100-C100),"n/a",B100-C100)</f>
        <v>5</v>
      </c>
      <c r="E100" s="251">
        <f>IF(ISERROR(D100/C100),"n/a",(D100/C100))</f>
        <v>5.5555555555555552E-2</v>
      </c>
      <c r="F100" s="252">
        <v>84</v>
      </c>
      <c r="G100" s="253">
        <v>86</v>
      </c>
      <c r="H100" s="254">
        <v>0</v>
      </c>
      <c r="I100" s="255">
        <f>IF(ISERROR(H100/G100),"n/a",(H100/G100))</f>
        <v>0</v>
      </c>
      <c r="J100" s="256">
        <v>16</v>
      </c>
      <c r="K100" s="257">
        <v>20</v>
      </c>
      <c r="L100" s="258">
        <f>IF(ISERROR(J100-K100),"n/a",J100-K100)</f>
        <v>-4</v>
      </c>
      <c r="M100" s="259">
        <f>IF(ISERROR(L100/K100),"n/a",(L100/K100))</f>
        <v>-0.2</v>
      </c>
      <c r="N100" s="263"/>
      <c r="O100" s="264"/>
      <c r="P100" s="265">
        <f t="shared" si="181"/>
        <v>0</v>
      </c>
      <c r="Q100" s="275" t="str">
        <f t="shared" si="182"/>
        <v>n/a</v>
      </c>
      <c r="R100" s="266"/>
      <c r="S100" s="267"/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2</v>
      </c>
      <c r="C101" s="105">
        <v>1</v>
      </c>
      <c r="D101" s="106">
        <f>IF(ISERROR(B101-C101),"n/a",B101-C101)</f>
        <v>1</v>
      </c>
      <c r="E101" s="107">
        <f>IF(ISERROR(D101/C101),"n/a",(D101/C101))</f>
        <v>1</v>
      </c>
      <c r="F101" s="108">
        <v>2</v>
      </c>
      <c r="G101" s="109">
        <v>1</v>
      </c>
      <c r="H101" s="110">
        <f>IF(ISERROR(F101-G101),"n/a",F101-G101)</f>
        <v>1</v>
      </c>
      <c r="I101" s="111">
        <f>IF(ISERROR(H101/G101),"n/a",(H101/G101))</f>
        <v>1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/>
      <c r="O101" s="91"/>
      <c r="P101" s="92">
        <f t="shared" si="181"/>
        <v>0</v>
      </c>
      <c r="Q101" s="272" t="str">
        <f t="shared" si="182"/>
        <v>n/a</v>
      </c>
      <c r="R101" s="123"/>
      <c r="S101" s="126"/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5</v>
      </c>
      <c r="C102" s="94">
        <f>C103</f>
        <v>3</v>
      </c>
      <c r="D102" s="95">
        <f>IF(ISERROR(B102-C102),"n/a",B102-C102)</f>
        <v>2</v>
      </c>
      <c r="E102" s="96">
        <f>IF(ISERROR(D102/C102),"n/a",(D102/C102))</f>
        <v>0.66666666666666663</v>
      </c>
      <c r="F102" s="175">
        <f>F103</f>
        <v>4</v>
      </c>
      <c r="G102" s="176">
        <f>G103</f>
        <v>1</v>
      </c>
      <c r="H102" s="97">
        <f>IF(ISERROR(F102-G102),"n/a",F102-G102)</f>
        <v>3</v>
      </c>
      <c r="I102" s="98">
        <f>IF(ISERROR(H102/G102),"n/a",(H102/G102))</f>
        <v>3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5</v>
      </c>
      <c r="C103" s="105">
        <v>3</v>
      </c>
      <c r="D103" s="106">
        <f>IF(ISERROR(B103-C103),"n/a",B103-C103)</f>
        <v>2</v>
      </c>
      <c r="E103" s="107">
        <f>IF(ISERROR(D103/C103),"n/a",(D103/C103))</f>
        <v>0.66666666666666663</v>
      </c>
      <c r="F103" s="108">
        <v>4</v>
      </c>
      <c r="G103" s="109">
        <v>1</v>
      </c>
      <c r="H103" s="110">
        <f>IF(ISERROR(F103-G103),"n/a",F103-G103)</f>
        <v>3</v>
      </c>
      <c r="I103" s="111">
        <f>IF(ISERROR(H103/G103),"n/a",(H103/G103))</f>
        <v>3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/>
      <c r="O103" s="130"/>
      <c r="P103" s="131">
        <f>IF(ISERROR(N103-O103),"n/a",N103-O103)</f>
        <v>0</v>
      </c>
      <c r="Q103" s="274" t="str">
        <f>IF(ISERROR(P103/O103),"n/a",(P103/O103))</f>
        <v>n/a</v>
      </c>
      <c r="R103" s="132"/>
      <c r="S103" s="133"/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0</v>
      </c>
      <c r="C104" s="94">
        <f>C105</f>
        <v>3</v>
      </c>
      <c r="D104" s="95">
        <f t="shared" ref="D104:D105" si="185">IF(ISERROR(B104-C104),"n/a",B104-C104)</f>
        <v>-3</v>
      </c>
      <c r="E104" s="96">
        <f t="shared" ref="E104:E105" si="186">IF(ISERROR(D104/C104),"n/a",(D104/C104))</f>
        <v>-1</v>
      </c>
      <c r="F104" s="175">
        <f>F105</f>
        <v>1</v>
      </c>
      <c r="G104" s="176">
        <f>G105</f>
        <v>1</v>
      </c>
      <c r="H104" s="97">
        <f t="shared" ref="H104:H105" si="187">IF(ISERROR(F104-G104),"n/a",F104-G104)</f>
        <v>0</v>
      </c>
      <c r="I104" s="98">
        <f t="shared" ref="I104:I105" si="188">IF(ISERROR(H104/G104),"n/a",(H104/G104))</f>
        <v>0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0</v>
      </c>
      <c r="C105" s="196">
        <v>3</v>
      </c>
      <c r="D105" s="116">
        <f t="shared" si="185"/>
        <v>-3</v>
      </c>
      <c r="E105" s="197">
        <f t="shared" si="186"/>
        <v>-1</v>
      </c>
      <c r="F105" s="198">
        <v>1</v>
      </c>
      <c r="G105" s="199">
        <v>1</v>
      </c>
      <c r="H105" s="200">
        <f t="shared" si="187"/>
        <v>0</v>
      </c>
      <c r="I105" s="201">
        <f t="shared" si="188"/>
        <v>0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/>
      <c r="O105" s="207"/>
      <c r="P105" s="208">
        <f t="shared" si="191"/>
        <v>0</v>
      </c>
      <c r="Q105" s="276" t="str">
        <f t="shared" si="192"/>
        <v>n/a</v>
      </c>
      <c r="R105" s="348"/>
      <c r="S105" s="349"/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50" spans="1:21" x14ac:dyDescent="0.2">
      <c r="A150" s="356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86:U89 B54:U57 B22:U34 B9:U10 B74:U74">
    <cfRule type="containsBlanks" dxfId="89" priority="119" stopIfTrue="1">
      <formula>LEN(TRIM(B9))=0</formula>
    </cfRule>
  </conditionalFormatting>
  <conditionalFormatting sqref="B35:U35 D36:E37 N36:U37">
    <cfRule type="containsBlanks" dxfId="88" priority="110" stopIfTrue="1">
      <formula>LEN(TRIM(B35))=0</formula>
    </cfRule>
  </conditionalFormatting>
  <conditionalFormatting sqref="B82:U82">
    <cfRule type="containsBlanks" dxfId="87" priority="109" stopIfTrue="1">
      <formula>LEN(TRIM(B82))=0</formula>
    </cfRule>
  </conditionalFormatting>
  <conditionalFormatting sqref="B83:U83 N84:U85">
    <cfRule type="containsBlanks" dxfId="86" priority="108" stopIfTrue="1">
      <formula>LEN(TRIM(B83))=0</formula>
    </cfRule>
  </conditionalFormatting>
  <conditionalFormatting sqref="D45:E45 H45:I45 L45:M45 P45:Q45 T45:U45 B44:N44 P44:U44 B43 D43:U43">
    <cfRule type="containsBlanks" dxfId="85" priority="107" stopIfTrue="1">
      <formula>LEN(TRIM(B43))=0</formula>
    </cfRule>
  </conditionalFormatting>
  <conditionalFormatting sqref="B51:U51 N52:U53">
    <cfRule type="containsBlanks" dxfId="84" priority="105" stopIfTrue="1">
      <formula>LEN(TRIM(B51))=0</formula>
    </cfRule>
  </conditionalFormatting>
  <conditionalFormatting sqref="B50:U50">
    <cfRule type="containsBlanks" dxfId="83" priority="106" stopIfTrue="1">
      <formula>LEN(TRIM(B50))=0</formula>
    </cfRule>
  </conditionalFormatting>
  <conditionalFormatting sqref="B11 D11:U11">
    <cfRule type="containsBlanks" dxfId="82" priority="104" stopIfTrue="1">
      <formula>LEN(TRIM(B11))=0</formula>
    </cfRule>
  </conditionalFormatting>
  <conditionalFormatting sqref="B19:U19 D20:E21 N20:U21">
    <cfRule type="containsBlanks" dxfId="81" priority="102" stopIfTrue="1">
      <formula>LEN(TRIM(B19))=0</formula>
    </cfRule>
  </conditionalFormatting>
  <conditionalFormatting sqref="B18 D18:U18">
    <cfRule type="containsBlanks" dxfId="80" priority="103" stopIfTrue="1">
      <formula>LEN(TRIM(B18))=0</formula>
    </cfRule>
  </conditionalFormatting>
  <conditionalFormatting sqref="B20:C21 F20:M21">
    <cfRule type="containsBlanks" dxfId="79" priority="101" stopIfTrue="1">
      <formula>LEN(TRIM(B20))=0</formula>
    </cfRule>
  </conditionalFormatting>
  <conditionalFormatting sqref="B36:C37 F36:M37">
    <cfRule type="containsBlanks" dxfId="78" priority="100" stopIfTrue="1">
      <formula>LEN(TRIM(B36))=0</formula>
    </cfRule>
  </conditionalFormatting>
  <conditionalFormatting sqref="B52:M53">
    <cfRule type="containsBlanks" dxfId="77" priority="99" stopIfTrue="1">
      <formula>LEN(TRIM(B52))=0</formula>
    </cfRule>
  </conditionalFormatting>
  <conditionalFormatting sqref="B84:M85">
    <cfRule type="containsBlanks" dxfId="76" priority="98" stopIfTrue="1">
      <formula>LEN(TRIM(B84))=0</formula>
    </cfRule>
  </conditionalFormatting>
  <conditionalFormatting sqref="B45">
    <cfRule type="containsBlanks" dxfId="75" priority="95" stopIfTrue="1">
      <formula>LEN(TRIM(B45))=0</formula>
    </cfRule>
  </conditionalFormatting>
  <conditionalFormatting sqref="F45">
    <cfRule type="containsBlanks" dxfId="74" priority="94" stopIfTrue="1">
      <formula>LEN(TRIM(F45))=0</formula>
    </cfRule>
  </conditionalFormatting>
  <conditionalFormatting sqref="J45">
    <cfRule type="containsBlanks" dxfId="73" priority="93" stopIfTrue="1">
      <formula>LEN(TRIM(J45))=0</formula>
    </cfRule>
  </conditionalFormatting>
  <conditionalFormatting sqref="N45">
    <cfRule type="containsBlanks" dxfId="72" priority="92" stopIfTrue="1">
      <formula>LEN(TRIM(N45))=0</formula>
    </cfRule>
  </conditionalFormatting>
  <conditionalFormatting sqref="R45">
    <cfRule type="containsBlanks" dxfId="71" priority="91" stopIfTrue="1">
      <formula>LEN(TRIM(R45))=0</formula>
    </cfRule>
  </conditionalFormatting>
  <conditionalFormatting sqref="C45">
    <cfRule type="containsBlanks" dxfId="70" priority="90" stopIfTrue="1">
      <formula>LEN(TRIM(C45))=0</formula>
    </cfRule>
  </conditionalFormatting>
  <conditionalFormatting sqref="G45">
    <cfRule type="containsBlanks" dxfId="69" priority="85" stopIfTrue="1">
      <formula>LEN(TRIM(G45))=0</formula>
    </cfRule>
  </conditionalFormatting>
  <conditionalFormatting sqref="K45">
    <cfRule type="containsBlanks" dxfId="68" priority="84" stopIfTrue="1">
      <formula>LEN(TRIM(K45))=0</formula>
    </cfRule>
  </conditionalFormatting>
  <conditionalFormatting sqref="O45">
    <cfRule type="containsBlanks" dxfId="67" priority="83" stopIfTrue="1">
      <formula>LEN(TRIM(O45))=0</formula>
    </cfRule>
  </conditionalFormatting>
  <conditionalFormatting sqref="S45">
    <cfRule type="containsBlanks" dxfId="66" priority="82" stopIfTrue="1">
      <formula>LEN(TRIM(S45))=0</formula>
    </cfRule>
  </conditionalFormatting>
  <conditionalFormatting sqref="P13">
    <cfRule type="containsBlanks" dxfId="65" priority="66" stopIfTrue="1">
      <formula>LEN(TRIM(P13))=0</formula>
    </cfRule>
  </conditionalFormatting>
  <conditionalFormatting sqref="T13">
    <cfRule type="containsBlanks" dxfId="64" priority="65" stopIfTrue="1">
      <formula>LEN(TRIM(T13))=0</formula>
    </cfRule>
  </conditionalFormatting>
  <conditionalFormatting sqref="B12:U12">
    <cfRule type="containsBlanks" dxfId="63" priority="75" stopIfTrue="1">
      <formula>LEN(TRIM(B12))=0</formula>
    </cfRule>
  </conditionalFormatting>
  <conditionalFormatting sqref="E13">
    <cfRule type="containsBlanks" dxfId="62" priority="74" stopIfTrue="1">
      <formula>LEN(TRIM(E13))=0</formula>
    </cfRule>
  </conditionalFormatting>
  <conditionalFormatting sqref="I13">
    <cfRule type="containsBlanks" dxfId="61" priority="73" stopIfTrue="1">
      <formula>LEN(TRIM(I13))=0</formula>
    </cfRule>
  </conditionalFormatting>
  <conditionalFormatting sqref="M13">
    <cfRule type="containsBlanks" dxfId="60" priority="72" stopIfTrue="1">
      <formula>LEN(TRIM(M13))=0</formula>
    </cfRule>
  </conditionalFormatting>
  <conditionalFormatting sqref="Q13">
    <cfRule type="containsBlanks" dxfId="59" priority="71" stopIfTrue="1">
      <formula>LEN(TRIM(Q13))=0</formula>
    </cfRule>
  </conditionalFormatting>
  <conditionalFormatting sqref="U13">
    <cfRule type="containsBlanks" dxfId="58" priority="70" stopIfTrue="1">
      <formula>LEN(TRIM(U13))=0</formula>
    </cfRule>
  </conditionalFormatting>
  <conditionalFormatting sqref="D13">
    <cfRule type="containsBlanks" dxfId="57" priority="69" stopIfTrue="1">
      <formula>LEN(TRIM(D13))=0</formula>
    </cfRule>
  </conditionalFormatting>
  <conditionalFormatting sqref="H13">
    <cfRule type="containsBlanks" dxfId="56" priority="68" stopIfTrue="1">
      <formula>LEN(TRIM(H13))=0</formula>
    </cfRule>
  </conditionalFormatting>
  <conditionalFormatting sqref="L13">
    <cfRule type="containsBlanks" dxfId="55" priority="67" stopIfTrue="1">
      <formula>LEN(TRIM(L13))=0</formula>
    </cfRule>
  </conditionalFormatting>
  <conditionalFormatting sqref="O44">
    <cfRule type="containsBlanks" dxfId="54" priority="64" stopIfTrue="1">
      <formula>LEN(TRIM(O44))=0</formula>
    </cfRule>
  </conditionalFormatting>
  <conditionalFormatting sqref="B62:U65 B58:U58 B70:U73">
    <cfRule type="containsBlanks" dxfId="53" priority="63" stopIfTrue="1">
      <formula>LEN(TRIM(B58))=0</formula>
    </cfRule>
  </conditionalFormatting>
  <conditionalFormatting sqref="D61:E61 H61:I61 L61:M61 P61:Q61 T61:U61 B59:U59 B60:N60 P60:U60">
    <cfRule type="containsBlanks" dxfId="52" priority="62" stopIfTrue="1">
      <formula>LEN(TRIM(B59))=0</formula>
    </cfRule>
  </conditionalFormatting>
  <conditionalFormatting sqref="B67:U67 N68:U69">
    <cfRule type="containsBlanks" dxfId="51" priority="60" stopIfTrue="1">
      <formula>LEN(TRIM(B67))=0</formula>
    </cfRule>
  </conditionalFormatting>
  <conditionalFormatting sqref="B66:U66">
    <cfRule type="containsBlanks" dxfId="50" priority="61" stopIfTrue="1">
      <formula>LEN(TRIM(B66))=0</formula>
    </cfRule>
  </conditionalFormatting>
  <conditionalFormatting sqref="B68:M69">
    <cfRule type="containsBlanks" dxfId="49" priority="59" stopIfTrue="1">
      <formula>LEN(TRIM(B68))=0</formula>
    </cfRule>
  </conditionalFormatting>
  <conditionalFormatting sqref="B61">
    <cfRule type="containsBlanks" dxfId="48" priority="58" stopIfTrue="1">
      <formula>LEN(TRIM(B61))=0</formula>
    </cfRule>
  </conditionalFormatting>
  <conditionalFormatting sqref="F61">
    <cfRule type="containsBlanks" dxfId="47" priority="57" stopIfTrue="1">
      <formula>LEN(TRIM(F61))=0</formula>
    </cfRule>
  </conditionalFormatting>
  <conditionalFormatting sqref="J61">
    <cfRule type="containsBlanks" dxfId="46" priority="56" stopIfTrue="1">
      <formula>LEN(TRIM(J61))=0</formula>
    </cfRule>
  </conditionalFormatting>
  <conditionalFormatting sqref="R61">
    <cfRule type="containsBlanks" dxfId="45" priority="54" stopIfTrue="1">
      <formula>LEN(TRIM(R61))=0</formula>
    </cfRule>
  </conditionalFormatting>
  <conditionalFormatting sqref="C61">
    <cfRule type="containsBlanks" dxfId="44" priority="53" stopIfTrue="1">
      <formula>LEN(TRIM(C61))=0</formula>
    </cfRule>
  </conditionalFormatting>
  <conditionalFormatting sqref="G61">
    <cfRule type="containsBlanks" dxfId="43" priority="52" stopIfTrue="1">
      <formula>LEN(TRIM(G61))=0</formula>
    </cfRule>
  </conditionalFormatting>
  <conditionalFormatting sqref="K61">
    <cfRule type="containsBlanks" dxfId="42" priority="51" stopIfTrue="1">
      <formula>LEN(TRIM(K61))=0</formula>
    </cfRule>
  </conditionalFormatting>
  <conditionalFormatting sqref="O61">
    <cfRule type="containsBlanks" dxfId="41" priority="50" stopIfTrue="1">
      <formula>LEN(TRIM(O61))=0</formula>
    </cfRule>
  </conditionalFormatting>
  <conditionalFormatting sqref="S61">
    <cfRule type="containsBlanks" dxfId="40" priority="49" stopIfTrue="1">
      <formula>LEN(TRIM(S61))=0</formula>
    </cfRule>
  </conditionalFormatting>
  <conditionalFormatting sqref="O60">
    <cfRule type="containsBlanks" dxfId="39" priority="48" stopIfTrue="1">
      <formula>LEN(TRIM(O60))=0</formula>
    </cfRule>
  </conditionalFormatting>
  <conditionalFormatting sqref="C11">
    <cfRule type="containsBlanks" dxfId="38" priority="47" stopIfTrue="1">
      <formula>LEN(TRIM(C11))=0</formula>
    </cfRule>
  </conditionalFormatting>
  <conditionalFormatting sqref="C18">
    <cfRule type="containsBlanks" dxfId="37" priority="46" stopIfTrue="1">
      <formula>LEN(TRIM(C18))=0</formula>
    </cfRule>
  </conditionalFormatting>
  <conditionalFormatting sqref="C43">
    <cfRule type="containsBlanks" dxfId="36" priority="45" stopIfTrue="1">
      <formula>LEN(TRIM(C43))=0</formula>
    </cfRule>
  </conditionalFormatting>
  <conditionalFormatting sqref="B94:Q97 B90:Q90 B102:Q105">
    <cfRule type="containsBlanks" dxfId="35" priority="44" stopIfTrue="1">
      <formula>LEN(TRIM(B90))=0</formula>
    </cfRule>
  </conditionalFormatting>
  <conditionalFormatting sqref="D93:E93 H93:I93 L93:M93 B91:Q91 B92:N92 P92:Q93">
    <cfRule type="containsBlanks" dxfId="34" priority="43" stopIfTrue="1">
      <formula>LEN(TRIM(B91))=0</formula>
    </cfRule>
  </conditionalFormatting>
  <conditionalFormatting sqref="B99:Q99 N100:Q101">
    <cfRule type="containsBlanks" dxfId="33" priority="41" stopIfTrue="1">
      <formula>LEN(TRIM(B99))=0</formula>
    </cfRule>
  </conditionalFormatting>
  <conditionalFormatting sqref="B98:Q98">
    <cfRule type="containsBlanks" dxfId="32" priority="42" stopIfTrue="1">
      <formula>LEN(TRIM(B98))=0</formula>
    </cfRule>
  </conditionalFormatting>
  <conditionalFormatting sqref="B100:M101">
    <cfRule type="containsBlanks" dxfId="31" priority="40" stopIfTrue="1">
      <formula>LEN(TRIM(B100))=0</formula>
    </cfRule>
  </conditionalFormatting>
  <conditionalFormatting sqref="B93">
    <cfRule type="containsBlanks" dxfId="30" priority="39" stopIfTrue="1">
      <formula>LEN(TRIM(B93))=0</formula>
    </cfRule>
  </conditionalFormatting>
  <conditionalFormatting sqref="F93">
    <cfRule type="containsBlanks" dxfId="29" priority="38" stopIfTrue="1">
      <formula>LEN(TRIM(F93))=0</formula>
    </cfRule>
  </conditionalFormatting>
  <conditionalFormatting sqref="J93">
    <cfRule type="containsBlanks" dxfId="28" priority="37" stopIfTrue="1">
      <formula>LEN(TRIM(J93))=0</formula>
    </cfRule>
  </conditionalFormatting>
  <conditionalFormatting sqref="N93">
    <cfRule type="containsBlanks" dxfId="27" priority="36" stopIfTrue="1">
      <formula>LEN(TRIM(N93))=0</formula>
    </cfRule>
  </conditionalFormatting>
  <conditionalFormatting sqref="C93">
    <cfRule type="containsBlanks" dxfId="26" priority="35" stopIfTrue="1">
      <formula>LEN(TRIM(C93))=0</formula>
    </cfRule>
  </conditionalFormatting>
  <conditionalFormatting sqref="G93">
    <cfRule type="containsBlanks" dxfId="25" priority="34" stopIfTrue="1">
      <formula>LEN(TRIM(G93))=0</formula>
    </cfRule>
  </conditionalFormatting>
  <conditionalFormatting sqref="K93">
    <cfRule type="containsBlanks" dxfId="24" priority="33" stopIfTrue="1">
      <formula>LEN(TRIM(K93))=0</formula>
    </cfRule>
  </conditionalFormatting>
  <conditionalFormatting sqref="O93">
    <cfRule type="containsBlanks" dxfId="23" priority="32" stopIfTrue="1">
      <formula>LEN(TRIM(O93))=0</formula>
    </cfRule>
  </conditionalFormatting>
  <conditionalFormatting sqref="O92">
    <cfRule type="containsBlanks" dxfId="22" priority="31" stopIfTrue="1">
      <formula>LEN(TRIM(O92))=0</formula>
    </cfRule>
  </conditionalFormatting>
  <conditionalFormatting sqref="R94:U97 R90:U90 R102:U105">
    <cfRule type="containsBlanks" dxfId="21" priority="23" stopIfTrue="1">
      <formula>LEN(TRIM(R90))=0</formula>
    </cfRule>
  </conditionalFormatting>
  <conditionalFormatting sqref="T93:U93 R91:U92">
    <cfRule type="containsBlanks" dxfId="20" priority="22" stopIfTrue="1">
      <formula>LEN(TRIM(R91))=0</formula>
    </cfRule>
  </conditionalFormatting>
  <conditionalFormatting sqref="R99:U101">
    <cfRule type="containsBlanks" dxfId="19" priority="20" stopIfTrue="1">
      <formula>LEN(TRIM(R99))=0</formula>
    </cfRule>
  </conditionalFormatting>
  <conditionalFormatting sqref="R98:U98">
    <cfRule type="containsBlanks" dxfId="18" priority="21" stopIfTrue="1">
      <formula>LEN(TRIM(R98))=0</formula>
    </cfRule>
  </conditionalFormatting>
  <conditionalFormatting sqref="R93">
    <cfRule type="containsBlanks" dxfId="17" priority="19" stopIfTrue="1">
      <formula>LEN(TRIM(R93))=0</formula>
    </cfRule>
  </conditionalFormatting>
  <conditionalFormatting sqref="S93">
    <cfRule type="containsBlanks" dxfId="16" priority="18" stopIfTrue="1">
      <formula>LEN(TRIM(S93))=0</formula>
    </cfRule>
  </conditionalFormatting>
  <conditionalFormatting sqref="B78:Q81">
    <cfRule type="containsBlanks" dxfId="15" priority="17" stopIfTrue="1">
      <formula>LEN(TRIM(B78))=0</formula>
    </cfRule>
  </conditionalFormatting>
  <conditionalFormatting sqref="D77:E77 H77:I77 L77:M77 B75:Q75 B76:N76 P76:Q77">
    <cfRule type="containsBlanks" dxfId="14" priority="16" stopIfTrue="1">
      <formula>LEN(TRIM(B75))=0</formula>
    </cfRule>
  </conditionalFormatting>
  <conditionalFormatting sqref="B77">
    <cfRule type="containsBlanks" dxfId="13" priority="15" stopIfTrue="1">
      <formula>LEN(TRIM(B77))=0</formula>
    </cfRule>
  </conditionalFormatting>
  <conditionalFormatting sqref="F77">
    <cfRule type="containsBlanks" dxfId="12" priority="14" stopIfTrue="1">
      <formula>LEN(TRIM(F77))=0</formula>
    </cfRule>
  </conditionalFormatting>
  <conditionalFormatting sqref="J77">
    <cfRule type="containsBlanks" dxfId="11" priority="13" stopIfTrue="1">
      <formula>LEN(TRIM(J77))=0</formula>
    </cfRule>
  </conditionalFormatting>
  <conditionalFormatting sqref="N77">
    <cfRule type="containsBlanks" dxfId="10" priority="12" stopIfTrue="1">
      <formula>LEN(TRIM(N77))=0</formula>
    </cfRule>
  </conditionalFormatting>
  <conditionalFormatting sqref="C77">
    <cfRule type="containsBlanks" dxfId="9" priority="11" stopIfTrue="1">
      <formula>LEN(TRIM(C77))=0</formula>
    </cfRule>
  </conditionalFormatting>
  <conditionalFormatting sqref="G77">
    <cfRule type="containsBlanks" dxfId="8" priority="10" stopIfTrue="1">
      <formula>LEN(TRIM(G77))=0</formula>
    </cfRule>
  </conditionalFormatting>
  <conditionalFormatting sqref="K77">
    <cfRule type="containsBlanks" dxfId="7" priority="9" stopIfTrue="1">
      <formula>LEN(TRIM(K77))=0</formula>
    </cfRule>
  </conditionalFormatting>
  <conditionalFormatting sqref="O77">
    <cfRule type="containsBlanks" dxfId="6" priority="8" stopIfTrue="1">
      <formula>LEN(TRIM(O77))=0</formula>
    </cfRule>
  </conditionalFormatting>
  <conditionalFormatting sqref="O76">
    <cfRule type="containsBlanks" dxfId="5" priority="7" stopIfTrue="1">
      <formula>LEN(TRIM(O76))=0</formula>
    </cfRule>
  </conditionalFormatting>
  <conditionalFormatting sqref="R78:U81">
    <cfRule type="containsBlanks" dxfId="4" priority="6" stopIfTrue="1">
      <formula>LEN(TRIM(R78))=0</formula>
    </cfRule>
  </conditionalFormatting>
  <conditionalFormatting sqref="T77:U77 R75:U76">
    <cfRule type="containsBlanks" dxfId="3" priority="5" stopIfTrue="1">
      <formula>LEN(TRIM(R75))=0</formula>
    </cfRule>
  </conditionalFormatting>
  <conditionalFormatting sqref="R77">
    <cfRule type="containsBlanks" dxfId="2" priority="4" stopIfTrue="1">
      <formula>LEN(TRIM(R77))=0</formula>
    </cfRule>
  </conditionalFormatting>
  <conditionalFormatting sqref="S77">
    <cfRule type="containsBlanks" dxfId="1" priority="3" stopIfTrue="1">
      <formula>LEN(TRIM(S77))=0</formula>
    </cfRule>
  </conditionalFormatting>
  <conditionalFormatting sqref="N61">
    <cfRule type="containsBlanks" dxfId="0" priority="1" stopIfTrue="1">
      <formula>LEN(TRIM(N61))=0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7/9/2024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55</v>
      </c>
      <c r="B2" s="357"/>
      <c r="C2" s="357"/>
      <c r="D2" s="357"/>
    </row>
    <row r="3" spans="1:4" s="5" customFormat="1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5, 2024</v>
      </c>
      <c r="B4" s="358"/>
      <c r="C4" s="358"/>
      <c r="D4" s="358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01" t="s">
        <v>77</v>
      </c>
      <c r="B6" s="402"/>
      <c r="C6" s="402"/>
      <c r="D6" s="403"/>
    </row>
    <row r="7" spans="1:4" ht="15.75" x14ac:dyDescent="0.25">
      <c r="A7" s="399" t="s">
        <v>11</v>
      </c>
      <c r="B7" s="338" t="str">
        <f>(Summary!B6)</f>
        <v>Fall 2024</v>
      </c>
      <c r="C7" s="339" t="str">
        <f>Summary!C6</f>
        <v>Fall 2023</v>
      </c>
      <c r="D7" s="397" t="s">
        <v>1</v>
      </c>
    </row>
    <row r="8" spans="1:4" ht="15.75" x14ac:dyDescent="0.2">
      <c r="A8" s="400"/>
      <c r="B8" s="74" t="str">
        <f>(Summary!B7)</f>
        <v>as of 7/5/24</v>
      </c>
      <c r="C8" s="326" t="str">
        <f>Summary!C7</f>
        <v>as of 7/5/23</v>
      </c>
      <c r="D8" s="398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0.74580632090761756</v>
      </c>
      <c r="C10" s="9">
        <f>IF(ISERROR(Summary!C48/Summary!C10),"n/a",Summary!C48/Summary!C10)</f>
        <v>0.71289654662426971</v>
      </c>
      <c r="D10" s="11">
        <f>IF(ISERROR(B10-C10),"n/a",B10-C10)</f>
        <v>3.2909774283347848E-2</v>
      </c>
    </row>
    <row r="11" spans="1:4" ht="15" x14ac:dyDescent="0.2">
      <c r="A11" s="13" t="s">
        <v>13</v>
      </c>
      <c r="B11" s="9">
        <f>IF(ISERROR(Summary!B67/Summary!B48),"n/a",Summary!B67/Summary!B48)</f>
        <v>0.17224893380055958</v>
      </c>
      <c r="C11" s="9">
        <f>IF(ISERROR(Summary!C67/Summary!C48),"n/a",Summary!C67/Summary!C48)</f>
        <v>0.1684041284165759</v>
      </c>
      <c r="D11" s="11">
        <f>IF(ISERROR(B11-C11),"n/a",B11-C11)</f>
        <v>3.8448053839836849E-3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IF(ISERROR(Summary!B130/Summary!B110), "n/a",Summary!B130/Summary!B110)</f>
        <v>n/a</v>
      </c>
      <c r="C14" s="9" t="str">
        <f>IF(ISERROR(Summary!C130/Summary!C110), "n/a",Summary!C130/Summary!C110)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0.91111885674451032</v>
      </c>
      <c r="C16" s="9">
        <f>IF(ISERROR(Summary!C53/Summary!C15),"n/a",Summary!C53/Summary!C15)</f>
        <v>0.85287769784172662</v>
      </c>
      <c r="D16" s="11">
        <f>IF(ISERROR(B16-C16),"n/a",B16-C16)</f>
        <v>5.8241158902783696E-2</v>
      </c>
    </row>
    <row r="17" spans="1:4" ht="15" x14ac:dyDescent="0.2">
      <c r="A17" s="13" t="s">
        <v>13</v>
      </c>
      <c r="B17" s="9">
        <f>IF(ISERROR(Summary!B72/Summary!B53),"n/a",Summary!B72/Summary!B53)</f>
        <v>6.3504208110175972E-2</v>
      </c>
      <c r="C17" s="9">
        <f>IF(ISERROR(Summary!C72/Summary!C53),"n/a",Summary!C72/Summary!C53)</f>
        <v>6.2842682412484183E-2</v>
      </c>
      <c r="D17" s="11">
        <f>IF(ISERROR(B17-C17),"n/a",B17-C17)</f>
        <v>6.6152569769178937E-4</v>
      </c>
    </row>
    <row r="18" spans="1:4" ht="15" x14ac:dyDescent="0.2">
      <c r="A18" s="13" t="s">
        <v>14</v>
      </c>
      <c r="B18" s="9">
        <f>IF(ISERROR(Summary!B116/Summary!B53),"n/a",Summary!B116/Summary!B53)</f>
        <v>0</v>
      </c>
      <c r="C18" s="9">
        <f>IF(ISERROR(Summary!C116/Summary!C53),"n/a",Summary!C116/Summary!C53)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IF(ISERROR(Summary!B116/Summary!B72),"n/a",Summary!B116/Summary!B72)</f>
        <v>0</v>
      </c>
      <c r="C19" s="9">
        <f>IF(ISERROR(Summary!C116/Summary!C72),"n/a",Summary!C116/Summary!C72)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IF(ISERROR(Summary!B136/Summary!B116), "n/a",Summary!B136/Summary!B116)</f>
        <v>n/a</v>
      </c>
      <c r="C20" s="9" t="str">
        <f>IF(ISERROR(Summary!C136/Summary!C116), "n/a",Summary!C136/Summary!C116)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0.8507588532883642</v>
      </c>
      <c r="C22" s="9">
        <f>IF(ISERROR(Summary!C51/Summary!C13),"n/a",Summary!C51/Summary!C13)</f>
        <v>0.79104729729729728</v>
      </c>
      <c r="D22" s="11">
        <f>IF(ISERROR(B22-C22),"n/a",B22-C22)</f>
        <v>5.9711555991066922E-2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6.5609514370664021E-2</v>
      </c>
      <c r="C23" s="9">
        <f>IF(ISERROR(Summary!C70/Summary!C51),"n/a",Summary!C70/Summary!C51)</f>
        <v>9.7587016869528087E-2</v>
      </c>
      <c r="D23" s="11">
        <f>IF(ISERROR(B23-C23),"n/a",B23-C23)</f>
        <v>-3.1977502498864066E-2</v>
      </c>
    </row>
    <row r="24" spans="1:4" s="8" customFormat="1" ht="15" x14ac:dyDescent="0.2">
      <c r="A24" s="13" t="s">
        <v>14</v>
      </c>
      <c r="B24" s="9">
        <f>IF(ISERROR(Summary!B114/Summary!B51),"n/a",Summary!B114/Summary!B51)</f>
        <v>0</v>
      </c>
      <c r="C24" s="9">
        <f>IF(ISERROR(Summary!C114/Summary!C51),"n/a",Summary!C114/Summary!C51)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IF(ISERROR(Summary!B114/Summary!B70),"n/a",Summary!B114/Summary!B70)</f>
        <v>0</v>
      </c>
      <c r="C25" s="9">
        <f>IF(ISERROR(Summary!C114/Summary!C70),"n/a",Summary!C114/Summary!C70)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IF(ISERROR(Summary!B134/Summary!B114), "n/a",Summary!B134/Summary!B114)</f>
        <v>n/a</v>
      </c>
      <c r="C26" s="9" t="str">
        <f>IF(ISERROR(Summary!C134/Summary!C114), "n/a",Summary!C134/Summary!C114)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0.7646623910314827</v>
      </c>
      <c r="C28" s="9">
        <f>IF(ISERROR(Summary!C47/Summary!C9),"n/a",Summary!C47/Summary!C9)</f>
        <v>0.72646196967766596</v>
      </c>
      <c r="D28" s="11">
        <f>IF(ISERROR(B28-C28),"n/a",B28-C28)</f>
        <v>3.8200421353816738E-2</v>
      </c>
    </row>
    <row r="29" spans="1:4" ht="15" x14ac:dyDescent="0.2">
      <c r="A29" s="13" t="s">
        <v>13</v>
      </c>
      <c r="B29" s="9">
        <f>IF(ISERROR(Summary!B66/Summary!B47),"n/a",Summary!B66/Summary!B47)</f>
        <v>0.15375966900521676</v>
      </c>
      <c r="C29" s="9">
        <f>IF(ISERROR(Summary!C66/Summary!C47),"n/a",Summary!C66/Summary!C47)</f>
        <v>0.15564714135391092</v>
      </c>
      <c r="D29" s="11">
        <f>IF(ISERROR(B29-C29),"n/a",B29-C29)</f>
        <v>-1.887472348694158E-3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IF(ISERROR(Summary!B129/Summary!B109), "n/a",Summary!B129/Summary!B109)</f>
        <v>n/a</v>
      </c>
      <c r="C32" s="10" t="str">
        <f>IF(ISERROR(Summary!C129/Summary!C109), "n/a",Summary!C129/Summary!C109)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5">
      <c r="A35" s="399" t="s">
        <v>11</v>
      </c>
      <c r="B35" s="338" t="str">
        <f>(Summary!B6)</f>
        <v>Fall 2024</v>
      </c>
      <c r="C35" s="340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74" t="str">
        <f>(Summary!B7)</f>
        <v>as of 7/5/24</v>
      </c>
      <c r="C36" s="326" t="str">
        <f>Summary!C7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0.58716094032549726</v>
      </c>
      <c r="C39" s="9">
        <f>IF(ISERROR(Summary!C56/Summary!C18),"n/a",Summary!C56/Summary!C18)</f>
        <v>0.57483055504671188</v>
      </c>
      <c r="D39" s="11">
        <f>IF(ISERROR(B39-C39),"n/a",B39-C39)</f>
        <v>1.2330385278785383E-2</v>
      </c>
    </row>
    <row r="40" spans="1:4" ht="15" x14ac:dyDescent="0.2">
      <c r="A40" s="13" t="s">
        <v>13</v>
      </c>
      <c r="B40" s="9">
        <f>IF(ISERROR(Summary!B75/Summary!B56),"n/a",Summary!B75/Summary!B56)</f>
        <v>0.22189713581767787</v>
      </c>
      <c r="C40" s="9">
        <f>IF(ISERROR(Summary!C75/Summary!C56),"n/a",Summary!C75/Summary!C56)</f>
        <v>0.2348629700446144</v>
      </c>
      <c r="D40" s="11">
        <f>IF(ISERROR(B40-C40),"n/a",B40-C40)</f>
        <v>-1.2965834226936535E-2</v>
      </c>
    </row>
    <row r="41" spans="1:4" ht="15" x14ac:dyDescent="0.2">
      <c r="A41" s="13" t="s">
        <v>14</v>
      </c>
      <c r="B41" s="9">
        <f>IF(ISERROR(Summary!B119/Summary!B56),"n/a",Summary!B119/Summary!B56)</f>
        <v>0</v>
      </c>
      <c r="C41" s="9">
        <f>IF(ISERROR(Summary!C119/Summary!C56),"n/a",Summary!C119/Summary!C56)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IF(ISERROR(Summary!B119/Summary!B75),"n/a",Summary!B119/Summary!B75)</f>
        <v>0</v>
      </c>
      <c r="C42" s="9">
        <f>IF(ISERROR(Summary!C119/Summary!C75),"n/a",Summary!C119/Summary!C75)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IF(ISERROR(Summary!B139/Summary!B119), "n/a",Summary!B139/Summary!B119)</f>
        <v>n/a</v>
      </c>
      <c r="C43" s="9" t="str">
        <f>IF(ISERROR(Summary!C139/Summary!C119), "n/a",Summary!C139/Summary!C119)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IF(ISERROR(Summary!B57/Summary!B19),"n/a",Summary!B57/Summary!B19)</f>
        <v>0.43502824858757061</v>
      </c>
      <c r="C45" s="9">
        <f>IF(ISERROR(Summary!C57/Summary!C19),"n/a",Summary!C57/Summary!C19)</f>
        <v>0.45544554455445546</v>
      </c>
      <c r="D45" s="11">
        <f t="shared" ref="D45:D49" si="0">IF(ISERROR(B45-C45),"n/a",B45-C45)</f>
        <v>-2.0417295966884852E-2</v>
      </c>
    </row>
    <row r="46" spans="1:4" ht="15" x14ac:dyDescent="0.2">
      <c r="A46" s="13" t="s">
        <v>13</v>
      </c>
      <c r="B46" s="9">
        <f>IF(ISERROR(Summary!B76/Summary!B57),"n/a",Summary!B76/Summary!B57)</f>
        <v>0.25974025974025972</v>
      </c>
      <c r="C46" s="9">
        <f>IF(ISERROR(Summary!C76/Summary!C57),"n/a",Summary!C76/Summary!C57)</f>
        <v>0.30434782608695654</v>
      </c>
      <c r="D46" s="11">
        <f t="shared" si="0"/>
        <v>-4.4607566346696825E-2</v>
      </c>
    </row>
    <row r="47" spans="1:4" ht="15" x14ac:dyDescent="0.2">
      <c r="A47" s="13" t="s">
        <v>14</v>
      </c>
      <c r="B47" s="9">
        <f>IF(ISERROR(Summary!B120/Summary!B57),"n/a",Summary!B120/Summary!B57)</f>
        <v>0</v>
      </c>
      <c r="C47" s="9">
        <f>IF(ISERROR(Summary!C120/Summary!C57),"n/a",Summary!C120/Summary!C57)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IF(ISERROR(Summary!B120/Summary!B76),"n/a",Summary!B120/Summary!B76)</f>
        <v>0</v>
      </c>
      <c r="C48" s="9">
        <f>IF(ISERROR(Summary!C120/Summary!C76),"n/a",Summary!C120/Summary!C76)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IF(ISERROR(Summary!B140/Summary!B120), "n/a",Summary!B140/Summary!B120)</f>
        <v>n/a</v>
      </c>
      <c r="C49" s="9" t="str">
        <f>IF(ISERROR(Summary!C140/Summary!C120), "n/a",Summary!C140/Summary!C120)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0.30088495575221241</v>
      </c>
      <c r="C51" s="9">
        <f>IF(ISERROR(Summary!C62/Summary!C24),"n/a",Summary!C62/Summary!C24)</f>
        <v>0.29729729729729731</v>
      </c>
      <c r="D51" s="11">
        <f>IF(ISERROR(B51-C51),"n/a",B51-C51)</f>
        <v>3.5876584549150992E-3</v>
      </c>
    </row>
    <row r="52" spans="1:4" ht="15" x14ac:dyDescent="0.2">
      <c r="A52" s="13" t="s">
        <v>13</v>
      </c>
      <c r="B52" s="9">
        <f>IF(ISERROR(Summary!B81/Summary!B62),"n/a",Summary!B81/Summary!B62)</f>
        <v>0.13235294117647059</v>
      </c>
      <c r="C52" s="9">
        <f>IF(ISERROR(Summary!C81/Summary!C62),"n/a",Summary!C81/Summary!C62)</f>
        <v>0.16883116883116883</v>
      </c>
      <c r="D52" s="11">
        <f>IF(ISERROR(B52-C52),"n/a",B52-C52)</f>
        <v>-3.6478227654698242E-2</v>
      </c>
    </row>
    <row r="53" spans="1:4" ht="15" x14ac:dyDescent="0.2">
      <c r="A53" s="13" t="s">
        <v>14</v>
      </c>
      <c r="B53" s="9">
        <f>IF(ISERROR(Summary!B125/Summary!B62),"n/a",Summary!B125/Summary!B62)</f>
        <v>0</v>
      </c>
      <c r="C53" s="9">
        <f>IF(ISERROR(Summary!C125/Summary!C62),"n/a",Summary!C125/Summary!C62)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IF(ISERROR(Summary!B125/Summary!B81),"n/a",Summary!B125/Summary!B81)</f>
        <v>0</v>
      </c>
      <c r="C54" s="9">
        <f>IF(ISERROR(Summary!C125/Summary!C81),"n/a",Summary!C125/Summary!C81)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IF(ISERROR(Summary!B145/Summary!B125), "n/a",Summary!B145/Summary!B125)</f>
        <v>n/a</v>
      </c>
      <c r="C55" s="9" t="str">
        <f>IF(ISERROR(Summary!C145/Summary!C125), "n/a",Summary!C145/Summary!C125)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0.63647342995169087</v>
      </c>
      <c r="C57" s="9">
        <f>IF(ISERROR(Summary!C59/Summary!C21),"n/a",Summary!C59/Summary!C21)</f>
        <v>0.640625</v>
      </c>
      <c r="D57" s="11">
        <f>IF(ISERROR(B57-C57),"n/a",B57-C57)</f>
        <v>-4.1515700483091278E-3</v>
      </c>
    </row>
    <row r="58" spans="1:4" ht="15" x14ac:dyDescent="0.2">
      <c r="A58" s="13" t="s">
        <v>13</v>
      </c>
      <c r="B58" s="9">
        <f>IF(ISERROR(Summary!B78/Summary!B59),"n/a",Summary!B78/Summary!B59)</f>
        <v>0.17267552182163187</v>
      </c>
      <c r="C58" s="9">
        <f>IF(ISERROR(Summary!C78/Summary!C59),"n/a",Summary!C78/Summary!C59)</f>
        <v>0.17636022514071295</v>
      </c>
      <c r="D58" s="11">
        <f>IF(ISERROR(B58-C58),"n/a",B58-C58)</f>
        <v>-3.6847033190810785E-3</v>
      </c>
    </row>
    <row r="59" spans="1:4" ht="15" x14ac:dyDescent="0.2">
      <c r="A59" s="13" t="s">
        <v>14</v>
      </c>
      <c r="B59" s="9">
        <f>IF(ISERROR(Summary!B122/Summary!B59),"n/a",Summary!B122/Summary!B59)</f>
        <v>0</v>
      </c>
      <c r="C59" s="9">
        <f>IF(ISERROR(Summary!C122/Summary!C59),"n/a",Summary!C122/Summary!C59)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IF(ISERROR(Summary!B122/Summary!B78),"n/a",Summary!B122/Summary!B78)</f>
        <v>0</v>
      </c>
      <c r="C60" s="9">
        <f>IF(ISERROR(Summary!C122/Summary!C78),"n/a",Summary!C122/Summary!C78)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IF(ISERROR(Summary!B142/Summary!B122), "n/a",Summary!B142/Summary!B122)</f>
        <v>n/a</v>
      </c>
      <c r="C61" s="9" t="str">
        <f>IF(ISERROR(Summary!C142/Summary!C122), "n/a",Summary!C142/Summary!C122)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0.58302823203970389</v>
      </c>
      <c r="C63" s="9">
        <f>IF(ISERROR(Summary!C54/Summary!C16),"n/a",Summary!C54/Summary!C16)</f>
        <v>0.57241948802642439</v>
      </c>
      <c r="D63" s="11">
        <f>IF(ISERROR(B63-C63),"n/a",B63-C63)</f>
        <v>1.0608744013279492E-2</v>
      </c>
    </row>
    <row r="64" spans="1:4" ht="15" x14ac:dyDescent="0.2">
      <c r="A64" s="13" t="s">
        <v>13</v>
      </c>
      <c r="B64" s="9">
        <f>IF(ISERROR(Summary!B73/Summary!B54),"n/a",Summary!B73/Summary!B54)</f>
        <v>0.21783421713647783</v>
      </c>
      <c r="C64" s="9">
        <f>IF(ISERROR(Summary!C73/Summary!C54),"n/a",Summary!C73/Summary!C54)</f>
        <v>0.23009232544720137</v>
      </c>
      <c r="D64" s="11">
        <f>IF(ISERROR(B64-C64),"n/a",B64-C64)</f>
        <v>-1.2258108310723548E-2</v>
      </c>
    </row>
    <row r="65" spans="1:4" ht="15" x14ac:dyDescent="0.2">
      <c r="A65" s="13" t="s">
        <v>14</v>
      </c>
      <c r="B65" s="9">
        <f>IF(ISERROR(Summary!B117/Summary!B54),"n/a",Summary!B117/Summary!B54)</f>
        <v>1.2559307842590008E-3</v>
      </c>
      <c r="C65" s="9">
        <f>IF(ISERROR(Summary!C117/Summary!C54),"n/a",Summary!C117/Summary!C54)</f>
        <v>3.1736872475476054E-3</v>
      </c>
      <c r="D65" s="11">
        <f>IF(ISERROR(B65-C65),"n/a",B65-C65)</f>
        <v>-1.9177564632886046E-3</v>
      </c>
    </row>
    <row r="66" spans="1:4" ht="15" x14ac:dyDescent="0.2">
      <c r="A66" s="13" t="s">
        <v>15</v>
      </c>
      <c r="B66" s="9">
        <f>IF(ISERROR(Summary!B117/Summary!B73),"n/a",Summary!B117/Summary!B73)</f>
        <v>5.7655349135169766E-3</v>
      </c>
      <c r="C66" s="9">
        <f>IF(ISERROR(Summary!C117/Summary!C73),"n/a",Summary!C117/Summary!C73)</f>
        <v>1.3793103448275862E-2</v>
      </c>
      <c r="D66" s="11">
        <f>IF(ISERROR(B66-C66),"n/a",B66-C66)</f>
        <v>-8.0275685347588853E-3</v>
      </c>
    </row>
    <row r="67" spans="1:4" ht="15.75" thickBot="1" x14ac:dyDescent="0.25">
      <c r="A67" s="14" t="s">
        <v>16</v>
      </c>
      <c r="B67" s="10">
        <f>IF(ISERROR(Summary!B137/Summary!B117), "n/a",Summary!B137/Summary!B117)</f>
        <v>0</v>
      </c>
      <c r="C67" s="10">
        <f>IF(ISERROR(Summary!C137/Summary!C117), "n/a",Summary!C137/Summary!C117)</f>
        <v>0</v>
      </c>
      <c r="D67" s="12">
        <f>IF(ISERROR(B67-C67),"n/a",B67-C67)</f>
        <v>0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7/9/2024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7" t="s">
        <v>8</v>
      </c>
      <c r="B1" s="357"/>
      <c r="C1" s="357"/>
      <c r="D1" s="357"/>
      <c r="E1" s="5"/>
    </row>
    <row r="2" spans="1:5" ht="15.75" x14ac:dyDescent="0.25">
      <c r="A2" s="357" t="s">
        <v>66</v>
      </c>
      <c r="B2" s="357"/>
      <c r="C2" s="357"/>
      <c r="D2" s="357"/>
      <c r="E2" s="5"/>
    </row>
    <row r="3" spans="1:5" ht="15.75" x14ac:dyDescent="0.25">
      <c r="A3" s="358" t="str">
        <f>Summary!A3</f>
        <v>Fall 2024</v>
      </c>
      <c r="B3" s="358"/>
      <c r="C3" s="358"/>
      <c r="D3" s="358"/>
      <c r="E3" s="310"/>
    </row>
    <row r="4" spans="1:5" ht="15.75" x14ac:dyDescent="0.25">
      <c r="A4" s="358" t="str">
        <f>Summary!A4</f>
        <v>as of Friday, July 5, 2024</v>
      </c>
      <c r="B4" s="358"/>
      <c r="C4" s="358"/>
      <c r="D4" s="358"/>
      <c r="E4" s="310"/>
    </row>
    <row r="5" spans="1:5" ht="13.5" thickBot="1" x14ac:dyDescent="0.25"/>
    <row r="6" spans="1:5" ht="16.5" thickBot="1" x14ac:dyDescent="0.25">
      <c r="A6" s="404" t="s">
        <v>44</v>
      </c>
      <c r="B6" s="405"/>
      <c r="C6" s="405"/>
      <c r="D6" s="406"/>
    </row>
    <row r="7" spans="1:5" ht="16.5" thickBot="1" x14ac:dyDescent="0.3">
      <c r="A7" s="401" t="s">
        <v>77</v>
      </c>
      <c r="B7" s="402"/>
      <c r="C7" s="402"/>
      <c r="D7" s="403"/>
    </row>
    <row r="8" spans="1:5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5" ht="15.75" customHeight="1" x14ac:dyDescent="0.2">
      <c r="A9" s="400"/>
      <c r="B9" s="326" t="str">
        <f>(Summary!B7)</f>
        <v>as of 7/5/24</v>
      </c>
      <c r="C9" s="328" t="str">
        <f>Summary!C7</f>
        <v>as of 7/5/23</v>
      </c>
      <c r="D9" s="398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0.5412101000476417</v>
      </c>
      <c r="C11" s="9">
        <f>IF(ISERROR(College!G13/College!C13),"n/a",College!G13/College!C13)</f>
        <v>0.48933262470579303</v>
      </c>
      <c r="D11" s="11">
        <f>IF(ISERROR(B11-C11),"n/a",B11-C11)</f>
        <v>5.1877475341848667E-2</v>
      </c>
    </row>
    <row r="12" spans="1:5" ht="15" x14ac:dyDescent="0.2">
      <c r="A12" s="13" t="s">
        <v>13</v>
      </c>
      <c r="B12" s="9">
        <f>IF(ISERROR(College!J13/College!F13),"n/a",College!J13/College!F13)</f>
        <v>0.12426643192488263</v>
      </c>
      <c r="C12" s="9">
        <f>IF(ISERROR(College!K13/College!G13),"n/a",College!K13/College!G13)</f>
        <v>0.12102404965089217</v>
      </c>
      <c r="D12" s="11">
        <f>IF(ISERROR(B12-C12),"n/a",B12-C12)</f>
        <v>3.2423822739904573E-3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0.83041722745625846</v>
      </c>
      <c r="C17" s="9">
        <f>IF(ISERROR(College!G17/College!C17),"n/a",College!G17/College!C17)</f>
        <v>0.86167146974063402</v>
      </c>
      <c r="D17" s="11">
        <f>IF(ISERROR(B17-C17),"n/a",B17-C17)</f>
        <v>-3.1254242284375566E-2</v>
      </c>
    </row>
    <row r="18" spans="1:4" ht="15" x14ac:dyDescent="0.2">
      <c r="A18" s="13" t="s">
        <v>13</v>
      </c>
      <c r="B18" s="9">
        <f>IF(ISERROR(College!J17/College!F17),"n/a",College!J17/College!F17)</f>
        <v>5.5105348460291734E-2</v>
      </c>
      <c r="C18" s="9">
        <f>IF(ISERROR(College!K17/College!G17),"n/a",College!K17/College!G17)</f>
        <v>6.8561872909698993E-2</v>
      </c>
      <c r="D18" s="11">
        <f>IF(ISERROR(B18-C18),"n/a",B18-C18)</f>
        <v>-1.3456524449407259E-2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0.79304897314375988</v>
      </c>
      <c r="C23" s="9">
        <f>IF(ISERROR(College!G15/College!C15),"n/a",College!G15/College!C15)</f>
        <v>0.80197268588770865</v>
      </c>
      <c r="D23" s="11">
        <f>IF(ISERROR(B23-C23),"n/a",B23-C23)</f>
        <v>-8.923712743948764E-3</v>
      </c>
    </row>
    <row r="24" spans="1:4" ht="15" x14ac:dyDescent="0.2">
      <c r="A24" s="13" t="s">
        <v>13</v>
      </c>
      <c r="B24" s="9">
        <f>IF(ISERROR(College!J15/College!F15),"n/a",College!J15/College!F15)</f>
        <v>8.4661354581673301E-2</v>
      </c>
      <c r="C24" s="9">
        <f>IF(ISERROR(College!K15/College!G15),"n/a",College!K15/College!G15)</f>
        <v>0.10785241248817408</v>
      </c>
      <c r="D24" s="11">
        <f>IF(ISERROR(B24-C24),"n/a",B24-C24)</f>
        <v>-2.3191057906500778E-2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0.57775799493254809</v>
      </c>
      <c r="C29" s="9">
        <f>IF(ISERROR(College!G11/College!C11),"n/a",College!G11/College!C11)</f>
        <v>0.53349140486069946</v>
      </c>
      <c r="D29" s="11">
        <f>IF(ISERROR(B29-C29),"n/a",B29-C29)</f>
        <v>4.4266590071848633E-2</v>
      </c>
    </row>
    <row r="30" spans="1:4" ht="15" x14ac:dyDescent="0.2">
      <c r="A30" s="13" t="s">
        <v>13</v>
      </c>
      <c r="B30" s="9">
        <f>IF(ISERROR(College!J11/College!F11),"n/a",College!J11/College!F11)</f>
        <v>0.11449567381770771</v>
      </c>
      <c r="C30" s="9">
        <f>IF(ISERROR(College!K11/College!G11),"n/a",College!K11/College!G11)</f>
        <v>0.1154320987654321</v>
      </c>
      <c r="D30" s="11">
        <f>IF(ISERROR(B30-C30),"n/a",B30-C30)</f>
        <v>-9.3642494772439022E-4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7/5/24</v>
      </c>
      <c r="C36" s="326" t="str">
        <f>(Summary!C7)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0.28555514296323803</v>
      </c>
      <c r="C39" s="9">
        <f>IF(ISERROR(College!G20/College!C20),"n/a",College!G20/College!C20)</f>
        <v>0.30237912509593246</v>
      </c>
      <c r="D39" s="11">
        <f>IF(ISERROR(B39-C39),"n/a",B39-C39)</f>
        <v>-1.6823982132694426E-2</v>
      </c>
    </row>
    <row r="40" spans="1:4" ht="15" x14ac:dyDescent="0.2">
      <c r="A40" s="13" t="s">
        <v>13</v>
      </c>
      <c r="B40" s="9">
        <f>IF(ISERROR(College!J20/College!F20),"n/a",College!J20/College!F20)</f>
        <v>0.20026007802340703</v>
      </c>
      <c r="C40" s="9">
        <f>IF(ISERROR(College!K20/College!G20),"n/a",College!K20/College!G20)</f>
        <v>0.17639593908629442</v>
      </c>
      <c r="D40" s="11">
        <f>IF(ISERROR(B40-C40),"n/a",B40-C40)</f>
        <v>2.3864138937112617E-2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IF(ISERROR(College!F21/College!B21),"n/a",College!F21/College!B21)</f>
        <v>0.14285714285714285</v>
      </c>
      <c r="C45" s="9">
        <f>IF(ISERROR(College!G21/College!C21),"n/a",College!G21/College!C21)</f>
        <v>0.30769230769230771</v>
      </c>
      <c r="D45" s="11">
        <f t="shared" ref="D45:D49" si="0">IF(ISERROR(B45-C45),"n/a",B45-C45)</f>
        <v>-0.16483516483516486</v>
      </c>
    </row>
    <row r="46" spans="1:4" ht="15" x14ac:dyDescent="0.2">
      <c r="A46" s="13" t="s">
        <v>13</v>
      </c>
      <c r="B46" s="9">
        <f>IF(ISERROR(College!J21/College!F21),"n/a",College!J21/College!F21)</f>
        <v>0.18181818181818182</v>
      </c>
      <c r="C46" s="9">
        <f>IF(ISERROR(College!K21/College!G21),"n/a",College!K21/College!G21)</f>
        <v>0.25</v>
      </c>
      <c r="D46" s="11">
        <f t="shared" si="0"/>
        <v>-6.8181818181818177E-2</v>
      </c>
    </row>
    <row r="47" spans="1:4" ht="15" x14ac:dyDescent="0.2">
      <c r="A47" s="13" t="s">
        <v>14</v>
      </c>
      <c r="B47" s="9">
        <f>IF(ISERROR(College!N21/College!F21),"n/a",College!N21/College!F21)</f>
        <v>0</v>
      </c>
      <c r="C47" s="9">
        <f>IF(ISERROR(College!O21/College!G21),"n/a",College!O21/College!G21)</f>
        <v>0</v>
      </c>
      <c r="D47" s="11">
        <f t="shared" si="0"/>
        <v>0</v>
      </c>
    </row>
    <row r="48" spans="1:4" ht="15" x14ac:dyDescent="0.2">
      <c r="A48" s="13" t="s">
        <v>15</v>
      </c>
      <c r="B48" s="9">
        <f>IF(ISERROR(College!N21/College!J21),"n/a",College!N21/College!J21)</f>
        <v>0</v>
      </c>
      <c r="C48" s="9">
        <f>IF(ISERROR(College!O21/College!K21),"n/a",College!O21/College!K21)</f>
        <v>0</v>
      </c>
      <c r="D48" s="11">
        <f t="shared" si="0"/>
        <v>0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8.1632653061224483E-2</v>
      </c>
      <c r="C51" s="9">
        <f>IF(ISERROR(College!G25/College!C25),"n/a",College!G25/College!C25)</f>
        <v>0.14814814814814814</v>
      </c>
      <c r="D51" s="11">
        <f>IF(ISERROR(B51-C51),"n/a",B51-C51)</f>
        <v>-6.6515495086923657E-2</v>
      </c>
    </row>
    <row r="52" spans="1:4" ht="15" x14ac:dyDescent="0.2">
      <c r="A52" s="13" t="s">
        <v>13</v>
      </c>
      <c r="B52" s="9">
        <f>IF(ISERROR(College!J25/College!F25),"n/a",College!J25/College!F25)</f>
        <v>0.25</v>
      </c>
      <c r="C52" s="9">
        <f>IF(ISERROR(College!K25/College!G25),"n/a",College!K25/College!G25)</f>
        <v>0.25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IF(ISERROR(College!N25/College!J25),"n/a",College!N25/College!J25)</f>
        <v>0</v>
      </c>
      <c r="C54" s="9">
        <f>IF(ISERROR(College!O25/College!K25),"n/a",College!O25/College!K25)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0.36403508771929827</v>
      </c>
      <c r="C57" s="9">
        <f>IF(ISERROR(College!G23/College!C23),"n/a",College!G23/College!C23)</f>
        <v>0.36966824644549762</v>
      </c>
      <c r="D57" s="11">
        <f>IF(ISERROR(B57-C57),"n/a",B57-C57)</f>
        <v>-5.6331587261993499E-3</v>
      </c>
    </row>
    <row r="58" spans="1:4" ht="15" x14ac:dyDescent="0.2">
      <c r="A58" s="13" t="s">
        <v>13</v>
      </c>
      <c r="B58" s="9">
        <f>IF(ISERROR(College!J23/College!F23),"n/a",College!J23/College!F23)</f>
        <v>0.25301204819277107</v>
      </c>
      <c r="C58" s="9">
        <f>IF(ISERROR(College!K23/College!G23),"n/a",College!K23/College!G23)</f>
        <v>0.21794871794871795</v>
      </c>
      <c r="D58" s="11">
        <f>IF(ISERROR(B58-C58),"n/a",B58-C58)</f>
        <v>3.5063330244053115E-2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0.2845421726288152</v>
      </c>
      <c r="C63" s="9">
        <f>IF(ISERROR(College!G18/College!C18),"n/a",College!G18/College!C18)</f>
        <v>0.30446735395189001</v>
      </c>
      <c r="D63" s="11">
        <f>IF(ISERROR(B63-C63),"n/a",B63-C63)</f>
        <v>-1.9925181323074803E-2</v>
      </c>
    </row>
    <row r="64" spans="1:4" ht="15" x14ac:dyDescent="0.2">
      <c r="A64" s="13" t="s">
        <v>13</v>
      </c>
      <c r="B64" s="9">
        <f>IF(ISERROR(College!J18/College!F18),"n/a",College!J18/College!F18)</f>
        <v>0.20530565167243367</v>
      </c>
      <c r="C64" s="9">
        <f>IF(ISERROR(College!K18/College!G18),"n/a",College!K18/College!G18)</f>
        <v>0.18171557562076748</v>
      </c>
      <c r="D64" s="11">
        <f>IF(ISERROR(B64-C64),"n/a",B64-C64)</f>
        <v>2.3590076051666187E-2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7" t="s">
        <v>8</v>
      </c>
      <c r="B1" s="357"/>
      <c r="C1" s="357"/>
      <c r="D1" s="35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7" t="s">
        <v>63</v>
      </c>
      <c r="B2" s="357"/>
      <c r="C2" s="357"/>
      <c r="D2" s="35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8" t="str">
        <f>Summary!A3</f>
        <v>Fall 2024</v>
      </c>
      <c r="B3" s="358"/>
      <c r="C3" s="358"/>
      <c r="D3" s="358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8" t="str">
        <f>Summary!A4</f>
        <v>as of Friday, July 5, 2024</v>
      </c>
      <c r="B4" s="358"/>
      <c r="C4" s="358"/>
      <c r="D4" s="358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4" t="s">
        <v>45</v>
      </c>
      <c r="B6" s="405"/>
      <c r="C6" s="405"/>
      <c r="D6" s="406"/>
    </row>
    <row r="7" spans="1:19" ht="16.5" thickBot="1" x14ac:dyDescent="0.3">
      <c r="A7" s="401" t="s">
        <v>77</v>
      </c>
      <c r="B7" s="402"/>
      <c r="C7" s="402"/>
      <c r="D7" s="403"/>
    </row>
    <row r="8" spans="1:19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19" ht="15.75" customHeight="1" x14ac:dyDescent="0.2">
      <c r="A9" s="400"/>
      <c r="B9" s="326" t="str">
        <f>(Summary!B7)</f>
        <v>as of 7/5/24</v>
      </c>
      <c r="C9" s="328" t="str">
        <f>Summary!C7</f>
        <v>as of 7/5/23</v>
      </c>
      <c r="D9" s="398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0.82267094119335848</v>
      </c>
      <c r="C11" s="9">
        <f>IF(ISERROR(College!G29/College!C29),"n/a",College!G29/College!C29)</f>
        <v>0.80492010092514721</v>
      </c>
      <c r="D11" s="11">
        <f>IF(ISERROR(B11-C11),"n/a",B11-C11)</f>
        <v>1.7750840268211276E-2</v>
      </c>
    </row>
    <row r="12" spans="1:19" ht="15" x14ac:dyDescent="0.2">
      <c r="A12" s="13" t="s">
        <v>13</v>
      </c>
      <c r="B12" s="9">
        <f>IF(ISERROR(College!J29/College!F29),"n/a",College!J29/College!F29)</f>
        <v>0.16239167102890711</v>
      </c>
      <c r="C12" s="9">
        <f>IF(ISERROR(College!K29/College!G29),"n/a",College!K29/College!G29)</f>
        <v>0.16049318217439004</v>
      </c>
      <c r="D12" s="11">
        <f>IF(ISERROR(B12-C12),"n/a",B12-C12)</f>
        <v>1.8984888545170719E-3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0.93373045420699929</v>
      </c>
      <c r="C17" s="9">
        <f>IF(ISERROR(College!G33/College!C33),"n/a",College!G33/College!C33)</f>
        <v>0.85023041474654382</v>
      </c>
      <c r="D17" s="11">
        <f>IF(ISERROR(B17-C17),"n/a",B17-C17)</f>
        <v>8.3500039460455477E-2</v>
      </c>
    </row>
    <row r="18" spans="1:4" ht="15" x14ac:dyDescent="0.2">
      <c r="A18" s="13" t="s">
        <v>13</v>
      </c>
      <c r="B18" s="9">
        <f>IF(ISERROR(College!J33/College!F33),"n/a",College!J33/College!F33)</f>
        <v>5.2631578947368418E-2</v>
      </c>
      <c r="C18" s="9">
        <f>IF(ISERROR(College!K33/College!G33),"n/a",College!K33/College!G33)</f>
        <v>5.1490514905149054E-2</v>
      </c>
      <c r="D18" s="11">
        <f>IF(ISERROR(B18-C18),"n/a",B18-C18)</f>
        <v>1.1410640422193641E-3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0.85463659147869675</v>
      </c>
      <c r="C23" s="9">
        <f>IF(ISERROR(College!G31/College!C31),"n/a",College!G31/College!C31)</f>
        <v>0.7808134119838559</v>
      </c>
      <c r="D23" s="11">
        <f>IF(ISERROR(B23-C23),"n/a",B23-C23)</f>
        <v>7.3823179494840852E-2</v>
      </c>
    </row>
    <row r="24" spans="1:4" ht="15" x14ac:dyDescent="0.2">
      <c r="A24" s="13" t="s">
        <v>13</v>
      </c>
      <c r="B24" s="9">
        <f>IF(ISERROR(College!J31/College!F31),"n/a",College!J31/College!F31)</f>
        <v>5.1686217008797657E-2</v>
      </c>
      <c r="C24" s="9">
        <f>IF(ISERROR(College!K31/College!G31),"n/a",College!K31/College!G31)</f>
        <v>8.1510934393638171E-2</v>
      </c>
      <c r="D24" s="11">
        <f>IF(ISERROR(B24-C24),"n/a",B24-C24)</f>
        <v>-2.9824717384840514E-2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0.83254698435165531</v>
      </c>
      <c r="C29" s="9">
        <f>IF(ISERROR(College!G27/College!C27),"n/a",College!G27/College!C27)</f>
        <v>0.80426103239939228</v>
      </c>
      <c r="D29" s="11">
        <f>IF(ISERROR(B29-C29),"n/a",B29-C29)</f>
        <v>2.8285951952263022E-2</v>
      </c>
    </row>
    <row r="30" spans="1:4" ht="15" x14ac:dyDescent="0.2">
      <c r="A30" s="13" t="s">
        <v>13</v>
      </c>
      <c r="B30" s="9">
        <f>IF(ISERROR(College!J27/College!F27),"n/a",College!J27/College!F27)</f>
        <v>0.14162927981109799</v>
      </c>
      <c r="C30" s="9">
        <f>IF(ISERROR(College!K27/College!G27),"n/a",College!K27/College!G27)</f>
        <v>0.14646575583183236</v>
      </c>
      <c r="D30" s="11">
        <f>IF(ISERROR(B30-C30),"n/a",B30-C30)</f>
        <v>-4.8364760207343649E-3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7/5/24</v>
      </c>
      <c r="C36" s="326" t="str">
        <f>(Summary!C7)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0.73708609271523173</v>
      </c>
      <c r="C39" s="9">
        <f>IF(ISERROR(College!G36/College!C36),"n/a",College!G36/College!C36)</f>
        <v>0.70565469791442703</v>
      </c>
      <c r="D39" s="11">
        <f>IF(ISERROR(B39-C39),"n/a",B39-C39)</f>
        <v>3.1431394800804702E-2</v>
      </c>
    </row>
    <row r="40" spans="1:4" ht="15" x14ac:dyDescent="0.2">
      <c r="A40" s="13" t="s">
        <v>13</v>
      </c>
      <c r="B40" s="9">
        <f>IF(ISERROR(College!J36/College!F36),"n/a",College!J36/College!F36)</f>
        <v>0.17729859239293203</v>
      </c>
      <c r="C40" s="9">
        <f>IF(ISERROR(College!K36/College!G36),"n/a",College!K36/College!G36)</f>
        <v>0.19012797074954296</v>
      </c>
      <c r="D40" s="11">
        <f>IF(ISERROR(B40-C40),"n/a",B40-C40)</f>
        <v>-1.2829378356610938E-2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IF(ISERROR(College!F37/College!B37),"n/a",College!F37/College!B37)</f>
        <v>0.78947368421052633</v>
      </c>
      <c r="C45" s="9">
        <f>IF(ISERROR(College!G37/College!C37),"n/a",College!G37/College!C37)</f>
        <v>0.66666666666666663</v>
      </c>
      <c r="D45" s="11">
        <f>IF(ISERROR(B45-C45),"n/a",B45-C45)</f>
        <v>0.1228070175438597</v>
      </c>
    </row>
    <row r="46" spans="1:4" ht="15" x14ac:dyDescent="0.2">
      <c r="A46" s="13" t="s">
        <v>13</v>
      </c>
      <c r="B46" s="9">
        <f>IF(ISERROR(College!J37/College!F37),"n/a",College!J37/College!F37)</f>
        <v>0.23333333333333334</v>
      </c>
      <c r="C46" s="9">
        <f>IF(ISERROR(College!K37/College!G37),"n/a",College!K37/College!G37)</f>
        <v>0.22222222222222221</v>
      </c>
      <c r="D46" s="11">
        <f>IF(ISERROR(B46-C46),"n/a",B46-C46)</f>
        <v>1.1111111111111127E-2</v>
      </c>
    </row>
    <row r="47" spans="1:4" ht="15" x14ac:dyDescent="0.2">
      <c r="A47" s="13" t="s">
        <v>14</v>
      </c>
      <c r="B47" s="9">
        <f>IF(ISERROR(College!N37/College!F37),"n/a",College!N37/College!F37)</f>
        <v>0</v>
      </c>
      <c r="C47" s="9">
        <f>IF(ISERROR(College!O37/College!G37),"n/a",College!O37/College!G37)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IF(ISERROR(College!N37/College!J37),"n/a",College!N37/College!J37)</f>
        <v>0</v>
      </c>
      <c r="C48" s="9">
        <f>IF(ISERROR(College!O37/College!K37),"n/a",College!O37/College!K37)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0.14035087719298245</v>
      </c>
      <c r="C51" s="9">
        <f>IF(ISERROR(College!G41/College!C41),"n/a",College!G41/College!C41)</f>
        <v>0.4956521739130435</v>
      </c>
      <c r="D51" s="11">
        <f>IF(ISERROR(B51-C51),"n/a",B51-C51)</f>
        <v>-0.35530129672006106</v>
      </c>
    </row>
    <row r="52" spans="1:4" ht="15" x14ac:dyDescent="0.2">
      <c r="A52" s="13" t="s">
        <v>13</v>
      </c>
      <c r="B52" s="9">
        <f>IF(ISERROR(College!J41/College!F41),"n/a",College!J41/College!F41)</f>
        <v>0.10204081632653061</v>
      </c>
      <c r="C52" s="9">
        <f>IF(ISERROR(College!K41/College!G41),"n/a",College!K41/College!G41)</f>
        <v>0.14035087719298245</v>
      </c>
      <c r="D52" s="11">
        <f>IF(ISERROR(B52-C52),"n/a",B52-C52)</f>
        <v>-3.8310060866451834E-2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0.85269121813031157</v>
      </c>
      <c r="C57" s="9">
        <f>IF(ISERROR(College!G39/College!C39),"n/a",College!G39/College!C39)</f>
        <v>0.84352078239608796</v>
      </c>
      <c r="D57" s="11">
        <f>IF(ISERROR(B57-C57),"n/a",B57-C57)</f>
        <v>9.1704357342236031E-3</v>
      </c>
    </row>
    <row r="58" spans="1:4" ht="15" x14ac:dyDescent="0.2">
      <c r="A58" s="13" t="s">
        <v>13</v>
      </c>
      <c r="B58" s="9">
        <f>IF(ISERROR(College!J39/College!F39),"n/a",College!J39/College!F39)</f>
        <v>0.11960132890365449</v>
      </c>
      <c r="C58" s="9">
        <f>IF(ISERROR(College!K39/College!G39),"n/a",College!K39/College!G39)</f>
        <v>0.14782608695652175</v>
      </c>
      <c r="D58" s="11">
        <f>IF(ISERROR(B58-C58),"n/a",B58-C58)</f>
        <v>-2.8224758052867255E-2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0.74320543565147879</v>
      </c>
      <c r="C63" s="9">
        <f>IF(ISERROR(College!G34/College!C34),"n/a",College!G34/College!C34)</f>
        <v>0.71164936562860437</v>
      </c>
      <c r="D63" s="11">
        <f>IF(ISERROR(B63-C63),"n/a",B63-C63)</f>
        <v>3.1556070022874416E-2</v>
      </c>
    </row>
    <row r="64" spans="1:4" ht="15" x14ac:dyDescent="0.2">
      <c r="A64" s="13" t="s">
        <v>13</v>
      </c>
      <c r="B64" s="9">
        <f>IF(ISERROR(College!J34/College!F34),"n/a",College!J34/College!F34)</f>
        <v>0.17208927130949181</v>
      </c>
      <c r="C64" s="9">
        <f>IF(ISERROR(College!K34/College!G34),"n/a",College!K34/College!G34)</f>
        <v>0.18557536466774716</v>
      </c>
      <c r="D64" s="11">
        <f>IF(ISERROR(B64-C64),"n/a",B64-C64)</f>
        <v>-1.3486093358255347E-2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64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46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customHeight="1" x14ac:dyDescent="0.2">
      <c r="A9" s="400"/>
      <c r="B9" s="326" t="str">
        <f>(Summary!B7)</f>
        <v>as of 7/5/24</v>
      </c>
      <c r="C9" s="328" t="str">
        <f>Summary!C7</f>
        <v>as of 7/5/23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0.81700362882322441</v>
      </c>
      <c r="C11" s="9">
        <f>IF(ISERROR(College!G45/College!C45),"n/a",College!G45/College!C45)</f>
        <v>0.78649571458434953</v>
      </c>
      <c r="D11" s="11">
        <f>IF(ISERROR(B11-C11),"n/a",B11-C11)</f>
        <v>3.0507914238874889E-2</v>
      </c>
    </row>
    <row r="12" spans="1:4" ht="15" x14ac:dyDescent="0.2">
      <c r="A12" s="13" t="s">
        <v>13</v>
      </c>
      <c r="B12" s="9">
        <f>IF(ISERROR(College!J45/College!F45),"n/a",College!J45/College!F45)</f>
        <v>0.1626178390137781</v>
      </c>
      <c r="C12" s="9">
        <f>IF(ISERROR(College!K45/College!G45),"n/a",College!K45/College!G45)</f>
        <v>0.1473376450784088</v>
      </c>
      <c r="D12" s="11">
        <f>IF(ISERROR(B12-C12),"n/a",B12-C12)</f>
        <v>1.5280193935369307E-2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0.95614035087719296</v>
      </c>
      <c r="C17" s="9">
        <f>IF(ISERROR(College!G49/College!C49),"n/a",College!G49/College!C49)</f>
        <v>0.86576168929110109</v>
      </c>
      <c r="D17" s="11">
        <f>IF(ISERROR(B17-C17),"n/a",B17-C17)</f>
        <v>9.0378661586091869E-2</v>
      </c>
    </row>
    <row r="18" spans="1:4" ht="15" x14ac:dyDescent="0.2">
      <c r="A18" s="13" t="s">
        <v>13</v>
      </c>
      <c r="B18" s="9">
        <f>IF(ISERROR(College!J49/College!F49),"n/a",College!J49/College!F49)</f>
        <v>5.1987767584097858E-2</v>
      </c>
      <c r="C18" s="9">
        <f>IF(ISERROR(College!K49/College!G49),"n/a",College!K49/College!G49)</f>
        <v>5.2264808362369339E-2</v>
      </c>
      <c r="D18" s="11">
        <f>IF(ISERROR(B18-C18),"n/a",B18-C18)</f>
        <v>-2.7704077827148121E-4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0.91415313225058004</v>
      </c>
      <c r="C23" s="9">
        <f>IF(ISERROR(College!G47/College!C47),"n/a",College!G47/College!C47)</f>
        <v>0.82710686359687224</v>
      </c>
      <c r="D23" s="11">
        <f>IF(ISERROR(B23-C23),"n/a",B23-C23)</f>
        <v>8.7046268653707792E-2</v>
      </c>
    </row>
    <row r="24" spans="1:4" ht="15" x14ac:dyDescent="0.2">
      <c r="A24" s="13" t="s">
        <v>13</v>
      </c>
      <c r="B24" s="9">
        <f>IF(ISERROR(College!J47/College!F47),"n/a",College!J47/College!F47)</f>
        <v>4.7377326565143825E-2</v>
      </c>
      <c r="C24" s="9">
        <f>IF(ISERROR(College!K47/College!G47),"n/a",College!K47/College!G47)</f>
        <v>6.6176470588235295E-2</v>
      </c>
      <c r="D24" s="11">
        <f>IF(ISERROR(B24-C24),"n/a",B24-C24)</f>
        <v>-1.879914402309147E-2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0.83126614987080105</v>
      </c>
      <c r="C29" s="9">
        <f>IF(ISERROR(College!G43/College!C43),"n/a",College!G43/College!C43)</f>
        <v>0.79263841633158061</v>
      </c>
      <c r="D29" s="11">
        <f>IF(ISERROR(B29-C29),"n/a",B29-C29)</f>
        <v>3.8627733539220444E-2</v>
      </c>
    </row>
    <row r="30" spans="1:4" ht="15" x14ac:dyDescent="0.2">
      <c r="A30" s="13" t="s">
        <v>13</v>
      </c>
      <c r="B30" s="9">
        <f>IF(ISERROR(College!J43/College!F43),"n/a",College!J43/College!F43)</f>
        <v>0.14640969847684177</v>
      </c>
      <c r="C30" s="9">
        <f>IF(ISERROR(College!K43/College!G43),"n/a",College!K43/College!G43)</f>
        <v>0.13704831030984158</v>
      </c>
      <c r="D30" s="11">
        <f>IF(ISERROR(B30-C30),"n/a",B30-C30)</f>
        <v>9.3613881670001897E-3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customHeight="1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customHeight="1" x14ac:dyDescent="0.2">
      <c r="A36" s="400" t="s">
        <v>11</v>
      </c>
      <c r="B36" s="326" t="str">
        <f>(Summary!B7)</f>
        <v>as of 7/5/24</v>
      </c>
      <c r="C36" s="326" t="str">
        <f>(Summary!C7)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0.59471613265879708</v>
      </c>
      <c r="C39" s="9">
        <f>IF(ISERROR(College!G52/College!C52),"n/a",College!G52/College!C52)</f>
        <v>0.5749032614704257</v>
      </c>
      <c r="D39" s="11">
        <f>IF(ISERROR(B39-C39),"n/a",B39-C39)</f>
        <v>1.9812871188371384E-2</v>
      </c>
    </row>
    <row r="40" spans="1:4" ht="15" x14ac:dyDescent="0.2">
      <c r="A40" s="13" t="s">
        <v>13</v>
      </c>
      <c r="B40" s="9">
        <f>IF(ISERROR(College!J52/College!F52),"n/a",College!J52/College!F52)</f>
        <v>0.20699432892249528</v>
      </c>
      <c r="C40" s="9">
        <f>IF(ISERROR(College!K52/College!G52),"n/a",College!K52/College!G52)</f>
        <v>0.23846153846153847</v>
      </c>
      <c r="D40" s="11">
        <f>IF(ISERROR(B40-C40),"n/a",B40-C40)</f>
        <v>-3.1467209539043195E-2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IF(ISERROR(College!F53/College!B53),"n/a",College!F53/College!B53)</f>
        <v>0.55555555555555558</v>
      </c>
      <c r="C45" s="9">
        <f>IF(ISERROR(College!G53/College!C53),"n/a",College!G53/College!C35)</f>
        <v>1.7101325352714834E-3</v>
      </c>
      <c r="D45" s="11">
        <f>IF(ISERROR(B45-C45),"n/a",B45-C45)</f>
        <v>0.55384542302028406</v>
      </c>
    </row>
    <row r="46" spans="1:4" ht="15" x14ac:dyDescent="0.2">
      <c r="A46" s="13" t="s">
        <v>13</v>
      </c>
      <c r="B46" s="9">
        <f>IF(ISERROR(College!J53/College!F53),"n/a",College!J53/College!F53)</f>
        <v>0.25</v>
      </c>
      <c r="C46" s="9">
        <f>IF(ISERROR(College!K53/College!G53),"n/a",College!K53/College!G53)</f>
        <v>0.375</v>
      </c>
      <c r="D46" s="11">
        <f>IF(ISERROR(B46-C46),"n/a",B46-C46)</f>
        <v>-0.125</v>
      </c>
    </row>
    <row r="47" spans="1:4" ht="15" x14ac:dyDescent="0.2">
      <c r="A47" s="13" t="s">
        <v>14</v>
      </c>
      <c r="B47" s="9">
        <f>IF(ISERROR(College!N53/College!F53),"n/a",College!N53/College!F53)</f>
        <v>0</v>
      </c>
      <c r="C47" s="9">
        <f>IF(ISERROR(College!O53/College!G53),"n/a",College!O53/College!G53)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>
        <f>IF(ISERROR(College!N53/College!J53),"n/a",College!N53/College!J53)</f>
        <v>0</v>
      </c>
      <c r="C48" s="9">
        <f>IF(ISERROR(College!O53/College!K53),"n/a",College!O53/College!K53)</f>
        <v>0</v>
      </c>
      <c r="D48" s="11">
        <f>IF(ISERROR(B48-C48),"n/a",B48-C48)</f>
        <v>0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0.125</v>
      </c>
      <c r="C51" s="9">
        <f>IF(ISERROR(College!G57/College!C57),"n/a",College!G57/College!C57)</f>
        <v>0.14035087719298245</v>
      </c>
      <c r="D51" s="11">
        <f>IF(ISERROR(B51-C51),"n/a",B51-C51)</f>
        <v>-1.5350877192982448E-2</v>
      </c>
    </row>
    <row r="52" spans="1:4" ht="15" x14ac:dyDescent="0.2">
      <c r="A52" s="13" t="s">
        <v>13</v>
      </c>
      <c r="B52" s="9">
        <f>IF(ISERROR(College!J57/College!F57),"n/a",College!J57/College!F57)</f>
        <v>0.14285714285714285</v>
      </c>
      <c r="C52" s="9">
        <f>IF(ISERROR(College!K57/College!G57),"n/a",College!K57/College!G57)</f>
        <v>0.125</v>
      </c>
      <c r="D52" s="11">
        <f>IF(ISERROR(B52-C52),"n/a",B52-C52)</f>
        <v>1.7857142857142849E-2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IF(ISERROR(College!N57/College!J57),"n/a",College!N57/College!J57)</f>
        <v>0</v>
      </c>
      <c r="C54" s="9">
        <f>IF(ISERROR(College!O57/College!K57),"n/a",College!O57/College!K57)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0.59</v>
      </c>
      <c r="C57" s="9">
        <f>IF(ISERROR(College!G55/College!C55),"n/a",College!G55/College!C55)</f>
        <v>0.56666666666666665</v>
      </c>
      <c r="D57" s="11">
        <f>IF(ISERROR(B57-C57),"n/a",B57-C57)</f>
        <v>2.3333333333333317E-2</v>
      </c>
    </row>
    <row r="58" spans="1:4" ht="15" x14ac:dyDescent="0.2">
      <c r="A58" s="13" t="s">
        <v>13</v>
      </c>
      <c r="B58" s="9">
        <f>IF(ISERROR(College!J55/College!F55),"n/a",College!J55/College!F55)</f>
        <v>0.15254237288135594</v>
      </c>
      <c r="C58" s="9">
        <f>IF(ISERROR(College!K55/College!G55),"n/a",College!K55/College!G55)</f>
        <v>0.17647058823529413</v>
      </c>
      <c r="D58" s="11">
        <f>IF(ISERROR(B58-C58),"n/a",B58-C58)</f>
        <v>-2.3928215353938187E-2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0.58041603247082696</v>
      </c>
      <c r="C63" s="9">
        <f>IF(ISERROR(College!G50/College!C50),"n/a",College!G50/College!C50)</f>
        <v>0.56079027355623101</v>
      </c>
      <c r="D63" s="11">
        <f>IF(ISERROR(B63-C63),"n/a",B63-C63)</f>
        <v>1.9625758914595948E-2</v>
      </c>
    </row>
    <row r="64" spans="1:4" ht="15" x14ac:dyDescent="0.2">
      <c r="A64" s="13" t="s">
        <v>13</v>
      </c>
      <c r="B64" s="9">
        <f>IF(ISERROR(College!J50/College!F50),"n/a",College!J50/College!F50)</f>
        <v>0.20454545454545456</v>
      </c>
      <c r="C64" s="9">
        <f>IF(ISERROR(College!K50/College!G50),"n/a",College!K50/College!G50)</f>
        <v>0.23577235772357724</v>
      </c>
      <c r="D64" s="11">
        <f>IF(ISERROR(B64-C64),"n/a",B64-C64)</f>
        <v>-3.1226903178122684E-2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67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78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7/5/24</v>
      </c>
      <c r="C9" s="328" t="str">
        <f>Summary!C7</f>
        <v>as of 7/5/23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0.93663366336633669</v>
      </c>
      <c r="C11" s="9">
        <f>IF(ISERROR(College!G61/College!C61),"n/a",College!G61/College!C61)</f>
        <v>0.74302788844621515</v>
      </c>
      <c r="D11" s="11">
        <f>IF(ISERROR(B11-C11),"n/a",B11-C11)</f>
        <v>0.19360577492012154</v>
      </c>
    </row>
    <row r="12" spans="1:4" ht="15" x14ac:dyDescent="0.2">
      <c r="A12" s="13" t="s">
        <v>13</v>
      </c>
      <c r="B12" s="9">
        <f>IF(ISERROR(College!J61/College!F61),"n/a",College!J61/College!F61)</f>
        <v>0.1331923890063425</v>
      </c>
      <c r="C12" s="9">
        <f>IF(ISERROR(College!K61/College!G61),"n/a",College!K61/College!G61)</f>
        <v>0.15683646112600536</v>
      </c>
      <c r="D12" s="11">
        <f>IF(ISERROR(B12-C12),"n/a",B12-C12)</f>
        <v>-2.3644072119662851E-2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1</v>
      </c>
      <c r="C17" s="9">
        <f>IF(ISERROR(College!G65/College!C65),"n/a",College!G65/College!C65)</f>
        <v>0.6</v>
      </c>
      <c r="D17" s="11">
        <f>IF(ISERROR(B17-C17),"n/a",B17-C17)</f>
        <v>0.4</v>
      </c>
    </row>
    <row r="18" spans="1:4" ht="15" x14ac:dyDescent="0.2">
      <c r="A18" s="13" t="s">
        <v>13</v>
      </c>
      <c r="B18" s="9">
        <f>IF(ISERROR(College!J65/College!F65),"n/a",College!J65/College!F65)</f>
        <v>0.14285714285714285</v>
      </c>
      <c r="C18" s="9">
        <f>IF(ISERROR(College!K65/College!G65),"n/a",College!K65/College!G65)</f>
        <v>0</v>
      </c>
      <c r="D18" s="11">
        <f>IF(ISERROR(B18-C18),"n/a",B18-C18)</f>
        <v>0.14285714285714285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IF(ISERROR(College!N65/College!J65),"n/a",College!N65/College!J65)</f>
        <v>0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0.85507246376811596</v>
      </c>
      <c r="C23" s="9">
        <f>IF(ISERROR(College!G63/College!C63),"n/a",College!G63/College!C63)</f>
        <v>0.69318181818181823</v>
      </c>
      <c r="D23" s="11">
        <f>IF(ISERROR(B23-C23),"n/a",B23-C23)</f>
        <v>0.16189064558629773</v>
      </c>
    </row>
    <row r="24" spans="1:4" ht="15" x14ac:dyDescent="0.2">
      <c r="A24" s="13" t="s">
        <v>13</v>
      </c>
      <c r="B24" s="9">
        <f>IF(ISERROR(College!J63/College!F63),"n/a",College!J63/College!F63)</f>
        <v>5.0847457627118647E-2</v>
      </c>
      <c r="C24" s="9">
        <f>IF(ISERROR(College!K63/College!G63),"n/a",College!K63/College!G63)</f>
        <v>0</v>
      </c>
      <c r="D24" s="11">
        <f>IF(ISERROR(B24-C24),"n/a",B24-C24)</f>
        <v>5.0847457627118647E-2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0.93315266485998194</v>
      </c>
      <c r="C29" s="9">
        <f>IF(ISERROR(College!G59/College!C59),"n/a",College!G59/College!C59)</f>
        <v>0.73712737127371275</v>
      </c>
      <c r="D29" s="11">
        <f>IF(ISERROR(B29-C29),"n/a",B29-C29)</f>
        <v>0.19602529358626919</v>
      </c>
    </row>
    <row r="30" spans="1:4" ht="15" x14ac:dyDescent="0.2">
      <c r="A30" s="13" t="s">
        <v>13</v>
      </c>
      <c r="B30" s="9">
        <f>IF(ISERROR(College!J59/College!F59),"n/a",College!J59/College!F59)</f>
        <v>0.1287512100677638</v>
      </c>
      <c r="C30" s="9">
        <f>IF(ISERROR(College!K59/College!G59),"n/a",College!K59/College!G59)</f>
        <v>0.14338235294117646</v>
      </c>
      <c r="D30" s="11">
        <f>IF(ISERROR(B30-C30),"n/a",B30-C30)</f>
        <v>-1.4631142873412661E-2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7/5/24</v>
      </c>
      <c r="C36" s="326" t="str">
        <f>(Summary!C7)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0.87755102040816324</v>
      </c>
      <c r="C39" s="9">
        <f>IF(ISERROR(College!G68/College!C68),"n/a",College!G68/College!C68)</f>
        <v>0.91160220994475138</v>
      </c>
      <c r="D39" s="11">
        <f>IF(ISERROR(B39-C39),"n/a",B39-C39)</f>
        <v>-3.4051189536588145E-2</v>
      </c>
    </row>
    <row r="40" spans="1:4" ht="15" x14ac:dyDescent="0.2">
      <c r="A40" s="13" t="s">
        <v>13</v>
      </c>
      <c r="B40" s="9">
        <f>IF(ISERROR(College!J68/College!F68),"n/a",College!J68/College!F68)</f>
        <v>0.36046511627906974</v>
      </c>
      <c r="C40" s="9">
        <f>IF(ISERROR(College!K68/College!G68),"n/a",College!K68/College!G68)</f>
        <v>0.31515151515151513</v>
      </c>
      <c r="D40" s="11">
        <f>IF(ISERROR(B40-C40),"n/a",B40-C40)</f>
        <v>4.5313601127554615E-2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>
        <f>IF(ISERROR(College!G69/College!C69),"n/a",College!G69/College!C69)</f>
        <v>1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IF(ISERROR(College!J69/College!F69),"n/a",College!J69/College!F69)</f>
        <v>0</v>
      </c>
      <c r="C46" s="9">
        <f>IF(ISERROR(College!K69/College!G69),"n/a",College!K69/College!G69)</f>
        <v>0.5</v>
      </c>
      <c r="D46" s="11">
        <f>IF(ISERROR(B46-C46),"n/a",B46-C46)</f>
        <v>-0.5</v>
      </c>
    </row>
    <row r="47" spans="1:4" ht="15" x14ac:dyDescent="0.2">
      <c r="A47" s="13" t="s">
        <v>14</v>
      </c>
      <c r="B47" s="9">
        <f>IF(ISERROR(College!N69/College!F69),"n/a",College!N69/College!F69)</f>
        <v>0</v>
      </c>
      <c r="C47" s="9">
        <f>IF(ISERROR(College!O69/College!G69),"n/a",College!O69/College!G69)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>
        <f>IF(ISERROR(College!O69/College!K69),"n/a",College!O69/College!K69)</f>
        <v>0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IF(ISERROR(College!J73/College!F73),"n/a",College!J73/College!F73)</f>
        <v>0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IF(ISERROR(College!N73/College!F73),"n/a",College!N73/College!F73)</f>
        <v>0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1</v>
      </c>
      <c r="C57" s="9">
        <f>IF(ISERROR(College!G71/College!C71),"n/a",College!G71/College!C71)</f>
        <v>0.8</v>
      </c>
      <c r="D57" s="11">
        <f>IF(ISERROR(B57-C57),"n/a",B57-C57)</f>
        <v>0.19999999999999996</v>
      </c>
    </row>
    <row r="58" spans="1:4" ht="15" x14ac:dyDescent="0.2">
      <c r="A58" s="13" t="s">
        <v>13</v>
      </c>
      <c r="B58" s="9">
        <f>IF(ISERROR(College!J71/College!F71),"n/a",College!J71/College!F71)</f>
        <v>0.14285714285714285</v>
      </c>
      <c r="C58" s="9">
        <f>IF(ISERROR(College!K71/College!G71),"n/a",College!K71/College!G71)</f>
        <v>0</v>
      </c>
      <c r="D58" s="11">
        <f>IF(ISERROR(B58-C58),"n/a",B58-C58)</f>
        <v>0.14285714285714285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IF(ISERROR(College!N71/College!J71),"n/a",College!N71/College!J71)</f>
        <v>0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0.88292682926829269</v>
      </c>
      <c r="C63" s="9">
        <f>IF(ISERROR(College!G66/College!C66),"n/a",College!G66/College!C66)</f>
        <v>0.9</v>
      </c>
      <c r="D63" s="11">
        <f>IF(ISERROR(B63-C63),"n/a",B63-C63)</f>
        <v>-1.7073170731707332E-2</v>
      </c>
    </row>
    <row r="64" spans="1:4" ht="15" x14ac:dyDescent="0.2">
      <c r="A64" s="13" t="s">
        <v>13</v>
      </c>
      <c r="B64" s="9">
        <f>IF(ISERROR(College!J66/College!F66),"n/a",College!J66/College!F66)</f>
        <v>0.34806629834254144</v>
      </c>
      <c r="C64" s="9">
        <f>IF(ISERROR(College!K66/College!G66),"n/a",College!K66/College!G66)</f>
        <v>0.30994152046783624</v>
      </c>
      <c r="D64" s="11">
        <f>IF(ISERROR(B64-C64),"n/a",B64-C64)</f>
        <v>3.8124777874705196E-2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65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71</v>
      </c>
      <c r="B6" s="405"/>
      <c r="C6" s="405"/>
      <c r="D6" s="406"/>
    </row>
    <row r="7" spans="1:4" ht="16.5" thickBot="1" x14ac:dyDescent="0.3">
      <c r="A7" s="401" t="s">
        <v>7</v>
      </c>
      <c r="B7" s="402"/>
      <c r="C7" s="402"/>
      <c r="D7" s="403"/>
    </row>
    <row r="8" spans="1:4" ht="15.75" customHeight="1" x14ac:dyDescent="0.2">
      <c r="A8" s="399" t="s">
        <v>11</v>
      </c>
      <c r="B8" s="325" t="str">
        <f>(Summary!B6)</f>
        <v>Fall 2024</v>
      </c>
      <c r="C8" s="325" t="str">
        <f>(Summary!C6)</f>
        <v>Fall 2023</v>
      </c>
      <c r="D8" s="397" t="s">
        <v>1</v>
      </c>
    </row>
    <row r="9" spans="1:4" ht="15.75" customHeight="1" x14ac:dyDescent="0.2">
      <c r="A9" s="400" t="s">
        <v>11</v>
      </c>
      <c r="B9" s="326" t="str">
        <f>(Summary!B7)</f>
        <v>as of 7/5/24</v>
      </c>
      <c r="C9" s="326" t="str">
        <f>(Summary!C7)</f>
        <v>as of 7/5/23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0.60667798528579508</v>
      </c>
      <c r="C12" s="9">
        <f>IF(ISERROR(College!G84/College!C84),"n/a",College!G84/College!C84)</f>
        <v>0.57874762808349145</v>
      </c>
      <c r="D12" s="11">
        <f>IF(ISERROR(B12-C12),"n/a",B12-C12)</f>
        <v>2.7930357202303635E-2</v>
      </c>
    </row>
    <row r="13" spans="1:4" ht="15" x14ac:dyDescent="0.2">
      <c r="A13" s="13" t="s">
        <v>13</v>
      </c>
      <c r="B13" s="9">
        <f>IF(ISERROR(College!J84/College!F84),"n/a",College!J84/College!F84)</f>
        <v>0.27611940298507465</v>
      </c>
      <c r="C13" s="9">
        <f>IF(ISERROR(College!K84/College!G84),"n/a",College!K84/College!G84)</f>
        <v>0.30163934426229511</v>
      </c>
      <c r="D13" s="11">
        <f>IF(ISERROR(B13-C13),"n/a",B13-C13)</f>
        <v>-2.5519941277220459E-2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IF(ISERROR(College!F85/College!B85),"n/a",College!F85/College!B85)</f>
        <v>0.54166666666666663</v>
      </c>
      <c r="C18" s="9">
        <f>IF(ISERROR(College!G85/College!C85),"n/a",College!G85/College!C85)</f>
        <v>0.35714285714285715</v>
      </c>
      <c r="D18" s="11">
        <f>IF(ISERROR(B18-C18),"n/a",B18-C18)</f>
        <v>0.18452380952380948</v>
      </c>
    </row>
    <row r="19" spans="1:4" ht="15" x14ac:dyDescent="0.2">
      <c r="A19" s="13" t="s">
        <v>13</v>
      </c>
      <c r="B19" s="9">
        <f>IF(ISERROR(College!J85/College!F85),"n/a",College!J85/College!F85)</f>
        <v>0.30769230769230771</v>
      </c>
      <c r="C19" s="9">
        <f>IF(ISERROR(College!K85/College!G85),"n/a",College!K85/College!G85)</f>
        <v>0.4</v>
      </c>
      <c r="D19" s="11">
        <f>IF(ISERROR(B19-C19),"n/a",B19-C19)</f>
        <v>-9.2307692307692313E-2</v>
      </c>
    </row>
    <row r="20" spans="1:4" ht="15" x14ac:dyDescent="0.2">
      <c r="A20" s="13" t="s">
        <v>14</v>
      </c>
      <c r="B20" s="9">
        <f>IF(ISERROR(College!N85/College!F85),"n/a",College!N85/College!F85)</f>
        <v>0</v>
      </c>
      <c r="C20" s="9">
        <f>IF(ISERROR(College!O85/College!G85),"n/a",College!O85/College!G85)</f>
        <v>0</v>
      </c>
      <c r="D20" s="11">
        <f>IF(ISERROR(B20-C20),"n/a",B20-C20)</f>
        <v>0</v>
      </c>
    </row>
    <row r="21" spans="1:4" ht="15" x14ac:dyDescent="0.2">
      <c r="A21" s="13" t="s">
        <v>15</v>
      </c>
      <c r="B21" s="9">
        <f>IF(ISERROR(College!N85/College!J85),"n/a",College!N85/College!J85)</f>
        <v>0</v>
      </c>
      <c r="C21" s="9">
        <f>IF(ISERROR(College!O85/College!K85),"n/a",College!O85/College!K85)</f>
        <v>0</v>
      </c>
      <c r="D21" s="11">
        <f>IF(ISERROR(B21-C21),"n/a",B21-C21)</f>
        <v>0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0.33333333333333331</v>
      </c>
      <c r="D24" s="11">
        <f>IF(ISERROR(B24-C24),"n/a",B24-C24)</f>
        <v>-0.33333333333333331</v>
      </c>
    </row>
    <row r="25" spans="1:4" ht="15" x14ac:dyDescent="0.2">
      <c r="A25" s="13" t="s">
        <v>13</v>
      </c>
      <c r="B25" s="9">
        <f>IF(ISERROR(College!J89/College!F89),"n/a",College!J89/College!F89)</f>
        <v>0.16666666666666666</v>
      </c>
      <c r="C25" s="9">
        <f>IF(ISERROR(College!K89/College!G89),"n/a",College!K89/College!G89)</f>
        <v>0</v>
      </c>
      <c r="D25" s="11">
        <f>IF(ISERROR(B25-C25),"n/a",B25-C25)</f>
        <v>0.16666666666666666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>
        <f>IF(ISERROR(College!N89/College!J89),"n/a",College!N89/College!J89)</f>
        <v>0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0.54074074074074074</v>
      </c>
      <c r="C30" s="9">
        <f>IF(ISERROR(College!G87/College!C87),"n/a",College!G87/College!C87)</f>
        <v>0.47368421052631576</v>
      </c>
      <c r="D30" s="11">
        <f>IF(ISERROR(B30-C30),"n/a",B30-C30)</f>
        <v>6.7056530214424981E-2</v>
      </c>
    </row>
    <row r="31" spans="1:4" ht="15" x14ac:dyDescent="0.2">
      <c r="A31" s="13" t="s">
        <v>13</v>
      </c>
      <c r="B31" s="9">
        <f>IF(ISERROR(College!J87/College!F87),"n/a",College!J87/College!F87)</f>
        <v>0.20547945205479451</v>
      </c>
      <c r="C31" s="9">
        <f>IF(ISERROR(College!K87/College!G87),"n/a",College!K87/College!G87)</f>
        <v>0.20370370370370369</v>
      </c>
      <c r="D31" s="11">
        <f>IF(ISERROR(B31-C31),"n/a",B31-C31)</f>
        <v>1.7757483510908167E-3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0.59327217125382259</v>
      </c>
      <c r="C36" s="9">
        <f>IF(ISERROR(College!G82/College!C82),"n/a",College!G82/College!C82)</f>
        <v>0.56246401842256766</v>
      </c>
      <c r="D36" s="11">
        <f>IF(ISERROR(B36-C36),"n/a",B36-C36)</f>
        <v>3.0808152831254931E-2</v>
      </c>
    </row>
    <row r="37" spans="1:4" ht="15" x14ac:dyDescent="0.2">
      <c r="A37" s="13" t="s">
        <v>13</v>
      </c>
      <c r="B37" s="9">
        <f>IF(ISERROR(College!J82/College!F82),"n/a",College!J82/College!F82)</f>
        <v>0.27147766323024053</v>
      </c>
      <c r="C37" s="9">
        <f>IF(ISERROR(College!K82/College!G82),"n/a",College!K82/College!G82)</f>
        <v>0.29580348004094165</v>
      </c>
      <c r="D37" s="11">
        <f>IF(ISERROR(B37-C37),"n/a",B37-C37)</f>
        <v>-2.4325816810701117E-2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7" t="s">
        <v>8</v>
      </c>
      <c r="B1" s="357"/>
      <c r="C1" s="357"/>
      <c r="D1" s="357"/>
    </row>
    <row r="2" spans="1:4" ht="15.75" x14ac:dyDescent="0.25">
      <c r="A2" s="357" t="s">
        <v>75</v>
      </c>
      <c r="B2" s="357"/>
      <c r="C2" s="357"/>
      <c r="D2" s="357"/>
    </row>
    <row r="3" spans="1:4" ht="15.75" x14ac:dyDescent="0.25">
      <c r="A3" s="358" t="str">
        <f>Summary!A3</f>
        <v>Fall 2024</v>
      </c>
      <c r="B3" s="358"/>
      <c r="C3" s="358"/>
      <c r="D3" s="358"/>
    </row>
    <row r="4" spans="1:4" ht="15.75" x14ac:dyDescent="0.25">
      <c r="A4" s="358" t="str">
        <f>Summary!A4</f>
        <v>as of Friday, July 5, 2024</v>
      </c>
      <c r="B4" s="358"/>
      <c r="C4" s="358"/>
      <c r="D4" s="358"/>
    </row>
    <row r="5" spans="1:4" ht="13.5" thickBot="1" x14ac:dyDescent="0.25"/>
    <row r="6" spans="1:4" ht="16.5" thickBot="1" x14ac:dyDescent="0.25">
      <c r="A6" s="404" t="s">
        <v>76</v>
      </c>
      <c r="B6" s="405"/>
      <c r="C6" s="405"/>
      <c r="D6" s="406"/>
    </row>
    <row r="7" spans="1:4" ht="16.5" thickBot="1" x14ac:dyDescent="0.3">
      <c r="A7" s="401" t="s">
        <v>77</v>
      </c>
      <c r="B7" s="402"/>
      <c r="C7" s="402"/>
      <c r="D7" s="403"/>
    </row>
    <row r="8" spans="1:4" ht="15.75" x14ac:dyDescent="0.2">
      <c r="A8" s="399" t="s">
        <v>11</v>
      </c>
      <c r="B8" s="325" t="str">
        <f>(Summary!B6)</f>
        <v>Fall 2024</v>
      </c>
      <c r="C8" s="327" t="str">
        <f>Summary!C6</f>
        <v>Fall 2023</v>
      </c>
      <c r="D8" s="397" t="s">
        <v>1</v>
      </c>
    </row>
    <row r="9" spans="1:4" ht="15.75" x14ac:dyDescent="0.2">
      <c r="A9" s="400"/>
      <c r="B9" s="326" t="str">
        <f>(Summary!B7)</f>
        <v>as of 7/5/24</v>
      </c>
      <c r="C9" s="328" t="str">
        <f>Summary!C7</f>
        <v>as of 7/5/23</v>
      </c>
      <c r="D9" s="398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1.1274787535410764</v>
      </c>
      <c r="C11" s="9">
        <f>IF(ISERROR(College!G93/College!C93),"n/a",College!G93/College!C93)</f>
        <v>1.0015822784810127</v>
      </c>
      <c r="D11" s="11">
        <f>IF(ISERROR(B11-C11),"n/a",B11-C11)</f>
        <v>0.12589647506006374</v>
      </c>
    </row>
    <row r="12" spans="1:4" ht="15" x14ac:dyDescent="0.2">
      <c r="A12" s="13" t="s">
        <v>13</v>
      </c>
      <c r="B12" s="9">
        <f>IF(ISERROR(College!J93/College!F93),"n/a",College!J93/College!F93)</f>
        <v>0.11809045226130653</v>
      </c>
      <c r="C12" s="9">
        <f>IF(ISERROR(College!K93/College!G93),"n/a",College!K93/College!G93)</f>
        <v>6.1611374407582936E-2</v>
      </c>
      <c r="D12" s="11">
        <f>IF(ISERROR(B12-C12),"n/a",B12-C12)</f>
        <v>5.6479077853723594E-2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1.1111111111111112</v>
      </c>
      <c r="C17" s="9">
        <f>IF(ISERROR(College!G97/College!C97),"n/a",College!G97/College!C97)</f>
        <v>0.74193548387096775</v>
      </c>
      <c r="D17" s="11">
        <f>IF(ISERROR(B17-C17),"n/a",B17-C17)</f>
        <v>0.36917562724014341</v>
      </c>
    </row>
    <row r="18" spans="1:4" ht="15" x14ac:dyDescent="0.2">
      <c r="A18" s="13" t="s">
        <v>13</v>
      </c>
      <c r="B18" s="9">
        <f>IF(ISERROR(College!J97/College!F97),"n/a",College!J97/College!F97)</f>
        <v>0.1</v>
      </c>
      <c r="C18" s="9">
        <f>IF(ISERROR(College!K97/College!G97),"n/a",College!K97/College!G97)</f>
        <v>0</v>
      </c>
      <c r="D18" s="11">
        <f>IF(ISERROR(B18-C18),"n/a",B18-C18)</f>
        <v>0.1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1.0333333333333334</v>
      </c>
      <c r="C23" s="9">
        <f>IF(ISERROR(College!G95/College!C95),"n/a",College!G95/College!C95)</f>
        <v>0.73529411764705888</v>
      </c>
      <c r="D23" s="11">
        <f>IF(ISERROR(B23-C23),"n/a",B23-C23)</f>
        <v>0.29803921568627456</v>
      </c>
    </row>
    <row r="24" spans="1:4" ht="15" x14ac:dyDescent="0.2">
      <c r="A24" s="13" t="s">
        <v>13</v>
      </c>
      <c r="B24" s="9">
        <f>IF(ISERROR(College!J95/College!F95),"n/a",College!J95/College!F95)</f>
        <v>6.4516129032258063E-2</v>
      </c>
      <c r="C24" s="9">
        <f>IF(ISERROR(College!K95/College!G95),"n/a",College!K95/College!G95)</f>
        <v>0.08</v>
      </c>
      <c r="D24" s="11">
        <f>IF(ISERROR(B24-C24),"n/a",B24-C24)</f>
        <v>-1.5483870967741939E-2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1.1197007481296759</v>
      </c>
      <c r="C29" s="9">
        <f>IF(ISERROR(College!G91/College!C91),"n/a",College!G91/College!C91)</f>
        <v>0.97704447632711622</v>
      </c>
      <c r="D29" s="11">
        <f>IF(ISERROR(B29-C29),"n/a",B29-C29)</f>
        <v>0.14265627180255969</v>
      </c>
    </row>
    <row r="30" spans="1:4" ht="15" x14ac:dyDescent="0.2">
      <c r="A30" s="13" t="s">
        <v>13</v>
      </c>
      <c r="B30" s="9">
        <f>IF(ISERROR(College!J91/College!F91),"n/a",College!J91/College!F91)</f>
        <v>0.11358574610244988</v>
      </c>
      <c r="C30" s="9">
        <f>IF(ISERROR(College!K91/College!G91),"n/a",College!K91/College!G91)</f>
        <v>6.0205580029368579E-2</v>
      </c>
      <c r="D30" s="11">
        <f>IF(ISERROR(B30-C30),"n/a",B30-C30)</f>
        <v>5.3380166073081305E-2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401" t="s">
        <v>7</v>
      </c>
      <c r="B34" s="402"/>
      <c r="C34" s="402"/>
      <c r="D34" s="403"/>
    </row>
    <row r="35" spans="1:4" ht="15.75" x14ac:dyDescent="0.2">
      <c r="A35" s="399" t="s">
        <v>11</v>
      </c>
      <c r="B35" s="325" t="str">
        <f>(Summary!B6)</f>
        <v>Fall 2024</v>
      </c>
      <c r="C35" s="325" t="str">
        <f>(Summary!C6)</f>
        <v>Fall 2023</v>
      </c>
      <c r="D35" s="397" t="s">
        <v>1</v>
      </c>
    </row>
    <row r="36" spans="1:4" ht="15.75" x14ac:dyDescent="0.2">
      <c r="A36" s="400" t="s">
        <v>11</v>
      </c>
      <c r="B36" s="326" t="str">
        <f>(Summary!B7)</f>
        <v>as of 7/5/24</v>
      </c>
      <c r="C36" s="326" t="str">
        <f>(Summary!C7)</f>
        <v>as of 7/5/23</v>
      </c>
      <c r="D36" s="398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0.88421052631578945</v>
      </c>
      <c r="C39" s="9">
        <f>IF(ISERROR(College!G100/College!C100),"n/a",College!G100/College!C100)</f>
        <v>0.9555555555555556</v>
      </c>
      <c r="D39" s="11">
        <f>IF(ISERROR(B39-C39),"n/a",B39-C39)</f>
        <v>-7.1345029239766156E-2</v>
      </c>
    </row>
    <row r="40" spans="1:4" ht="15" x14ac:dyDescent="0.2">
      <c r="A40" s="13" t="s">
        <v>13</v>
      </c>
      <c r="B40" s="9">
        <f>IF(ISERROR(College!J100/College!F100),"n/a",College!J100/College!F100)</f>
        <v>0.19047619047619047</v>
      </c>
      <c r="C40" s="9">
        <f>IF(ISERROR(College!K100/College!G100),"n/a",College!K100/College!G100)</f>
        <v>0.23255813953488372</v>
      </c>
      <c r="D40" s="11">
        <f>IF(ISERROR(B40-C40),"n/a",B40-C40)</f>
        <v>-4.2081949058693252E-2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IF(ISERROR(College!F101/College!B101),"n/a",College!F101/College!B101)</f>
        <v>1</v>
      </c>
      <c r="C45" s="9">
        <f>IF(ISERROR(College!G101/College!C101),"n/a",College!G101/College!C101)</f>
        <v>1</v>
      </c>
      <c r="D45" s="11">
        <f>IF(ISERROR(B45-C45),"n/a",B45-C45)</f>
        <v>0</v>
      </c>
    </row>
    <row r="46" spans="1:4" ht="15" x14ac:dyDescent="0.2">
      <c r="A46" s="13" t="s">
        <v>13</v>
      </c>
      <c r="B46" s="9">
        <f>IF(ISERROR(College!J101/College!F101),"n/a",College!J101/College!F101)</f>
        <v>0</v>
      </c>
      <c r="C46" s="9">
        <f>IF(ISERROR(College!K101/College!G101),"n/a",College!K101/College!G101)</f>
        <v>0</v>
      </c>
      <c r="D46" s="11">
        <f>IF(ISERROR(B46-C46),"n/a",B46-C46)</f>
        <v>0</v>
      </c>
    </row>
    <row r="47" spans="1:4" ht="15" x14ac:dyDescent="0.2">
      <c r="A47" s="13" t="s">
        <v>14</v>
      </c>
      <c r="B47" s="9">
        <f>IF(ISERROR(College!N101/College!F101),"n/a",College!N101/College!F101)</f>
        <v>0</v>
      </c>
      <c r="C47" s="9">
        <f>IF(ISERROR(College!O101/College!G101),"n/a",College!O101/College!G101)</f>
        <v>0</v>
      </c>
      <c r="D47" s="11">
        <f>IF(ISERROR(B47-C47),"n/a",B47-C47)</f>
        <v>0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IF(ISERROR(College!K105/College!G105),"n/a",College!K105/College!G105)</f>
        <v>0</v>
      </c>
      <c r="C51" s="9">
        <f>IF(ISERROR(College!G105/College!C105),"n/a",College!G105/College!C105)</f>
        <v>0.33333333333333331</v>
      </c>
      <c r="D51" s="11">
        <f>IF(ISERROR(B51-C51),"n/a",B51-C51)</f>
        <v>-0.33333333333333331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>
        <f>IF(ISERROR(College!K105/College!G105),"n/a",College!K105/College!G105)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>
        <f>IF(ISERROR(College!O105/College!G105),"n/a",College!O105/College!G105)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0.8</v>
      </c>
      <c r="C57" s="9">
        <f>IF(ISERROR(College!G103/College!C103),"n/a",College!G103/College!C103)</f>
        <v>0.33333333333333331</v>
      </c>
      <c r="D57" s="11">
        <f>IF(ISERROR(B57-C57),"n/a",B57-C57)</f>
        <v>0.46666666666666673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0.89215686274509809</v>
      </c>
      <c r="C63" s="9">
        <f>IF(ISERROR(College!G98/College!C98),"n/a",College!G98/College!C98)</f>
        <v>0.91752577319587625</v>
      </c>
      <c r="D63" s="11">
        <f>IF(ISERROR(B63-C63),"n/a",B63-C63)</f>
        <v>-2.5368910450778159E-2</v>
      </c>
    </row>
    <row r="64" spans="1:4" ht="15" x14ac:dyDescent="0.2">
      <c r="A64" s="13" t="s">
        <v>13</v>
      </c>
      <c r="B64" s="9">
        <f>IF(ISERROR(College!J98/College!F98),"n/a",College!J98/College!F98)</f>
        <v>0.17582417582417584</v>
      </c>
      <c r="C64" s="9">
        <f>IF(ISERROR(College!K98/College!G98),"n/a",College!K98/College!G98)</f>
        <v>0.2247191011235955</v>
      </c>
      <c r="D64" s="11">
        <f>IF(ISERROR(B64-C64),"n/a",B64-C64)</f>
        <v>-4.8894925299419661E-2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7/9/2024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2024-07-09T14:53:29Z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