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31" documentId="8_{CAA208AD-339C-461B-8F85-918A1923F3D5}" xr6:coauthVersionLast="47" xr6:coauthVersionMax="47" xr10:uidLastSave="{35C47E93-E7FD-4EB8-8530-3A149D135845}"/>
  <bookViews>
    <workbookView xWindow="630" yWindow="450" windowWidth="28020" windowHeight="15555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Summary!$A$1:$A$149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Summary!$A$1:$E$149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6" i="6" l="1"/>
  <c r="M32" i="10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D132" i="1"/>
  <c r="E132" i="1" s="1"/>
  <c r="B110" i="1"/>
  <c r="C110" i="1"/>
  <c r="B86" i="1"/>
  <c r="C86" i="1"/>
  <c r="B67" i="1"/>
  <c r="C67" i="1"/>
  <c r="B48" i="1"/>
  <c r="C48" i="1"/>
  <c r="B29" i="1"/>
  <c r="C29" i="1"/>
  <c r="B10" i="1"/>
  <c r="C10" i="1"/>
  <c r="D112" i="1"/>
  <c r="E112" i="1" s="1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F78" i="6"/>
  <c r="C78" i="6"/>
  <c r="B78" i="6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B76" i="6"/>
  <c r="N75" i="6"/>
  <c r="L80" i="6" l="1"/>
  <c r="M80" i="6" s="1"/>
  <c r="C75" i="6"/>
  <c r="D78" i="6"/>
  <c r="E78" i="6" s="1"/>
  <c r="G75" i="6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H75" i="6" l="1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D143" i="1" l="1"/>
  <c r="E143" i="1" s="1"/>
  <c r="D123" i="1" l="1"/>
  <c r="E123" i="1" s="1"/>
  <c r="C44" i="6" l="1"/>
  <c r="K44" i="6" l="1"/>
  <c r="J86" i="6" l="1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4" i="1"/>
  <c r="C135" i="1"/>
  <c r="C133" i="1"/>
  <c r="B144" i="1"/>
  <c r="B135" i="1"/>
  <c r="B133" i="1"/>
  <c r="C99" i="1"/>
  <c r="C90" i="1"/>
  <c r="C88" i="1"/>
  <c r="B99" i="1"/>
  <c r="B90" i="1"/>
  <c r="B88" i="1"/>
  <c r="C80" i="1"/>
  <c r="C71" i="1"/>
  <c r="C69" i="1"/>
  <c r="B80" i="1"/>
  <c r="B71" i="1"/>
  <c r="B69" i="1"/>
  <c r="C61" i="1"/>
  <c r="C52" i="1"/>
  <c r="C50" i="1"/>
  <c r="B61" i="1"/>
  <c r="B52" i="1"/>
  <c r="B50" i="1"/>
  <c r="C33" i="1"/>
  <c r="C31" i="1"/>
  <c r="B33" i="1"/>
  <c r="B31" i="1"/>
  <c r="C23" i="1"/>
  <c r="C14" i="1"/>
  <c r="C12" i="1"/>
  <c r="B23" i="1"/>
  <c r="B14" i="1"/>
  <c r="B12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D30" i="1"/>
  <c r="E30" i="1" s="1"/>
  <c r="D131" i="1"/>
  <c r="E131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C93" i="1" l="1"/>
  <c r="D140" i="1"/>
  <c r="E140" i="1" s="1"/>
  <c r="D139" i="1"/>
  <c r="E139" i="1" s="1"/>
  <c r="D130" i="1" l="1"/>
  <c r="E130" i="1" s="1"/>
  <c r="D134" i="1"/>
  <c r="E134" i="1" s="1"/>
  <c r="D136" i="1"/>
  <c r="E136" i="1" s="1"/>
  <c r="D138" i="1"/>
  <c r="E138" i="1" s="1"/>
  <c r="D142" i="1"/>
  <c r="E142" i="1" s="1"/>
  <c r="D145" i="1"/>
  <c r="E145" i="1" s="1"/>
  <c r="D133" i="1" l="1"/>
  <c r="E133" i="1" s="1"/>
  <c r="C129" i="1"/>
  <c r="B129" i="1"/>
  <c r="D135" i="1"/>
  <c r="E135" i="1" s="1"/>
  <c r="D141" i="1"/>
  <c r="E141" i="1" s="1"/>
  <c r="D144" i="1"/>
  <c r="E144" i="1" s="1"/>
  <c r="B93" i="1"/>
  <c r="B146" i="1" l="1"/>
  <c r="D129" i="1"/>
  <c r="E129" i="1" s="1"/>
  <c r="C146" i="1"/>
  <c r="D137" i="1"/>
  <c r="E137" i="1" s="1"/>
  <c r="J83" i="6"/>
  <c r="D146" i="1" l="1"/>
  <c r="E146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9" i="1"/>
  <c r="E119" i="1" s="1"/>
  <c r="D120" i="1"/>
  <c r="E120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2" i="1"/>
  <c r="E122" i="1" s="1"/>
  <c r="D125" i="1"/>
  <c r="E125" i="1" s="1"/>
  <c r="D118" i="1"/>
  <c r="E118" i="1" s="1"/>
  <c r="D114" i="1"/>
  <c r="E114" i="1" s="1"/>
  <c r="D116" i="1"/>
  <c r="E116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7" i="1"/>
  <c r="C67" i="3" s="1"/>
  <c r="D121" i="1"/>
  <c r="E121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7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4" i="1"/>
  <c r="E124" i="1" s="1"/>
  <c r="D61" i="1"/>
  <c r="E61" i="1" s="1"/>
  <c r="C73" i="1"/>
  <c r="D115" i="1"/>
  <c r="E115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3" i="1"/>
  <c r="E113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6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7" i="1"/>
  <c r="E117" i="1" s="1"/>
  <c r="B126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6" i="1"/>
  <c r="E126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<sst xmlns="http://schemas.openxmlformats.org/spreadsheetml/2006/main" count="951" uniqueCount="91">
  <si>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</si>
  <si>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</si>
  <si>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</si>
  <si>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</si>
  <si>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</si>
  <si>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</si>
  <si>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</si>
  <si>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</si>
  <si>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</si>
  <si>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</si>
  <si>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</si>
  <si>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</si>
  <si>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</si>
  <si>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</si>
  <si>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</si>
  <si>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</si>
  <si>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</si>
  <si>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</si>
  <si>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</si>
  <si>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</si>
  <si>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</si>
  <si>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</si>
  <si>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</si>
  <si>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</si>
  <si>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</si>
  <si>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</si>
  <si>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</si>
  <si>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</si>
  <si>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</si>
  <si>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</si>
  <si>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</si>
  <si>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</si>
  <si>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</si>
  <si>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</si>
  <si>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</si>
  <si>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</si>
  <si>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</si>
  <si>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</si>
  <si>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</si>
  <si>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</si>
  <si>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</si>
  <si>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</si>
  <si>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</si>
  <si>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</si>
  <si>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</si>
  <si>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</si>
  <si>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</si>
  <si>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</si>
  <si>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</si>
  <si>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</si>
  <si>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</si>
  <si>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</si>
  <si>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</si>
  <si>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</si>
  <si>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</si>
  <si>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</si>
  <si>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</si>
  <si>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</si>
  <si>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</si>
  <si>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</si>
  <si>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</si>
  <si>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</si>
  <si>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</si>
  <si>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</si>
  <si>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</si>
  <si>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</si>
  <si>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</si>
  <si>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</si>
  <si>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</si>
  <si>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</si>
  <si>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</si>
  <si>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</si>
  <si>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</si>
  <si>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</si>
  <si>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</si>
  <si>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</si>
  <si>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</si>
  <si>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</si>
  <si>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</si>
  <si>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2024</t>
  </si>
  <si>
    <t>Fall 2023</t>
  </si>
  <si>
    <t>BCOE Overall = 825</t>
  </si>
  <si>
    <t>CHASS Overall = 2845</t>
  </si>
  <si>
    <t>CNAS Overall = 1775</t>
  </si>
  <si>
    <t>SB Overall = 40</t>
  </si>
  <si>
    <t>EDUC Overall = 125</t>
  </si>
  <si>
    <t>SPP Overall = 60</t>
  </si>
  <si>
    <t>Fall 2024 Enrollment Targets</t>
  </si>
  <si>
    <t>as of Friday, March 8, 2024</t>
  </si>
  <si>
    <t>as of 3/8/24</t>
  </si>
  <si>
    <t>as of 3/8/23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</si>
</sst>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6" fillId="19" borderId="9" xfId="3" applyFont="1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6" fillId="17" borderId="9" xfId="3" applyFont="1" applyFill="1" applyBorder="1" applyAlignment="1">
      <alignment horizontal="center"/>
    </xf>
    <xf numFmtId="0" fontId="13" fillId="19" borderId="9" xfId="3" applyFill="1" applyBorder="1" applyAlignment="1">
      <alignment horizontal="center"/>
    </xf>
    <xf numFmtId="0" fontId="13" fillId="17" borderId="9" xfId="3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8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79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88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79</v>
      </c>
      <c r="C6" s="165" t="s">
        <v>80</v>
      </c>
      <c r="D6" s="166"/>
      <c r="E6" s="167"/>
    </row>
    <row r="7" spans="1:7" ht="15" x14ac:dyDescent="0.25">
      <c r="A7" s="27"/>
      <c r="B7" s="168" t="s">
        <v>89</v>
      </c>
      <c r="C7" s="169" t="s">
        <v>90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57416</v>
      </c>
      <c r="C9" s="71">
        <f>(C10+C14+C12)</f>
        <v>56463</v>
      </c>
      <c r="D9" s="71">
        <f>IF(ISERROR(B9-C9),"n/a",B9-C9)</f>
        <v>953</v>
      </c>
      <c r="E9" s="142">
        <f>IF(ISERROR(D9/C9),"n/a",(D9/C9))</f>
        <v>1.6878309689531197E-2</v>
      </c>
    </row>
    <row r="10" spans="1:7" x14ac:dyDescent="0.2">
      <c r="A10" s="143" t="s">
        <v>30</v>
      </c>
      <c r="B10" s="191">
        <f>SUM(B11:B11)</f>
        <v>48736</v>
      </c>
      <c r="C10" s="191">
        <f>SUM(C11:C11)</f>
        <v>48012</v>
      </c>
      <c r="D10" s="7">
        <f t="shared" ref="D10:D16" si="0">IF(ISERROR(B10-C10),"n/a",B10-C10)</f>
        <v>724</v>
      </c>
      <c r="E10" s="144">
        <f t="shared" ref="E10:E16" si="1">IF(ISERROR(D10/C10),"n/a",(D10/C10))</f>
        <v>1.5079563442472715E-2</v>
      </c>
    </row>
    <row r="11" spans="1:7" x14ac:dyDescent="0.2">
      <c r="A11" s="145" t="s">
        <v>31</v>
      </c>
      <c r="B11" s="260">
        <v>48736</v>
      </c>
      <c r="C11" s="260">
        <v>48012</v>
      </c>
      <c r="D11" s="261">
        <f t="shared" ref="D11" si="2">IF(ISERROR(B11-C11),"n/a",B11-C11)</f>
        <v>724</v>
      </c>
      <c r="E11" s="262">
        <f t="shared" ref="E11" si="3">IF(ISERROR(D11/C11),"n/a",(D11/C11))</f>
        <v>1.5079563442472715E-2</v>
      </c>
    </row>
    <row r="12" spans="1:7" x14ac:dyDescent="0.2">
      <c r="A12" s="143" t="s">
        <v>29</v>
      </c>
      <c r="B12" s="7">
        <f>B13</f>
        <v>5925</v>
      </c>
      <c r="C12" s="191">
        <f>C13</f>
        <v>5728</v>
      </c>
      <c r="D12" s="7">
        <f>IF(ISERROR(B12-C12),"n/a",B12-C12)</f>
        <v>197</v>
      </c>
      <c r="E12" s="144">
        <f>IF(ISERROR(D12/C12),"n/a",(D12/C12))</f>
        <v>3.4392458100558659E-2</v>
      </c>
    </row>
    <row r="13" spans="1:7" x14ac:dyDescent="0.2">
      <c r="A13" s="145" t="s">
        <v>31</v>
      </c>
      <c r="B13" s="192">
        <v>5925</v>
      </c>
      <c r="C13" s="192">
        <v>5728</v>
      </c>
      <c r="D13" s="6">
        <f>IF(ISERROR(B13-C13),"n/a",B13-C13)</f>
        <v>197</v>
      </c>
      <c r="E13" s="146">
        <f>IF(ISERROR(D13/C13),"n/a",(D13/C13))</f>
        <v>3.4392458100558659E-2</v>
      </c>
    </row>
    <row r="14" spans="1:7" x14ac:dyDescent="0.2">
      <c r="A14" s="143" t="s">
        <v>32</v>
      </c>
      <c r="B14" s="7">
        <f>B15</f>
        <v>2755</v>
      </c>
      <c r="C14" s="7">
        <f>C15</f>
        <v>2723</v>
      </c>
      <c r="D14" s="7">
        <f t="shared" si="0"/>
        <v>32</v>
      </c>
      <c r="E14" s="144">
        <f t="shared" si="1"/>
        <v>1.1751744399559309E-2</v>
      </c>
    </row>
    <row r="15" spans="1:7" x14ac:dyDescent="0.2">
      <c r="A15" s="145" t="s">
        <v>31</v>
      </c>
      <c r="B15" s="192">
        <v>2755</v>
      </c>
      <c r="C15" s="192">
        <v>2723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12070</v>
      </c>
      <c r="C16" s="71">
        <f>(C17+C23+C20)</f>
        <v>11955</v>
      </c>
      <c r="D16" s="71">
        <f t="shared" si="0"/>
        <v>115</v>
      </c>
      <c r="E16" s="142">
        <f t="shared" si="1"/>
        <v>9.6194061062317027E-3</v>
      </c>
    </row>
    <row r="17" spans="1:5" x14ac:dyDescent="0.2">
      <c r="A17" s="143" t="s">
        <v>30</v>
      </c>
      <c r="B17" s="191">
        <f>SUM(B18:B19)</f>
        <v>11036</v>
      </c>
      <c r="C17" s="191">
        <f>SUM(C18:C19)</f>
        <v>10897</v>
      </c>
      <c r="D17" s="7">
        <f t="shared" ref="D17:D23" si="4">IF(ISERROR(B17-C17),"n/a",B17-C17)</f>
        <v>139</v>
      </c>
      <c r="E17" s="144">
        <f t="shared" ref="E17:E24" si="5">IF(ISERROR(D17/C17),"n/a",(D17/C17))</f>
        <v>1.2755804349821051E-2</v>
      </c>
    </row>
    <row r="18" spans="1:5" x14ac:dyDescent="0.2">
      <c r="A18" s="145" t="s">
        <v>31</v>
      </c>
      <c r="B18" s="260">
        <v>11036</v>
      </c>
      <c r="C18" s="261">
        <v>10897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810</v>
      </c>
      <c r="C20" s="7">
        <f>C21+C22</f>
        <v>798</v>
      </c>
      <c r="D20" s="7">
        <f>IF(ISERROR(B20-C20),"n/a",B20-C20)</f>
        <v>12</v>
      </c>
      <c r="E20" s="144">
        <f>IF(ISERROR(D20/C20),"n/a",(D20/C20))</f>
        <v>1.5037593984962405E-2</v>
      </c>
    </row>
    <row r="21" spans="1:5" x14ac:dyDescent="0.2">
      <c r="A21" s="145" t="s">
        <v>31</v>
      </c>
      <c r="B21" s="192">
        <v>810</v>
      </c>
      <c r="C21" s="192">
        <v>798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224</v>
      </c>
      <c r="C23" s="7">
        <f>C24</f>
        <v>260</v>
      </c>
      <c r="D23" s="7">
        <f t="shared" si="4"/>
        <v>-36</v>
      </c>
      <c r="E23" s="144">
        <f t="shared" si="5"/>
        <v>-0.13846153846153847</v>
      </c>
    </row>
    <row r="24" spans="1:5" x14ac:dyDescent="0.2">
      <c r="A24" s="145" t="s">
        <v>31</v>
      </c>
      <c r="B24" s="192">
        <v>224</v>
      </c>
      <c r="C24" s="192">
        <v>260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69486</v>
      </c>
      <c r="C25" s="71">
        <f>(C9+C16)</f>
        <v>68418</v>
      </c>
      <c r="D25" s="71">
        <f>IF(ISERROR(B25-C25),"n/a",B25-C25)</f>
        <v>1068</v>
      </c>
      <c r="E25" s="142">
        <f>IF(ISERROR(D25/C25),"n/a",(D25/C25))</f>
        <v>1.5609927212137158E-2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31</v>
      </c>
      <c r="C28" s="71">
        <f>(C29+C33+C31)</f>
        <v>15072</v>
      </c>
      <c r="D28" s="71">
        <f t="shared" ref="D28:D44" si="6">IF(ISERROR(B28-C28),"n/a",B28-C28)</f>
        <v>-15041</v>
      </c>
      <c r="E28" s="142">
        <f t="shared" ref="E28:E44" si="7">IF(ISERROR(D28/C28),"n/a",(D28/C28))</f>
        <v>-0.99794320594479835</v>
      </c>
    </row>
    <row r="29" spans="1:5" x14ac:dyDescent="0.2">
      <c r="A29" s="143" t="s">
        <v>30</v>
      </c>
      <c r="B29" s="191">
        <f>SUM(B30:B30)</f>
        <v>27</v>
      </c>
      <c r="C29" s="191">
        <f>SUM(C30:C30)</f>
        <v>12757</v>
      </c>
      <c r="D29" s="7">
        <f t="shared" si="6"/>
        <v>-12730</v>
      </c>
      <c r="E29" s="144">
        <f t="shared" si="7"/>
        <v>-0.997883514932978</v>
      </c>
    </row>
    <row r="30" spans="1:5" x14ac:dyDescent="0.2">
      <c r="A30" s="145" t="s">
        <v>31</v>
      </c>
      <c r="B30" s="260">
        <v>27</v>
      </c>
      <c r="C30" s="260">
        <v>12757</v>
      </c>
      <c r="D30" s="261">
        <f t="shared" ref="D30" si="8">IF(ISERROR(B30-C30),"n/a",B30-C30)</f>
        <v>-12730</v>
      </c>
      <c r="E30" s="262">
        <f t="shared" ref="E30" si="9">IF(ISERROR(D30/C30),"n/a",(D30/C30))</f>
        <v>-0.997883514932978</v>
      </c>
    </row>
    <row r="31" spans="1:5" x14ac:dyDescent="0.2">
      <c r="A31" s="143" t="s">
        <v>29</v>
      </c>
      <c r="B31" s="7">
        <f>B32</f>
        <v>2</v>
      </c>
      <c r="C31" s="7">
        <f>C32</f>
        <v>1592</v>
      </c>
      <c r="D31" s="7">
        <f>IF(ISERROR(B31-C31),"n/a",B31-C31)</f>
        <v>-1590</v>
      </c>
      <c r="E31" s="144">
        <f>IF(ISERROR(D31/C31),"n/a",(D31/C31))</f>
        <v>-0.99874371859296485</v>
      </c>
    </row>
    <row r="32" spans="1:5" x14ac:dyDescent="0.2">
      <c r="A32" s="145" t="s">
        <v>31</v>
      </c>
      <c r="B32" s="192">
        <v>2</v>
      </c>
      <c r="C32" s="192">
        <v>1592</v>
      </c>
      <c r="D32" s="6">
        <f>IF(ISERROR(B32-C32),"n/a",B32-C32)</f>
        <v>-1590</v>
      </c>
      <c r="E32" s="146">
        <f>IF(ISERROR(D32/C32),"n/a",(D32/C32))</f>
        <v>-0.99874371859296485</v>
      </c>
    </row>
    <row r="33" spans="1:5" x14ac:dyDescent="0.2">
      <c r="A33" s="143" t="s">
        <v>32</v>
      </c>
      <c r="B33" s="7">
        <f>B34</f>
        <v>2</v>
      </c>
      <c r="C33" s="7">
        <f>C34</f>
        <v>723</v>
      </c>
      <c r="D33" s="7">
        <f t="shared" si="6"/>
        <v>-721</v>
      </c>
      <c r="E33" s="144">
        <f t="shared" si="7"/>
        <v>-0.99723374827109268</v>
      </c>
    </row>
    <row r="34" spans="1:5" x14ac:dyDescent="0.2">
      <c r="A34" s="145" t="s">
        <v>31</v>
      </c>
      <c r="B34" s="192">
        <v>2</v>
      </c>
      <c r="C34" s="192">
        <v>723</v>
      </c>
      <c r="D34" s="6">
        <f t="shared" si="6"/>
        <v>-721</v>
      </c>
      <c r="E34" s="146">
        <f t="shared" si="7"/>
        <v>-0.99723374827109268</v>
      </c>
    </row>
    <row r="35" spans="1:5" x14ac:dyDescent="0.2">
      <c r="A35" s="141" t="s">
        <v>7</v>
      </c>
      <c r="B35" s="71">
        <f>(B36+B42+B39)</f>
        <v>10330</v>
      </c>
      <c r="C35" s="71">
        <f>(C36+C42+C39)</f>
        <v>6255</v>
      </c>
      <c r="D35" s="71">
        <f t="shared" si="6"/>
        <v>4075</v>
      </c>
      <c r="E35" s="142">
        <f t="shared" si="7"/>
        <v>0.65147881694644283</v>
      </c>
    </row>
    <row r="36" spans="1:5" x14ac:dyDescent="0.2">
      <c r="A36" s="143" t="s">
        <v>30</v>
      </c>
      <c r="B36" s="191">
        <f>SUM(B37:B38)</f>
        <v>9529</v>
      </c>
      <c r="C36" s="191">
        <f>SUM(C37:C38)</f>
        <v>5719</v>
      </c>
      <c r="D36" s="7">
        <f t="shared" si="6"/>
        <v>3810</v>
      </c>
      <c r="E36" s="144">
        <f t="shared" si="7"/>
        <v>0.66620038468263687</v>
      </c>
    </row>
    <row r="37" spans="1:5" x14ac:dyDescent="0.2">
      <c r="A37" s="145" t="s">
        <v>31</v>
      </c>
      <c r="B37" s="260">
        <v>9529</v>
      </c>
      <c r="C37" s="261">
        <v>5719</v>
      </c>
      <c r="D37" s="261">
        <f t="shared" si="6"/>
        <v>3810</v>
      </c>
      <c r="E37" s="262">
        <f t="shared" si="7"/>
        <v>0.66620038468263687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660</v>
      </c>
      <c r="C39" s="7">
        <f>C40+C41</f>
        <v>399</v>
      </c>
      <c r="D39" s="7">
        <f>IF(ISERROR(B39-C39),"n/a",B39-C39)</f>
        <v>261</v>
      </c>
      <c r="E39" s="144">
        <f>IF(ISERROR(D39/C39),"n/a",(D39/C39))</f>
        <v>0.65413533834586468</v>
      </c>
    </row>
    <row r="40" spans="1:5" x14ac:dyDescent="0.2">
      <c r="A40" s="145" t="s">
        <v>31</v>
      </c>
      <c r="B40" s="192">
        <v>660</v>
      </c>
      <c r="C40" s="192">
        <v>399</v>
      </c>
      <c r="D40" s="6">
        <f>IF(ISERROR(B40-C40),"n/a",B40-C40)</f>
        <v>261</v>
      </c>
      <c r="E40" s="146">
        <f>IF(ISERROR(D40/C40),"n/a",(D40/C40))</f>
        <v>0.65413533834586468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141</v>
      </c>
      <c r="C42" s="7">
        <f>SUM(C43:C43)</f>
        <v>137</v>
      </c>
      <c r="D42" s="7">
        <f t="shared" si="6"/>
        <v>4</v>
      </c>
      <c r="E42" s="144">
        <f t="shared" si="7"/>
        <v>2.9197080291970802E-2</v>
      </c>
    </row>
    <row r="43" spans="1:5" x14ac:dyDescent="0.2">
      <c r="A43" s="145" t="s">
        <v>31</v>
      </c>
      <c r="B43" s="192">
        <v>141</v>
      </c>
      <c r="C43" s="192">
        <v>137</v>
      </c>
      <c r="D43" s="6">
        <f t="shared" si="6"/>
        <v>4</v>
      </c>
      <c r="E43" s="146">
        <f t="shared" si="7"/>
        <v>2.9197080291970802E-2</v>
      </c>
    </row>
    <row r="44" spans="1:5" x14ac:dyDescent="0.2">
      <c r="A44" s="147" t="s">
        <v>5</v>
      </c>
      <c r="B44" s="71">
        <f>(B28+B35)</f>
        <v>10361</v>
      </c>
      <c r="C44" s="71">
        <f>(C28+C35)</f>
        <v>21327</v>
      </c>
      <c r="D44" s="71">
        <f t="shared" si="6"/>
        <v>-10966</v>
      </c>
      <c r="E44" s="142">
        <f t="shared" si="7"/>
        <v>-0.51418389834482114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41344</v>
      </c>
      <c r="C47" s="71">
        <f>(C48+C52+C50)</f>
        <v>36187</v>
      </c>
      <c r="D47" s="71">
        <f t="shared" ref="D47:D53" si="10">IF(ISERROR(B47-C47),"n/a",B47-C47)</f>
        <v>5157</v>
      </c>
      <c r="E47" s="142">
        <f t="shared" ref="E47:E53" si="11">IF(ISERROR(D47/C47),"n/a",(D47/C47))</f>
        <v>0.1425097410672341</v>
      </c>
    </row>
    <row r="48" spans="1:5" x14ac:dyDescent="0.2">
      <c r="A48" s="143" t="s">
        <v>30</v>
      </c>
      <c r="B48" s="191">
        <f>SUM(B49:B49)</f>
        <v>33816</v>
      </c>
      <c r="C48" s="191">
        <f>SUM(C49:C49)</f>
        <v>31565</v>
      </c>
      <c r="D48" s="7">
        <f t="shared" si="10"/>
        <v>2251</v>
      </c>
      <c r="E48" s="144">
        <f t="shared" si="11"/>
        <v>7.1313163313796932E-2</v>
      </c>
    </row>
    <row r="49" spans="1:5" x14ac:dyDescent="0.2">
      <c r="A49" s="145" t="s">
        <v>31</v>
      </c>
      <c r="B49" s="260">
        <v>33816</v>
      </c>
      <c r="C49" s="260">
        <v>31565</v>
      </c>
      <c r="D49" s="261">
        <f t="shared" ref="D49" si="12">IF(ISERROR(B49-C49),"n/a",B49-C49)</f>
        <v>2251</v>
      </c>
      <c r="E49" s="262">
        <f t="shared" ref="E49" si="13">IF(ISERROR(D49/C49),"n/a",(D49/C49))</f>
        <v>7.1313163313796932E-2</v>
      </c>
    </row>
    <row r="50" spans="1:5" x14ac:dyDescent="0.2">
      <c r="A50" s="143" t="s">
        <v>29</v>
      </c>
      <c r="B50" s="7">
        <f>B51</f>
        <v>5029</v>
      </c>
      <c r="C50" s="7">
        <f>C51</f>
        <v>3001</v>
      </c>
      <c r="D50" s="7">
        <f>IF(ISERROR(B50-C50),"n/a",B50-C50)</f>
        <v>2028</v>
      </c>
      <c r="E50" s="144">
        <f>IF(ISERROR(D50/C50),"n/a",(D50/C50))</f>
        <v>0.6757747417527491</v>
      </c>
    </row>
    <row r="51" spans="1:5" x14ac:dyDescent="0.2">
      <c r="A51" s="145" t="s">
        <v>31</v>
      </c>
      <c r="B51" s="192">
        <v>5029</v>
      </c>
      <c r="C51" s="192">
        <v>3001</v>
      </c>
      <c r="D51" s="6">
        <f>IF(ISERROR(B51-C51),"n/a",B51-C51)</f>
        <v>2028</v>
      </c>
      <c r="E51" s="146">
        <f>IF(ISERROR(D51/C51),"n/a",(D51/C51))</f>
        <v>0.6757747417527491</v>
      </c>
    </row>
    <row r="52" spans="1:5" x14ac:dyDescent="0.2">
      <c r="A52" s="143" t="s">
        <v>32</v>
      </c>
      <c r="B52" s="7">
        <f>B53</f>
        <v>2499</v>
      </c>
      <c r="C52" s="7">
        <f>C53</f>
        <v>1621</v>
      </c>
      <c r="D52" s="7">
        <f t="shared" si="10"/>
        <v>878</v>
      </c>
      <c r="E52" s="144">
        <f t="shared" si="11"/>
        <v>0.54164096236890813</v>
      </c>
    </row>
    <row r="53" spans="1:5" x14ac:dyDescent="0.2">
      <c r="A53" s="145" t="s">
        <v>31</v>
      </c>
      <c r="B53" s="192">
        <v>2499</v>
      </c>
      <c r="C53" s="192">
        <v>1621</v>
      </c>
      <c r="D53" s="6">
        <f t="shared" si="10"/>
        <v>878</v>
      </c>
      <c r="E53" s="146">
        <f t="shared" si="11"/>
        <v>0.54164096236890813</v>
      </c>
    </row>
    <row r="54" spans="1:5" x14ac:dyDescent="0.2">
      <c r="A54" s="141" t="s">
        <v>7</v>
      </c>
      <c r="B54" s="71">
        <f>(B55+B61+B58)</f>
        <v>1</v>
      </c>
      <c r="C54" s="71">
        <f>(C55+C61+C58)</f>
        <v>3724</v>
      </c>
      <c r="D54" s="71">
        <f t="shared" ref="D54:D63" si="14">IF(ISERROR(B54-C54),"n/a",B54-C54)</f>
        <v>-3723</v>
      </c>
      <c r="E54" s="142">
        <f t="shared" ref="E54:E63" si="15">IF(ISERROR(D54/C54),"n/a",(D54/C54))</f>
        <v>-0.99973147153598285</v>
      </c>
    </row>
    <row r="55" spans="1:5" x14ac:dyDescent="0.2">
      <c r="A55" s="143" t="s">
        <v>30</v>
      </c>
      <c r="B55" s="191">
        <f>SUM(B56:B57)</f>
        <v>0</v>
      </c>
      <c r="C55" s="191">
        <f>SUM(C56:C57)</f>
        <v>3447</v>
      </c>
      <c r="D55" s="7">
        <f t="shared" si="14"/>
        <v>-3447</v>
      </c>
      <c r="E55" s="144">
        <f t="shared" si="15"/>
        <v>-1</v>
      </c>
    </row>
    <row r="56" spans="1:5" x14ac:dyDescent="0.2">
      <c r="A56" s="145" t="s">
        <v>31</v>
      </c>
      <c r="B56" s="260">
        <v>0</v>
      </c>
      <c r="C56" s="260">
        <v>3447</v>
      </c>
      <c r="D56" s="261">
        <f t="shared" si="14"/>
        <v>-3447</v>
      </c>
      <c r="E56" s="262">
        <f t="shared" si="15"/>
        <v>-1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1</v>
      </c>
      <c r="C58" s="7">
        <f>C59+C60</f>
        <v>252</v>
      </c>
      <c r="D58" s="7">
        <f>IF(ISERROR(B58-C58),"n/a",B58-C58)</f>
        <v>-251</v>
      </c>
      <c r="E58" s="144">
        <f>IF(ISERROR(D58/C58),"n/a",(D58/C58))</f>
        <v>-0.99603174603174605</v>
      </c>
    </row>
    <row r="59" spans="1:5" s="2" customFormat="1" x14ac:dyDescent="0.2">
      <c r="A59" s="145" t="s">
        <v>31</v>
      </c>
      <c r="B59" s="192">
        <v>1</v>
      </c>
      <c r="C59" s="192">
        <v>252</v>
      </c>
      <c r="D59" s="6">
        <f>IF(ISERROR(B59-C59),"n/a",B59-C59)</f>
        <v>-251</v>
      </c>
      <c r="E59" s="146">
        <f>IF(ISERROR(D59/C59),"n/a",(D59/C59))</f>
        <v>-0.99603174603174605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0</v>
      </c>
      <c r="C61" s="7">
        <f>C62</f>
        <v>25</v>
      </c>
      <c r="D61" s="7">
        <f t="shared" si="14"/>
        <v>-25</v>
      </c>
      <c r="E61" s="144">
        <f t="shared" si="15"/>
        <v>-1</v>
      </c>
    </row>
    <row r="62" spans="1:5" s="2" customFormat="1" x14ac:dyDescent="0.2">
      <c r="A62" s="145" t="s">
        <v>31</v>
      </c>
      <c r="B62" s="192">
        <v>0</v>
      </c>
      <c r="C62" s="192">
        <v>25</v>
      </c>
      <c r="D62" s="6">
        <f t="shared" si="14"/>
        <v>-25</v>
      </c>
      <c r="E62" s="146">
        <f t="shared" si="15"/>
        <v>-1</v>
      </c>
    </row>
    <row r="63" spans="1:5" ht="15.75" customHeight="1" x14ac:dyDescent="0.2">
      <c r="A63" s="147" t="s">
        <v>5</v>
      </c>
      <c r="B63" s="71">
        <f>(B47+B54)</f>
        <v>41345</v>
      </c>
      <c r="C63" s="71">
        <f>(C47+C54)</f>
        <v>39911</v>
      </c>
      <c r="D63" s="71">
        <f t="shared" si="14"/>
        <v>1434</v>
      </c>
      <c r="E63" s="142">
        <f t="shared" si="15"/>
        <v>3.5929944125679639E-2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70</v>
      </c>
      <c r="C66" s="71">
        <f>(C67+C71+C69)</f>
        <v>63</v>
      </c>
      <c r="D66" s="71">
        <f t="shared" ref="D66:D82" si="16">IF(ISERROR(B66-C66),"n/a",B66-C66)</f>
        <v>7</v>
      </c>
      <c r="E66" s="142">
        <f t="shared" ref="E66:E82" si="17">IF(ISERROR(D66/C66),"n/a",(D66/C66))</f>
        <v>0.1111111111111111</v>
      </c>
    </row>
    <row r="67" spans="1:5" ht="14.25" customHeight="1" x14ac:dyDescent="0.2">
      <c r="A67" s="143" t="s">
        <v>30</v>
      </c>
      <c r="B67" s="191">
        <f>SUM(B68:B68)</f>
        <v>56</v>
      </c>
      <c r="C67" s="191">
        <f>SUM(C68:C68)</f>
        <v>60</v>
      </c>
      <c r="D67" s="7">
        <f t="shared" si="16"/>
        <v>-4</v>
      </c>
      <c r="E67" s="144">
        <f t="shared" si="17"/>
        <v>-6.6666666666666666E-2</v>
      </c>
    </row>
    <row r="68" spans="1:5" ht="14.25" customHeight="1" x14ac:dyDescent="0.2">
      <c r="A68" s="145" t="s">
        <v>31</v>
      </c>
      <c r="B68" s="260">
        <v>56</v>
      </c>
      <c r="C68" s="260">
        <v>60</v>
      </c>
      <c r="D68" s="261">
        <f t="shared" ref="D68" si="18">IF(ISERROR(B68-C68),"n/a",B68-C68)</f>
        <v>-4</v>
      </c>
      <c r="E68" s="262">
        <f t="shared" ref="E68" si="19">IF(ISERROR(D68/C68),"n/a",(D68/C68))</f>
        <v>-6.6666666666666666E-2</v>
      </c>
    </row>
    <row r="69" spans="1:5" ht="14.25" customHeight="1" x14ac:dyDescent="0.2">
      <c r="A69" s="143" t="s">
        <v>29</v>
      </c>
      <c r="B69" s="7">
        <f>B70</f>
        <v>6</v>
      </c>
      <c r="C69" s="7">
        <f>C70</f>
        <v>1</v>
      </c>
      <c r="D69" s="7">
        <f>IF(ISERROR(B69-C69),"n/a",B69-C69)</f>
        <v>5</v>
      </c>
      <c r="E69" s="144">
        <f>IF(ISERROR(D69/C69),"n/a",(D69/C69))</f>
        <v>5</v>
      </c>
    </row>
    <row r="70" spans="1:5" ht="14.25" customHeight="1" x14ac:dyDescent="0.2">
      <c r="A70" s="145" t="s">
        <v>31</v>
      </c>
      <c r="B70" s="192">
        <v>6</v>
      </c>
      <c r="C70" s="192">
        <v>1</v>
      </c>
      <c r="D70" s="6">
        <f>IF(ISERROR(B70-C70),"n/a",B70-C70)</f>
        <v>5</v>
      </c>
      <c r="E70" s="146">
        <f>IF(ISERROR(D70/C70),"n/a",(D70/C70))</f>
        <v>5</v>
      </c>
    </row>
    <row r="71" spans="1:5" ht="14.25" customHeight="1" x14ac:dyDescent="0.2">
      <c r="A71" s="143" t="s">
        <v>32</v>
      </c>
      <c r="B71" s="7">
        <f>B72</f>
        <v>8</v>
      </c>
      <c r="C71" s="7">
        <f>C72</f>
        <v>2</v>
      </c>
      <c r="D71" s="7">
        <f t="shared" si="16"/>
        <v>6</v>
      </c>
      <c r="E71" s="144">
        <f t="shared" si="17"/>
        <v>3</v>
      </c>
    </row>
    <row r="72" spans="1:5" ht="14.25" customHeight="1" x14ac:dyDescent="0.2">
      <c r="A72" s="145" t="s">
        <v>31</v>
      </c>
      <c r="B72" s="192">
        <v>8</v>
      </c>
      <c r="C72" s="192">
        <v>2</v>
      </c>
      <c r="D72" s="6">
        <f t="shared" si="16"/>
        <v>6</v>
      </c>
      <c r="E72" s="146">
        <f t="shared" si="17"/>
        <v>3</v>
      </c>
    </row>
    <row r="73" spans="1:5" ht="14.25" customHeight="1" x14ac:dyDescent="0.2">
      <c r="A73" s="141" t="s">
        <v>7</v>
      </c>
      <c r="B73" s="71">
        <f>(B74+B80+B77)</f>
        <v>0</v>
      </c>
      <c r="C73" s="71">
        <f>(C74+C80+C77)</f>
        <v>108</v>
      </c>
      <c r="D73" s="71">
        <f t="shared" si="16"/>
        <v>-108</v>
      </c>
      <c r="E73" s="142">
        <f t="shared" si="17"/>
        <v>-1</v>
      </c>
    </row>
    <row r="74" spans="1:5" x14ac:dyDescent="0.2">
      <c r="A74" s="143" t="s">
        <v>30</v>
      </c>
      <c r="B74" s="191">
        <f>SUM(B75:B76)</f>
        <v>0</v>
      </c>
      <c r="C74" s="191">
        <f>SUM(C75:C76)</f>
        <v>108</v>
      </c>
      <c r="D74" s="7">
        <f t="shared" si="16"/>
        <v>-108</v>
      </c>
      <c r="E74" s="144">
        <f t="shared" si="17"/>
        <v>-1</v>
      </c>
    </row>
    <row r="75" spans="1:5" x14ac:dyDescent="0.2">
      <c r="A75" s="145" t="s">
        <v>31</v>
      </c>
      <c r="B75" s="260">
        <v>0</v>
      </c>
      <c r="C75" s="260">
        <v>108</v>
      </c>
      <c r="D75" s="261">
        <f t="shared" si="16"/>
        <v>-108</v>
      </c>
      <c r="E75" s="262">
        <f t="shared" si="17"/>
        <v>-1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0</v>
      </c>
      <c r="C77" s="7">
        <f>C78+C79</f>
        <v>0</v>
      </c>
      <c r="D77" s="7">
        <f>IF(ISERROR(B77-C77),"n/a",B77-C77)</f>
        <v>0</v>
      </c>
      <c r="E77" s="144" t="str">
        <f>IF(ISERROR(D77/C77),"n/a",(D77/C77))</f>
        <v>n/a</v>
      </c>
    </row>
    <row r="78" spans="1:5" ht="12" customHeight="1" x14ac:dyDescent="0.2">
      <c r="A78" s="145" t="s">
        <v>31</v>
      </c>
      <c r="B78" s="192">
        <v>0</v>
      </c>
      <c r="C78" s="192">
        <v>0</v>
      </c>
      <c r="D78" s="6">
        <f>IF(ISERROR(B78-C78),"n/a",B78-C78)</f>
        <v>0</v>
      </c>
      <c r="E78" s="146" t="str">
        <f>IF(ISERROR(D78/C78),"n/a",(D78/C78))</f>
        <v>n/a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0</v>
      </c>
      <c r="C80" s="7">
        <f>C81</f>
        <v>0</v>
      </c>
      <c r="D80" s="7">
        <f t="shared" si="16"/>
        <v>0</v>
      </c>
      <c r="E80" s="144" t="str">
        <f t="shared" si="17"/>
        <v>n/a</v>
      </c>
    </row>
    <row r="81" spans="1:5" ht="12" customHeight="1" x14ac:dyDescent="0.2">
      <c r="A81" s="145" t="s">
        <v>31</v>
      </c>
      <c r="B81" s="192">
        <v>0</v>
      </c>
      <c r="C81" s="192">
        <v>0</v>
      </c>
      <c r="D81" s="6">
        <f t="shared" si="16"/>
        <v>0</v>
      </c>
      <c r="E81" s="146" t="str">
        <f t="shared" si="17"/>
        <v>n/a</v>
      </c>
    </row>
    <row r="82" spans="1:5" ht="15.75" customHeight="1" x14ac:dyDescent="0.2">
      <c r="A82" s="147" t="s">
        <v>5</v>
      </c>
      <c r="B82" s="71">
        <f>(B66+B73)</f>
        <v>70</v>
      </c>
      <c r="C82" s="71">
        <f>(C66+C73)</f>
        <v>171</v>
      </c>
      <c r="D82" s="71">
        <f t="shared" si="16"/>
        <v>-101</v>
      </c>
      <c r="E82" s="142">
        <f t="shared" si="17"/>
        <v>-0.59064327485380119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70</v>
      </c>
      <c r="C85" s="71">
        <f>(C86+C90+C88)</f>
        <v>63</v>
      </c>
      <c r="D85" s="71">
        <f t="shared" ref="D85:D101" si="20">IF(ISERROR(B85-C85),"n/a",B85-C85)</f>
        <v>7</v>
      </c>
      <c r="E85" s="142">
        <f t="shared" ref="E85:E101" si="21">IF(ISERROR(D85/C85),"n/a",(D85/C85))</f>
        <v>0.1111111111111111</v>
      </c>
    </row>
    <row r="86" spans="1:5" ht="14.25" customHeight="1" x14ac:dyDescent="0.2">
      <c r="A86" s="143" t="s">
        <v>30</v>
      </c>
      <c r="B86" s="191">
        <f>SUM(B87:B87)</f>
        <v>56</v>
      </c>
      <c r="C86" s="191">
        <f>SUM(C87:C87)</f>
        <v>60</v>
      </c>
      <c r="D86" s="7">
        <f t="shared" si="20"/>
        <v>-4</v>
      </c>
      <c r="E86" s="144">
        <f t="shared" si="21"/>
        <v>-6.6666666666666666E-2</v>
      </c>
    </row>
    <row r="87" spans="1:5" ht="14.25" customHeight="1" x14ac:dyDescent="0.2">
      <c r="A87" s="145" t="s">
        <v>31</v>
      </c>
      <c r="B87" s="260">
        <v>56</v>
      </c>
      <c r="C87" s="260">
        <v>60</v>
      </c>
      <c r="D87" s="261">
        <f t="shared" ref="D87" si="22">IF(ISERROR(B87-C87),"n/a",B87-C87)</f>
        <v>-4</v>
      </c>
      <c r="E87" s="262">
        <f t="shared" ref="E87" si="23">IF(ISERROR(D87/C87),"n/a",(D87/C87))</f>
        <v>-6.6666666666666666E-2</v>
      </c>
    </row>
    <row r="88" spans="1:5" ht="14.25" customHeight="1" x14ac:dyDescent="0.2">
      <c r="A88" s="143" t="s">
        <v>29</v>
      </c>
      <c r="B88" s="7">
        <f>B89</f>
        <v>6</v>
      </c>
      <c r="C88" s="7">
        <f>C89</f>
        <v>1</v>
      </c>
      <c r="D88" s="7">
        <f>IF(ISERROR(B88-C88),"n/a",B88-C88)</f>
        <v>5</v>
      </c>
      <c r="E88" s="144">
        <f>IF(ISERROR(D88/C88),"n/a",(D88/C88))</f>
        <v>5</v>
      </c>
    </row>
    <row r="89" spans="1:5" ht="14.25" customHeight="1" x14ac:dyDescent="0.2">
      <c r="A89" s="145" t="s">
        <v>31</v>
      </c>
      <c r="B89" s="192">
        <v>6</v>
      </c>
      <c r="C89" s="192">
        <v>1</v>
      </c>
      <c r="D89" s="6">
        <f>IF(ISERROR(B89-C89),"n/a",B89-C89)</f>
        <v>5</v>
      </c>
      <c r="E89" s="146">
        <f>IF(ISERROR(D89/C89),"n/a",(D89/C89))</f>
        <v>5</v>
      </c>
    </row>
    <row r="90" spans="1:5" ht="14.25" customHeight="1" x14ac:dyDescent="0.2">
      <c r="A90" s="143" t="s">
        <v>32</v>
      </c>
      <c r="B90" s="7">
        <f>B91</f>
        <v>8</v>
      </c>
      <c r="C90" s="7">
        <f>C91</f>
        <v>2</v>
      </c>
      <c r="D90" s="7">
        <f t="shared" si="20"/>
        <v>6</v>
      </c>
      <c r="E90" s="144">
        <f t="shared" si="21"/>
        <v>3</v>
      </c>
    </row>
    <row r="91" spans="1:5" ht="14.25" customHeight="1" x14ac:dyDescent="0.2">
      <c r="A91" s="145" t="s">
        <v>31</v>
      </c>
      <c r="B91" s="192">
        <v>8</v>
      </c>
      <c r="C91" s="192">
        <v>2</v>
      </c>
      <c r="D91" s="6">
        <f t="shared" si="20"/>
        <v>6</v>
      </c>
      <c r="E91" s="146">
        <f t="shared" si="21"/>
        <v>3</v>
      </c>
    </row>
    <row r="92" spans="1:5" ht="14.25" customHeight="1" x14ac:dyDescent="0.2">
      <c r="A92" s="141" t="s">
        <v>7</v>
      </c>
      <c r="B92" s="71">
        <f>(B93+B99+B96)</f>
        <v>0</v>
      </c>
      <c r="C92" s="71">
        <f>(C93+C99+C96)</f>
        <v>108</v>
      </c>
      <c r="D92" s="71">
        <f t="shared" si="20"/>
        <v>-108</v>
      </c>
      <c r="E92" s="142">
        <f t="shared" si="21"/>
        <v>-1</v>
      </c>
    </row>
    <row r="93" spans="1:5" x14ac:dyDescent="0.2">
      <c r="A93" s="143" t="s">
        <v>30</v>
      </c>
      <c r="B93" s="7">
        <f>SUM(B94:B95)</f>
        <v>0</v>
      </c>
      <c r="C93" s="7">
        <f>SUM(C94:C95)</f>
        <v>108</v>
      </c>
      <c r="D93" s="7">
        <f t="shared" si="20"/>
        <v>-108</v>
      </c>
      <c r="E93" s="144">
        <f t="shared" si="21"/>
        <v>-1</v>
      </c>
    </row>
    <row r="94" spans="1:5" x14ac:dyDescent="0.2">
      <c r="A94" s="145" t="s">
        <v>31</v>
      </c>
      <c r="B94" s="261">
        <v>0</v>
      </c>
      <c r="C94" s="260">
        <v>108</v>
      </c>
      <c r="D94" s="261">
        <f t="shared" si="20"/>
        <v>-108</v>
      </c>
      <c r="E94" s="262">
        <f t="shared" si="21"/>
        <v>-1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0</v>
      </c>
      <c r="C96" s="7">
        <f>C97+C98</f>
        <v>0</v>
      </c>
      <c r="D96" s="7">
        <f>IF(ISERROR(B96-C96),"n/a",B96-C96)</f>
        <v>0</v>
      </c>
      <c r="E96" s="144" t="str">
        <f>IF(ISERROR(D96/C96),"n/a",(D96/C96))</f>
        <v>n/a</v>
      </c>
    </row>
    <row r="97" spans="1:5" x14ac:dyDescent="0.2">
      <c r="A97" s="145" t="s">
        <v>31</v>
      </c>
      <c r="B97" s="192">
        <v>0</v>
      </c>
      <c r="C97" s="192">
        <v>0</v>
      </c>
      <c r="D97" s="6">
        <f>IF(ISERROR(B97-C97),"n/a",B97-C97)</f>
        <v>0</v>
      </c>
      <c r="E97" s="146" t="str">
        <f>IF(ISERROR(D97/C97),"n/a",(D97/C97))</f>
        <v>n/a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0</v>
      </c>
      <c r="C99" s="7">
        <f>C100</f>
        <v>0</v>
      </c>
      <c r="D99" s="7">
        <f t="shared" si="20"/>
        <v>0</v>
      </c>
      <c r="E99" s="144" t="str">
        <f t="shared" si="21"/>
        <v>n/a</v>
      </c>
    </row>
    <row r="100" spans="1:5" x14ac:dyDescent="0.2">
      <c r="A100" s="145" t="s">
        <v>31</v>
      </c>
      <c r="B100" s="192">
        <v>0</v>
      </c>
      <c r="C100" s="192">
        <v>0</v>
      </c>
      <c r="D100" s="6">
        <f t="shared" si="20"/>
        <v>0</v>
      </c>
      <c r="E100" s="146" t="str">
        <f t="shared" si="21"/>
        <v>n/a</v>
      </c>
    </row>
    <row r="101" spans="1:5" x14ac:dyDescent="0.2">
      <c r="A101" s="315" t="s">
        <v>5</v>
      </c>
      <c r="B101" s="316">
        <f>(B85+B92)</f>
        <v>70</v>
      </c>
      <c r="C101" s="316">
        <f>(C85+C92)</f>
        <v>171</v>
      </c>
      <c r="D101" s="316">
        <f t="shared" si="20"/>
        <v>-101</v>
      </c>
      <c r="E101" s="317">
        <f t="shared" si="21"/>
        <v>-0.59064327485380119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0</v>
      </c>
      <c r="C104" s="6">
        <v>0</v>
      </c>
      <c r="D104" s="6">
        <f>IF(ISERROR(B104-C104),"n/a",B104-C104)</f>
        <v>0</v>
      </c>
      <c r="E104" s="158" t="str">
        <f>IF(ISERROR(D104/C104),"n/a",(D104/C104))</f>
        <v>n/a</v>
      </c>
    </row>
    <row r="105" spans="1:5" hidden="1" x14ac:dyDescent="0.2">
      <c r="A105" s="159" t="s">
        <v>7</v>
      </c>
      <c r="B105" s="6">
        <v>0</v>
      </c>
      <c r="C105" s="6">
        <v>0</v>
      </c>
      <c r="D105" s="6">
        <f>IF(ISERROR(B105-C105),"n/a",B105-C105)</f>
        <v>0</v>
      </c>
      <c r="E105" s="158" t="str">
        <f>IF(ISERROR(D105/C105),"n/a",(D105/C105))</f>
        <v>n/a</v>
      </c>
    </row>
    <row r="106" spans="1:5" hidden="1" x14ac:dyDescent="0.2">
      <c r="A106" s="160" t="s">
        <v>5</v>
      </c>
      <c r="B106" s="7">
        <f>SUM(B104:B105)</f>
        <v>0</v>
      </c>
      <c r="C106" s="7">
        <f>SUM(C104:C105)</f>
        <v>0</v>
      </c>
      <c r="D106" s="7">
        <f>IF(ISERROR(B106-C106),"n/a",B106-C106)</f>
        <v>0</v>
      </c>
      <c r="E106" s="161" t="str">
        <f>IF(ISERROR(D106/C106),"n/a",(D106/C106))</f>
        <v>n/a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(B110+B115+B113)</f>
        <v>0</v>
      </c>
      <c r="C109" s="71">
        <f>(C110+C115+C113)</f>
        <v>0</v>
      </c>
      <c r="D109" s="71">
        <f t="shared" ref="D109:D126" si="24">IF(ISERROR(B109-C109),"n/a",B109-C109)</f>
        <v>0</v>
      </c>
      <c r="E109" s="142" t="str">
        <f t="shared" ref="E109:E126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SUM(B111:B112)</f>
        <v>0</v>
      </c>
      <c r="C110" s="7">
        <f>SUM(C111:C112)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s="72" customFormat="1" hidden="1" x14ac:dyDescent="0.2">
      <c r="A112" s="145" t="s">
        <v>22</v>
      </c>
      <c r="B112" s="261">
        <v>0</v>
      </c>
      <c r="C112" s="261">
        <v>0</v>
      </c>
      <c r="D112" s="261">
        <f t="shared" ref="D112" si="28">IF(ISERROR(B112-C112),"n/a",B112-C112)</f>
        <v>0</v>
      </c>
      <c r="E112" s="262" t="str">
        <f t="shared" ref="E112" si="29">IF(ISERROR(D112/C112),"n/a",(D112/C112))</f>
        <v>n/a</v>
      </c>
    </row>
    <row r="113" spans="1:5" hidden="1" x14ac:dyDescent="0.2">
      <c r="A113" s="143" t="s">
        <v>29</v>
      </c>
      <c r="B113" s="7">
        <v>0</v>
      </c>
      <c r="C113" s="7">
        <v>0</v>
      </c>
      <c r="D113" s="7">
        <f>IF(ISERROR(B113-C113),"n/a",B113-C113)</f>
        <v>0</v>
      </c>
      <c r="E113" s="144" t="str">
        <f>IF(ISERROR(D113/C113),"n/a",(D113/C113))</f>
        <v>n/a</v>
      </c>
    </row>
    <row r="114" spans="1:5" hidden="1" x14ac:dyDescent="0.2">
      <c r="A114" s="145" t="s">
        <v>31</v>
      </c>
      <c r="B114" s="6">
        <v>0</v>
      </c>
      <c r="C114" s="6">
        <v>0</v>
      </c>
      <c r="D114" s="6">
        <f>IF(ISERROR(B114-C114),"n/a",B114-C114)</f>
        <v>0</v>
      </c>
      <c r="E114" s="146" t="str">
        <f>IF(ISERROR(D114/C114),"n/a",(D114/C114))</f>
        <v>n/a</v>
      </c>
    </row>
    <row r="115" spans="1:5" hidden="1" x14ac:dyDescent="0.2">
      <c r="A115" s="143" t="s">
        <v>32</v>
      </c>
      <c r="B115" s="7">
        <v>0</v>
      </c>
      <c r="C115" s="7">
        <v>0</v>
      </c>
      <c r="D115" s="7">
        <f t="shared" si="24"/>
        <v>0</v>
      </c>
      <c r="E115" s="144" t="str">
        <f t="shared" si="25"/>
        <v>n/a</v>
      </c>
    </row>
    <row r="116" spans="1:5" hidden="1" x14ac:dyDescent="0.2">
      <c r="A116" s="145" t="s">
        <v>31</v>
      </c>
      <c r="B116" s="6">
        <v>0</v>
      </c>
      <c r="C116" s="6">
        <v>0</v>
      </c>
      <c r="D116" s="6">
        <f t="shared" si="24"/>
        <v>0</v>
      </c>
      <c r="E116" s="146" t="str">
        <f t="shared" si="25"/>
        <v>n/a</v>
      </c>
    </row>
    <row r="117" spans="1:5" hidden="1" x14ac:dyDescent="0.2">
      <c r="A117" s="141" t="s">
        <v>7</v>
      </c>
      <c r="B117" s="71">
        <f>(B118+B124+B121)</f>
        <v>0</v>
      </c>
      <c r="C117" s="71">
        <f>(C118+C124+C121)</f>
        <v>0</v>
      </c>
      <c r="D117" s="71">
        <f t="shared" si="24"/>
        <v>0</v>
      </c>
      <c r="E117" s="142" t="str">
        <f t="shared" si="25"/>
        <v>n/a</v>
      </c>
    </row>
    <row r="118" spans="1:5" hidden="1" x14ac:dyDescent="0.2">
      <c r="A118" s="143" t="s">
        <v>30</v>
      </c>
      <c r="B118" s="7">
        <v>0</v>
      </c>
      <c r="C118" s="7">
        <v>0</v>
      </c>
      <c r="D118" s="7">
        <f t="shared" si="24"/>
        <v>0</v>
      </c>
      <c r="E118" s="146" t="str">
        <f t="shared" si="25"/>
        <v>n/a</v>
      </c>
    </row>
    <row r="119" spans="1:5" hidden="1" x14ac:dyDescent="0.2">
      <c r="A119" s="145" t="s">
        <v>31</v>
      </c>
      <c r="B119" s="261">
        <v>0</v>
      </c>
      <c r="C119" s="261">
        <v>0</v>
      </c>
      <c r="D119" s="261">
        <f t="shared" ref="D119:D120" si="30">IF(ISERROR(B119-C119),"n/a",B119-C119)</f>
        <v>0</v>
      </c>
      <c r="E119" s="146" t="str">
        <f t="shared" ref="E119:E120" si="31">IF(ISERROR(D119/C119),"n/a",(D119/C119))</f>
        <v>n/a</v>
      </c>
    </row>
    <row r="120" spans="1:5" hidden="1" x14ac:dyDescent="0.2">
      <c r="A120" s="145" t="s">
        <v>22</v>
      </c>
      <c r="B120" s="261">
        <v>0</v>
      </c>
      <c r="C120" s="261">
        <v>0</v>
      </c>
      <c r="D120" s="261">
        <f t="shared" si="30"/>
        <v>0</v>
      </c>
      <c r="E120" s="146" t="str">
        <f t="shared" si="31"/>
        <v>n/a</v>
      </c>
    </row>
    <row r="121" spans="1:5" hidden="1" x14ac:dyDescent="0.2">
      <c r="A121" s="143" t="s">
        <v>29</v>
      </c>
      <c r="B121" s="7">
        <v>0</v>
      </c>
      <c r="C121" s="7">
        <v>0</v>
      </c>
      <c r="D121" s="7">
        <f>IF(ISERROR(B121-C121),"n/a",B121-C121)</f>
        <v>0</v>
      </c>
      <c r="E121" s="144" t="str">
        <f>IF(ISERROR(D121/C121),"n/a",(D121/C121))</f>
        <v>n/a</v>
      </c>
    </row>
    <row r="122" spans="1:5" hidden="1" x14ac:dyDescent="0.2">
      <c r="A122" s="145" t="s">
        <v>31</v>
      </c>
      <c r="B122" s="6">
        <v>0</v>
      </c>
      <c r="C122" s="6">
        <v>0</v>
      </c>
      <c r="D122" s="6">
        <f>IF(ISERROR(B122-C122),"n/a",B122-C122)</f>
        <v>0</v>
      </c>
      <c r="E122" s="146" t="str">
        <f>IF(ISERROR(D122/C122),"n/a",(D122/C122))</f>
        <v>n/a</v>
      </c>
    </row>
    <row r="123" spans="1:5" hidden="1" x14ac:dyDescent="0.2">
      <c r="A123" s="145" t="s">
        <v>22</v>
      </c>
      <c r="B123" s="261">
        <v>0</v>
      </c>
      <c r="C123" s="261">
        <v>0</v>
      </c>
      <c r="D123" s="261">
        <f t="shared" ref="D123" si="32">IF(ISERROR(B123-C123),"n/a",B123-C123)</f>
        <v>0</v>
      </c>
      <c r="E123" s="146" t="str">
        <f t="shared" ref="E123" si="33">IF(ISERROR(D123/C123),"n/a",(D123/C123))</f>
        <v>n/a</v>
      </c>
    </row>
    <row r="124" spans="1:5" hidden="1" x14ac:dyDescent="0.2">
      <c r="A124" s="143" t="s">
        <v>32</v>
      </c>
      <c r="B124" s="7">
        <v>0</v>
      </c>
      <c r="C124" s="7">
        <v>0</v>
      </c>
      <c r="D124" s="7">
        <f t="shared" si="24"/>
        <v>0</v>
      </c>
      <c r="E124" s="144" t="str">
        <f t="shared" si="25"/>
        <v>n/a</v>
      </c>
    </row>
    <row r="125" spans="1:5" hidden="1" x14ac:dyDescent="0.2">
      <c r="A125" s="145" t="s">
        <v>31</v>
      </c>
      <c r="B125" s="6">
        <v>0</v>
      </c>
      <c r="C125" s="6">
        <v>0</v>
      </c>
      <c r="D125" s="6">
        <f t="shared" si="24"/>
        <v>0</v>
      </c>
      <c r="E125" s="146" t="str">
        <f t="shared" si="25"/>
        <v>n/a</v>
      </c>
    </row>
    <row r="126" spans="1:5" hidden="1" x14ac:dyDescent="0.2">
      <c r="A126" s="147" t="s">
        <v>5</v>
      </c>
      <c r="B126" s="71">
        <f>(B109+B117)</f>
        <v>0</v>
      </c>
      <c r="C126" s="71">
        <f>(C109+C117)</f>
        <v>0</v>
      </c>
      <c r="D126" s="71">
        <f t="shared" si="24"/>
        <v>0</v>
      </c>
      <c r="E126" s="142" t="str">
        <f t="shared" si="25"/>
        <v>n/a</v>
      </c>
    </row>
    <row r="127" spans="1:5" ht="16.5" hidden="1" customHeight="1" x14ac:dyDescent="0.2">
      <c r="A127" s="162"/>
      <c r="B127" s="24"/>
      <c r="C127" s="24"/>
      <c r="D127" s="24"/>
      <c r="E127" s="156"/>
    </row>
    <row r="128" spans="1:5" ht="15" hidden="1" customHeight="1" x14ac:dyDescent="0.25">
      <c r="A128" s="157" t="s">
        <v>10</v>
      </c>
      <c r="B128" s="6"/>
      <c r="C128" s="6"/>
      <c r="D128" s="6"/>
      <c r="E128" s="158"/>
    </row>
    <row r="129" spans="1:5" ht="12.75" hidden="1" customHeight="1" x14ac:dyDescent="0.2">
      <c r="A129" s="141" t="s">
        <v>77</v>
      </c>
      <c r="B129" s="71">
        <f>(B130+B135+B133)</f>
        <v>0</v>
      </c>
      <c r="C129" s="71">
        <f>(C130+C135+C133)</f>
        <v>0</v>
      </c>
      <c r="D129" s="71">
        <f t="shared" ref="D129:D146" si="34">IF(ISERROR(B129-C129),"n/a",B129-C129)</f>
        <v>0</v>
      </c>
      <c r="E129" s="142" t="str">
        <f t="shared" ref="E129:E146" si="35">IF(ISERROR(D129/C129),"n/a",(D129/C129))</f>
        <v>n/a</v>
      </c>
    </row>
    <row r="130" spans="1:5" ht="12.75" hidden="1" customHeight="1" x14ac:dyDescent="0.2">
      <c r="A130" s="143" t="s">
        <v>30</v>
      </c>
      <c r="B130" s="7">
        <v>0</v>
      </c>
      <c r="C130" s="7">
        <v>0</v>
      </c>
      <c r="D130" s="7">
        <f t="shared" si="34"/>
        <v>0</v>
      </c>
      <c r="E130" s="144" t="str">
        <f t="shared" si="35"/>
        <v>n/a</v>
      </c>
    </row>
    <row r="131" spans="1:5" ht="12.75" hidden="1" customHeight="1" x14ac:dyDescent="0.2">
      <c r="A131" s="145" t="s">
        <v>31</v>
      </c>
      <c r="B131" s="261">
        <v>0</v>
      </c>
      <c r="C131" s="261">
        <v>0</v>
      </c>
      <c r="D131" s="261">
        <f t="shared" ref="D131" si="36">IF(ISERROR(B131-C131),"n/a",B131-C131)</f>
        <v>0</v>
      </c>
      <c r="E131" s="262" t="str">
        <f t="shared" ref="E131" si="37">IF(ISERROR(D131/C131),"n/a",(D131/C131))</f>
        <v>n/a</v>
      </c>
    </row>
    <row r="132" spans="1:5" ht="12.75" hidden="1" customHeight="1" x14ac:dyDescent="0.2">
      <c r="A132" s="145" t="s">
        <v>22</v>
      </c>
      <c r="B132" s="261">
        <v>0</v>
      </c>
      <c r="C132" s="261">
        <v>0</v>
      </c>
      <c r="D132" s="261">
        <f t="shared" ref="D132" si="38">IF(ISERROR(B132-C132),"n/a",B132-C132)</f>
        <v>0</v>
      </c>
      <c r="E132" s="262" t="str">
        <f t="shared" ref="E132" si="39">IF(ISERROR(D132/C132),"n/a",(D132/C132))</f>
        <v>n/a</v>
      </c>
    </row>
    <row r="133" spans="1:5" ht="12.75" hidden="1" customHeight="1" x14ac:dyDescent="0.2">
      <c r="A133" s="143" t="s">
        <v>29</v>
      </c>
      <c r="B133" s="7">
        <f>B134</f>
        <v>0</v>
      </c>
      <c r="C133" s="7">
        <f>C134</f>
        <v>0</v>
      </c>
      <c r="D133" s="7">
        <f>IF(ISERROR(B133-C133),"n/a",B133-C133)</f>
        <v>0</v>
      </c>
      <c r="E133" s="144" t="str">
        <f>IF(ISERROR(D133/C133),"n/a",(D133/C133))</f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>IF(ISERROR(B134-C134),"n/a",B134-C134)</f>
        <v>0</v>
      </c>
      <c r="E134" s="146" t="str">
        <f>IF(ISERROR(D134/C134),"n/a",(D134/C134))</f>
        <v>n/a</v>
      </c>
    </row>
    <row r="135" spans="1:5" ht="12.75" hidden="1" customHeight="1" x14ac:dyDescent="0.2">
      <c r="A135" s="143" t="s">
        <v>32</v>
      </c>
      <c r="B135" s="7">
        <f>B136</f>
        <v>0</v>
      </c>
      <c r="C135" s="7">
        <f>C136</f>
        <v>0</v>
      </c>
      <c r="D135" s="7">
        <f t="shared" si="34"/>
        <v>0</v>
      </c>
      <c r="E135" s="144" t="str">
        <f t="shared" si="35"/>
        <v>n/a</v>
      </c>
    </row>
    <row r="136" spans="1:5" ht="12.75" hidden="1" customHeight="1" x14ac:dyDescent="0.2">
      <c r="A136" s="145" t="s">
        <v>31</v>
      </c>
      <c r="B136" s="6">
        <v>0</v>
      </c>
      <c r="C136" s="6">
        <v>0</v>
      </c>
      <c r="D136" s="6">
        <f t="shared" si="34"/>
        <v>0</v>
      </c>
      <c r="E136" s="146" t="str">
        <f t="shared" si="35"/>
        <v>n/a</v>
      </c>
    </row>
    <row r="137" spans="1:5" ht="12.75" hidden="1" customHeight="1" x14ac:dyDescent="0.2">
      <c r="A137" s="141" t="s">
        <v>7</v>
      </c>
      <c r="B137" s="71">
        <v>0</v>
      </c>
      <c r="C137" s="71">
        <v>0</v>
      </c>
      <c r="D137" s="71">
        <f t="shared" si="34"/>
        <v>0</v>
      </c>
      <c r="E137" s="142" t="str">
        <f t="shared" si="35"/>
        <v>n/a</v>
      </c>
    </row>
    <row r="138" spans="1:5" ht="12.75" hidden="1" customHeight="1" x14ac:dyDescent="0.2">
      <c r="A138" s="143" t="s">
        <v>30</v>
      </c>
      <c r="B138" s="7">
        <v>0</v>
      </c>
      <c r="C138" s="7">
        <v>0</v>
      </c>
      <c r="D138" s="7">
        <f t="shared" si="34"/>
        <v>0</v>
      </c>
      <c r="E138" s="144" t="str">
        <f t="shared" si="35"/>
        <v>n/a</v>
      </c>
    </row>
    <row r="139" spans="1:5" ht="12.75" hidden="1" customHeight="1" x14ac:dyDescent="0.2">
      <c r="A139" s="145" t="s">
        <v>31</v>
      </c>
      <c r="B139" s="261">
        <v>0</v>
      </c>
      <c r="C139" s="261">
        <v>0</v>
      </c>
      <c r="D139" s="261">
        <f t="shared" ref="D139:D140" si="40">IF(ISERROR(B139-C139),"n/a",B139-C139)</f>
        <v>0</v>
      </c>
      <c r="E139" s="262" t="str">
        <f t="shared" ref="E139:E140" si="41">IF(ISERROR(D139/C139),"n/a",(D139/C139))</f>
        <v>n/a</v>
      </c>
    </row>
    <row r="140" spans="1:5" ht="12.75" hidden="1" customHeight="1" x14ac:dyDescent="0.2">
      <c r="A140" s="145" t="s">
        <v>22</v>
      </c>
      <c r="B140" s="261">
        <v>0</v>
      </c>
      <c r="C140" s="261">
        <v>0</v>
      </c>
      <c r="D140" s="261">
        <f t="shared" si="40"/>
        <v>0</v>
      </c>
      <c r="E140" s="262" t="str">
        <f t="shared" si="41"/>
        <v>n/a</v>
      </c>
    </row>
    <row r="141" spans="1:5" ht="12.75" hidden="1" customHeight="1" x14ac:dyDescent="0.2">
      <c r="A141" s="143" t="s">
        <v>29</v>
      </c>
      <c r="B141" s="7">
        <v>0</v>
      </c>
      <c r="C141" s="7">
        <v>0</v>
      </c>
      <c r="D141" s="7">
        <f>IF(ISERROR(B141-C141),"n/a",B141-C141)</f>
        <v>0</v>
      </c>
      <c r="E141" s="144" t="str">
        <f>IF(ISERROR(D141/C141),"n/a",(D141/C141))</f>
        <v>n/a</v>
      </c>
    </row>
    <row r="142" spans="1:5" ht="12.75" hidden="1" customHeight="1" x14ac:dyDescent="0.2">
      <c r="A142" s="145" t="s">
        <v>31</v>
      </c>
      <c r="B142" s="6">
        <v>0</v>
      </c>
      <c r="C142" s="6">
        <v>0</v>
      </c>
      <c r="D142" s="6">
        <f>IF(ISERROR(B142-C142),"n/a",B142-C142)</f>
        <v>0</v>
      </c>
      <c r="E142" s="146" t="str">
        <f>IF(ISERROR(D142/C142),"n/a",(D142/C142))</f>
        <v>n/a</v>
      </c>
    </row>
    <row r="143" spans="1:5" ht="12.75" hidden="1" customHeight="1" x14ac:dyDescent="0.2">
      <c r="A143" s="145" t="s">
        <v>22</v>
      </c>
      <c r="B143" s="6">
        <v>0</v>
      </c>
      <c r="C143" s="6">
        <v>0</v>
      </c>
      <c r="D143" s="6">
        <f>IF(ISERROR(B143-C143),"n/a",B143-C143)</f>
        <v>0</v>
      </c>
      <c r="E143" s="146" t="str">
        <f>IF(ISERROR(D143/C143),"n/a",(D143/C143))</f>
        <v>n/a</v>
      </c>
    </row>
    <row r="144" spans="1:5" ht="12.75" hidden="1" customHeight="1" x14ac:dyDescent="0.2">
      <c r="A144" s="143" t="s">
        <v>32</v>
      </c>
      <c r="B144" s="7">
        <f>B145</f>
        <v>0</v>
      </c>
      <c r="C144" s="7">
        <f>C145</f>
        <v>0</v>
      </c>
      <c r="D144" s="7">
        <f t="shared" si="34"/>
        <v>0</v>
      </c>
      <c r="E144" s="144" t="str">
        <f t="shared" si="35"/>
        <v>n/a</v>
      </c>
    </row>
    <row r="145" spans="1:5" ht="12.75" hidden="1" customHeight="1" x14ac:dyDescent="0.2">
      <c r="A145" s="145" t="s">
        <v>31</v>
      </c>
      <c r="B145" s="6">
        <v>0</v>
      </c>
      <c r="C145" s="6">
        <v>0</v>
      </c>
      <c r="D145" s="6">
        <f t="shared" si="34"/>
        <v>0</v>
      </c>
      <c r="E145" s="146" t="str">
        <f t="shared" si="35"/>
        <v>n/a</v>
      </c>
    </row>
    <row r="146" spans="1:5" hidden="1" x14ac:dyDescent="0.2">
      <c r="A146" s="147" t="s">
        <v>5</v>
      </c>
      <c r="B146" s="71">
        <f>(B129+B137)</f>
        <v>0</v>
      </c>
      <c r="C146" s="71">
        <f>(C129+C137)</f>
        <v>0</v>
      </c>
      <c r="D146" s="71">
        <f t="shared" si="34"/>
        <v>0</v>
      </c>
      <c r="E146" s="142" t="str">
        <f t="shared" si="35"/>
        <v>n/a</v>
      </c>
    </row>
    <row r="147" spans="1:5" hidden="1" x14ac:dyDescent="0.2">
      <c r="A147" s="163"/>
      <c r="B147" s="26"/>
      <c r="C147" s="26"/>
      <c r="D147" s="26"/>
      <c r="E147" s="164"/>
    </row>
    <row r="148" spans="1:5" hidden="1" x14ac:dyDescent="0.2"/>
    <row r="149" spans="1:5" ht="3" hidden="1" customHeight="1" x14ac:dyDescent="0.2">
      <c r="A149" s="15"/>
    </row>
    <row r="150" spans="1:5" ht="15" x14ac:dyDescent="0.2">
      <c r="A150" s="282"/>
    </row>
    <row r="151" spans="1:5" ht="15" x14ac:dyDescent="0.2">
      <c r="A151" s="282"/>
    </row>
    <row r="152" spans="1:5" x14ac:dyDescent="0.2">
      <c r="A152" s="72" t="s">
        <v>87</v>
      </c>
    </row>
    <row r="153" spans="1:5" x14ac:dyDescent="0.2">
      <c r="A153" s="72" t="s">
        <v>81</v>
      </c>
    </row>
    <row r="154" spans="1:5" x14ac:dyDescent="0.2">
      <c r="A154" s="72" t="s">
        <v>82</v>
      </c>
    </row>
    <row r="155" spans="1:5" x14ac:dyDescent="0.2">
      <c r="A155" s="72" t="s">
        <v>83</v>
      </c>
    </row>
    <row r="156" spans="1:5" x14ac:dyDescent="0.2">
      <c r="A156" s="72" t="s">
        <v>84</v>
      </c>
    </row>
    <row r="157" spans="1:5" x14ac:dyDescent="0.2">
      <c r="A157" s="72" t="s">
        <v>85</v>
      </c>
    </row>
    <row r="158" spans="1:5" x14ac:dyDescent="0.2">
      <c r="A158" s="72" t="s">
        <v>86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9" orientation="portrait" r:id="rId1"/>
  <headerFooter>
    <oddHeader>&amp;C&amp;F
&amp;A&amp;R&amp;P of &amp;N</oddHeader>
    <oddFooter>&amp;LPrepared by: Information Technology Solutions
Job Name: UGAP099AX&amp;RPrepared Date: 3/8/2024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Fall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March 8, 2024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6" t="s">
        <v>60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8"/>
    </row>
    <row r="7" spans="1:16" x14ac:dyDescent="0.25">
      <c r="A7" s="419" t="s">
        <v>77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1"/>
    </row>
    <row r="8" spans="1:16" ht="15" customHeight="1" x14ac:dyDescent="0.25">
      <c r="B8" s="422" t="s">
        <v>39</v>
      </c>
      <c r="C8" s="422"/>
      <c r="D8" s="422" t="s">
        <v>40</v>
      </c>
      <c r="E8" s="422"/>
      <c r="F8" s="422" t="s">
        <v>43</v>
      </c>
      <c r="G8" s="422"/>
      <c r="H8" s="422" t="s">
        <v>41</v>
      </c>
      <c r="I8" s="422"/>
      <c r="J8" s="422" t="s">
        <v>37</v>
      </c>
      <c r="K8" s="422"/>
      <c r="L8" s="422" t="s">
        <v>38</v>
      </c>
      <c r="M8" s="422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1914</v>
      </c>
      <c r="C10" s="318">
        <f t="shared" ref="C10:M10" si="0">SUM(C43,C74,C105,C136,C167,C198)</f>
        <v>1809</v>
      </c>
      <c r="D10" s="318">
        <f t="shared" si="0"/>
        <v>1093</v>
      </c>
      <c r="E10" s="318">
        <f t="shared" si="0"/>
        <v>912</v>
      </c>
      <c r="F10" s="318">
        <f t="shared" si="0"/>
        <v>5</v>
      </c>
      <c r="G10" s="318">
        <f t="shared" si="0"/>
        <v>4</v>
      </c>
      <c r="H10" s="318">
        <f t="shared" si="0"/>
        <v>5</v>
      </c>
      <c r="I10" s="318">
        <f t="shared" si="0"/>
        <v>4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45</v>
      </c>
      <c r="C11" s="318">
        <f t="shared" si="1"/>
        <v>47</v>
      </c>
      <c r="D11" s="318">
        <f t="shared" si="1"/>
        <v>35</v>
      </c>
      <c r="E11" s="318">
        <f t="shared" si="1"/>
        <v>19</v>
      </c>
      <c r="F11" s="318">
        <f t="shared" si="1"/>
        <v>1</v>
      </c>
      <c r="G11" s="318">
        <f t="shared" si="1"/>
        <v>0</v>
      </c>
      <c r="H11" s="318">
        <f t="shared" si="1"/>
        <v>1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17298</v>
      </c>
      <c r="C12" s="318">
        <f t="shared" si="1"/>
        <v>17605</v>
      </c>
      <c r="D12" s="318">
        <f t="shared" si="1"/>
        <v>13514</v>
      </c>
      <c r="E12" s="318">
        <f t="shared" si="1"/>
        <v>12916</v>
      </c>
      <c r="F12" s="318">
        <f t="shared" si="1"/>
        <v>15</v>
      </c>
      <c r="G12" s="318">
        <f t="shared" si="1"/>
        <v>9</v>
      </c>
      <c r="H12" s="318">
        <f t="shared" si="1"/>
        <v>15</v>
      </c>
      <c r="I12" s="318">
        <f t="shared" si="1"/>
        <v>9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60</v>
      </c>
      <c r="C13" s="318">
        <f t="shared" si="1"/>
        <v>73</v>
      </c>
      <c r="D13" s="318">
        <f t="shared" si="1"/>
        <v>45</v>
      </c>
      <c r="E13" s="318">
        <f t="shared" si="1"/>
        <v>50</v>
      </c>
      <c r="F13" s="318">
        <f t="shared" si="1"/>
        <v>1</v>
      </c>
      <c r="G13" s="318">
        <f t="shared" si="1"/>
        <v>0</v>
      </c>
      <c r="H13" s="318">
        <f t="shared" si="1"/>
        <v>1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21206</v>
      </c>
      <c r="C14" s="318">
        <f t="shared" si="1"/>
        <v>20335</v>
      </c>
      <c r="D14" s="318">
        <f t="shared" si="1"/>
        <v>13471</v>
      </c>
      <c r="E14" s="318">
        <f t="shared" si="1"/>
        <v>12236</v>
      </c>
      <c r="F14" s="318">
        <f t="shared" si="1"/>
        <v>31</v>
      </c>
      <c r="G14" s="318">
        <f t="shared" si="1"/>
        <v>31</v>
      </c>
      <c r="H14" s="318">
        <f t="shared" si="1"/>
        <v>31</v>
      </c>
      <c r="I14" s="318">
        <f t="shared" si="1"/>
        <v>31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2782</v>
      </c>
      <c r="C15" s="318">
        <f t="shared" si="1"/>
        <v>2629</v>
      </c>
      <c r="D15" s="318">
        <f t="shared" si="1"/>
        <v>2140</v>
      </c>
      <c r="E15" s="318">
        <f t="shared" si="1"/>
        <v>1787</v>
      </c>
      <c r="F15" s="318">
        <f t="shared" si="1"/>
        <v>2</v>
      </c>
      <c r="G15" s="318">
        <f t="shared" si="1"/>
        <v>3</v>
      </c>
      <c r="H15" s="318">
        <f t="shared" si="1"/>
        <v>2</v>
      </c>
      <c r="I15" s="318">
        <f t="shared" si="1"/>
        <v>3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5844</v>
      </c>
      <c r="C16" s="318">
        <f t="shared" si="1"/>
        <v>5644</v>
      </c>
      <c r="D16" s="318">
        <f t="shared" si="1"/>
        <v>4977</v>
      </c>
      <c r="E16" s="318">
        <f t="shared" si="1"/>
        <v>2987</v>
      </c>
      <c r="F16" s="318">
        <f t="shared" si="1"/>
        <v>5</v>
      </c>
      <c r="G16" s="318">
        <f t="shared" si="1"/>
        <v>1</v>
      </c>
      <c r="H16" s="318">
        <f t="shared" si="1"/>
        <v>5</v>
      </c>
      <c r="I16" s="318">
        <f t="shared" si="1"/>
        <v>1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1506</v>
      </c>
      <c r="C17" s="318">
        <f t="shared" si="1"/>
        <v>1220</v>
      </c>
      <c r="D17" s="318">
        <f t="shared" si="1"/>
        <v>1229</v>
      </c>
      <c r="E17" s="318">
        <f t="shared" si="1"/>
        <v>903</v>
      </c>
      <c r="F17" s="318">
        <f t="shared" si="1"/>
        <v>0</v>
      </c>
      <c r="G17" s="318">
        <f t="shared" si="1"/>
        <v>1</v>
      </c>
      <c r="H17" s="318">
        <f t="shared" si="1"/>
        <v>0</v>
      </c>
      <c r="I17" s="318">
        <f t="shared" si="1"/>
        <v>1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5616</v>
      </c>
      <c r="C18" s="318">
        <f t="shared" si="1"/>
        <v>5748</v>
      </c>
      <c r="D18" s="318">
        <f t="shared" si="1"/>
        <v>4323</v>
      </c>
      <c r="E18" s="318">
        <f t="shared" si="1"/>
        <v>4004</v>
      </c>
      <c r="F18" s="318">
        <f t="shared" si="1"/>
        <v>9</v>
      </c>
      <c r="G18" s="318">
        <f t="shared" si="1"/>
        <v>14</v>
      </c>
      <c r="H18" s="318">
        <f t="shared" si="1"/>
        <v>9</v>
      </c>
      <c r="I18" s="318">
        <f t="shared" si="1"/>
        <v>14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56270</v>
      </c>
      <c r="C19" s="336">
        <f>SUM(C52,C83,C114,C145,C207)</f>
        <v>55110</v>
      </c>
      <c r="D19" s="336">
        <f t="shared" ref="D19:M19" si="2">SUM(D10:D18)</f>
        <v>40827</v>
      </c>
      <c r="E19" s="336">
        <f t="shared" si="2"/>
        <v>35814</v>
      </c>
      <c r="F19" s="336">
        <f t="shared" si="2"/>
        <v>69</v>
      </c>
      <c r="G19" s="336">
        <f t="shared" si="2"/>
        <v>63</v>
      </c>
      <c r="H19" s="336">
        <f t="shared" si="2"/>
        <v>69</v>
      </c>
      <c r="I19" s="336">
        <f t="shared" si="2"/>
        <v>63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7" t="s">
        <v>60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9"/>
    </row>
    <row r="21" spans="1:13" x14ac:dyDescent="0.25">
      <c r="A21" s="430" t="s">
        <v>7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9"/>
    </row>
    <row r="22" spans="1:13" x14ac:dyDescent="0.25">
      <c r="B22" s="415" t="s">
        <v>39</v>
      </c>
      <c r="C22" s="415"/>
      <c r="D22" s="415" t="s">
        <v>40</v>
      </c>
      <c r="E22" s="415"/>
      <c r="F22" s="415" t="s">
        <v>43</v>
      </c>
      <c r="G22" s="415"/>
      <c r="H22" s="415" t="s">
        <v>41</v>
      </c>
      <c r="I22" s="415"/>
      <c r="J22" s="415" t="s">
        <v>37</v>
      </c>
      <c r="K22" s="415"/>
      <c r="L22" s="415" t="s">
        <v>38</v>
      </c>
      <c r="M22" s="415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533</v>
      </c>
      <c r="C24" s="318">
        <f t="shared" si="3"/>
        <v>494</v>
      </c>
      <c r="D24" s="318">
        <f t="shared" si="3"/>
        <v>0</v>
      </c>
      <c r="E24" s="318">
        <f t="shared" si="3"/>
        <v>105</v>
      </c>
      <c r="F24" s="318">
        <f t="shared" si="3"/>
        <v>0</v>
      </c>
      <c r="G24" s="318">
        <f t="shared" si="3"/>
        <v>6</v>
      </c>
      <c r="H24" s="318">
        <f t="shared" si="3"/>
        <v>0</v>
      </c>
      <c r="I24" s="318">
        <f t="shared" si="3"/>
        <v>6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22</v>
      </c>
      <c r="C25" s="318">
        <f t="shared" si="4"/>
        <v>24</v>
      </c>
      <c r="D25" s="318">
        <f t="shared" si="4"/>
        <v>0</v>
      </c>
      <c r="E25" s="318">
        <f t="shared" si="4"/>
        <v>8</v>
      </c>
      <c r="F25" s="318">
        <f t="shared" si="4"/>
        <v>0</v>
      </c>
      <c r="G25" s="318">
        <f t="shared" si="4"/>
        <v>2</v>
      </c>
      <c r="H25" s="318">
        <f t="shared" si="4"/>
        <v>0</v>
      </c>
      <c r="I25" s="318">
        <f t="shared" si="4"/>
        <v>2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3271</v>
      </c>
      <c r="C26" s="318">
        <f t="shared" si="5"/>
        <v>3251</v>
      </c>
      <c r="D26" s="318">
        <f t="shared" si="5"/>
        <v>0</v>
      </c>
      <c r="E26" s="318">
        <f t="shared" si="5"/>
        <v>1096</v>
      </c>
      <c r="F26" s="318">
        <f t="shared" si="5"/>
        <v>0</v>
      </c>
      <c r="G26" s="318">
        <f t="shared" si="5"/>
        <v>19</v>
      </c>
      <c r="H26" s="318">
        <f t="shared" si="5"/>
        <v>0</v>
      </c>
      <c r="I26" s="318">
        <f t="shared" si="5"/>
        <v>19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20</v>
      </c>
      <c r="C27" s="318">
        <f t="shared" si="6"/>
        <v>15</v>
      </c>
      <c r="D27" s="318">
        <f t="shared" si="6"/>
        <v>0</v>
      </c>
      <c r="E27" s="318">
        <f t="shared" si="6"/>
        <v>1</v>
      </c>
      <c r="F27" s="318">
        <f t="shared" si="6"/>
        <v>0</v>
      </c>
      <c r="G27" s="318">
        <f t="shared" si="6"/>
        <v>0</v>
      </c>
      <c r="H27" s="318">
        <f t="shared" si="6"/>
        <v>0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4344</v>
      </c>
      <c r="C28" s="318">
        <f t="shared" si="7"/>
        <v>4189</v>
      </c>
      <c r="D28" s="318">
        <f t="shared" si="7"/>
        <v>0</v>
      </c>
      <c r="E28" s="318">
        <f t="shared" si="7"/>
        <v>1295</v>
      </c>
      <c r="F28" s="318">
        <f t="shared" si="7"/>
        <v>0</v>
      </c>
      <c r="G28" s="318">
        <f t="shared" si="7"/>
        <v>53</v>
      </c>
      <c r="H28" s="318">
        <f t="shared" si="7"/>
        <v>0</v>
      </c>
      <c r="I28" s="318">
        <f t="shared" si="7"/>
        <v>53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693</v>
      </c>
      <c r="C29" s="318">
        <f t="shared" si="8"/>
        <v>680</v>
      </c>
      <c r="D29" s="318">
        <f t="shared" si="8"/>
        <v>0</v>
      </c>
      <c r="E29" s="318">
        <f t="shared" si="8"/>
        <v>195</v>
      </c>
      <c r="F29" s="318">
        <f t="shared" si="8"/>
        <v>0</v>
      </c>
      <c r="G29" s="318">
        <f t="shared" si="8"/>
        <v>11</v>
      </c>
      <c r="H29" s="318">
        <f t="shared" si="8"/>
        <v>0</v>
      </c>
      <c r="I29" s="318">
        <f t="shared" si="8"/>
        <v>11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817</v>
      </c>
      <c r="C30" s="318">
        <f t="shared" si="9"/>
        <v>818</v>
      </c>
      <c r="D30" s="318">
        <f t="shared" si="9"/>
        <v>1</v>
      </c>
      <c r="E30" s="318">
        <f t="shared" si="9"/>
        <v>257</v>
      </c>
      <c r="F30" s="318">
        <f t="shared" si="9"/>
        <v>0</v>
      </c>
      <c r="G30" s="318">
        <f t="shared" si="9"/>
        <v>0</v>
      </c>
      <c r="H30" s="318">
        <f t="shared" si="9"/>
        <v>0</v>
      </c>
      <c r="I30" s="318">
        <f t="shared" si="9"/>
        <v>0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178</v>
      </c>
      <c r="C31" s="318">
        <f t="shared" si="10"/>
        <v>184</v>
      </c>
      <c r="D31" s="318">
        <f t="shared" si="10"/>
        <v>0</v>
      </c>
      <c r="E31" s="318">
        <f t="shared" si="10"/>
        <v>56</v>
      </c>
      <c r="F31" s="318">
        <f t="shared" si="10"/>
        <v>0</v>
      </c>
      <c r="G31" s="318">
        <f t="shared" si="10"/>
        <v>0</v>
      </c>
      <c r="H31" s="318">
        <f t="shared" si="10"/>
        <v>0</v>
      </c>
      <c r="I31" s="318">
        <f t="shared" si="10"/>
        <v>0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2192</v>
      </c>
      <c r="C32" s="318">
        <f t="shared" si="11"/>
        <v>2300</v>
      </c>
      <c r="D32" s="318">
        <f t="shared" si="11"/>
        <v>0</v>
      </c>
      <c r="E32" s="318">
        <f t="shared" si="11"/>
        <v>711</v>
      </c>
      <c r="F32" s="318">
        <f t="shared" si="11"/>
        <v>0</v>
      </c>
      <c r="G32" s="318">
        <f t="shared" si="11"/>
        <v>17</v>
      </c>
      <c r="H32" s="318">
        <f t="shared" si="11"/>
        <v>0</v>
      </c>
      <c r="I32" s="318">
        <f t="shared" si="11"/>
        <v>17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12070</v>
      </c>
      <c r="C33" s="336">
        <f t="shared" ref="C33:M33" si="12">SUM(C24:C32)</f>
        <v>11955</v>
      </c>
      <c r="D33" s="336">
        <f t="shared" si="12"/>
        <v>1</v>
      </c>
      <c r="E33" s="336">
        <f t="shared" si="12"/>
        <v>3724</v>
      </c>
      <c r="F33" s="336">
        <f t="shared" si="12"/>
        <v>0</v>
      </c>
      <c r="G33" s="336">
        <f t="shared" si="12"/>
        <v>108</v>
      </c>
      <c r="H33" s="336">
        <f t="shared" si="12"/>
        <v>0</v>
      </c>
      <c r="I33" s="336">
        <f t="shared" si="12"/>
        <v>108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68340</v>
      </c>
      <c r="C35" s="334">
        <f t="shared" si="13"/>
        <v>67065</v>
      </c>
      <c r="D35" s="334">
        <f t="shared" si="13"/>
        <v>40828</v>
      </c>
      <c r="E35" s="334">
        <f t="shared" si="13"/>
        <v>39538</v>
      </c>
      <c r="F35" s="334">
        <f t="shared" si="13"/>
        <v>69</v>
      </c>
      <c r="G35" s="334">
        <f t="shared" si="13"/>
        <v>171</v>
      </c>
      <c r="H35" s="334">
        <f t="shared" si="13"/>
        <v>69</v>
      </c>
      <c r="I35" s="334">
        <f t="shared" si="13"/>
        <v>171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24" t="s">
        <v>44</v>
      </c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8"/>
    </row>
    <row r="40" spans="1:13" x14ac:dyDescent="0.25">
      <c r="A40" s="419" t="s">
        <v>77</v>
      </c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1"/>
    </row>
    <row r="41" spans="1:13" x14ac:dyDescent="0.25">
      <c r="B41" s="422" t="s">
        <v>39</v>
      </c>
      <c r="C41" s="422"/>
      <c r="D41" s="422" t="s">
        <v>40</v>
      </c>
      <c r="E41" s="422"/>
      <c r="F41" s="422" t="s">
        <v>43</v>
      </c>
      <c r="G41" s="422"/>
      <c r="H41" s="422" t="s">
        <v>41</v>
      </c>
      <c r="I41" s="422"/>
      <c r="J41" s="422" t="s">
        <v>37</v>
      </c>
      <c r="K41" s="422"/>
      <c r="L41" s="422" t="s">
        <v>38</v>
      </c>
      <c r="M41" s="422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372</v>
      </c>
      <c r="C43" s="318">
        <v>348</v>
      </c>
      <c r="D43" s="318">
        <v>111</v>
      </c>
      <c r="E43" s="318">
        <v>90</v>
      </c>
      <c r="F43" s="318">
        <v>2</v>
      </c>
      <c r="G43" s="318">
        <v>0</v>
      </c>
      <c r="H43" s="318">
        <v>2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4</v>
      </c>
      <c r="C44" s="318">
        <v>5</v>
      </c>
      <c r="D44" s="318">
        <v>1</v>
      </c>
      <c r="E44" s="318">
        <v>2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5785</v>
      </c>
      <c r="C45" s="318">
        <v>6075</v>
      </c>
      <c r="D45" s="318">
        <v>3432</v>
      </c>
      <c r="E45" s="318">
        <v>2961</v>
      </c>
      <c r="F45" s="318">
        <v>1</v>
      </c>
      <c r="G45" s="318">
        <v>0</v>
      </c>
      <c r="H45" s="318">
        <v>1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11</v>
      </c>
      <c r="C46" s="318">
        <v>23</v>
      </c>
      <c r="D46" s="318">
        <v>3</v>
      </c>
      <c r="E46" s="318">
        <v>12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4344</v>
      </c>
      <c r="C47" s="318">
        <v>4095</v>
      </c>
      <c r="D47" s="318">
        <v>1737</v>
      </c>
      <c r="E47" s="318">
        <v>1348</v>
      </c>
      <c r="F47" s="318">
        <v>4</v>
      </c>
      <c r="G47" s="318">
        <v>3</v>
      </c>
      <c r="H47" s="318">
        <v>4</v>
      </c>
      <c r="I47" s="318">
        <v>3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709</v>
      </c>
      <c r="C48" s="318">
        <v>667</v>
      </c>
      <c r="D48" s="318">
        <v>383</v>
      </c>
      <c r="E48" s="318">
        <v>268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1255</v>
      </c>
      <c r="C49" s="318">
        <v>1234</v>
      </c>
      <c r="D49" s="318">
        <v>986</v>
      </c>
      <c r="E49" s="318">
        <v>371</v>
      </c>
      <c r="F49" s="318">
        <v>0</v>
      </c>
      <c r="G49" s="318">
        <v>0</v>
      </c>
      <c r="H49" s="318">
        <v>0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622</v>
      </c>
      <c r="C50" s="318">
        <v>511</v>
      </c>
      <c r="D50" s="318">
        <v>422</v>
      </c>
      <c r="E50" s="318">
        <v>267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1310</v>
      </c>
      <c r="C51" s="318">
        <v>1334</v>
      </c>
      <c r="D51" s="318">
        <v>732</v>
      </c>
      <c r="E51" s="318">
        <v>576</v>
      </c>
      <c r="F51" s="318">
        <v>1</v>
      </c>
      <c r="G51" s="318">
        <v>3</v>
      </c>
      <c r="H51" s="318">
        <v>1</v>
      </c>
      <c r="I51" s="318">
        <v>3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14412</v>
      </c>
      <c r="C52" s="321">
        <f t="shared" ref="C52:M52" si="14">SUM(C43:C51)</f>
        <v>14292</v>
      </c>
      <c r="D52" s="321">
        <f t="shared" si="14"/>
        <v>7807</v>
      </c>
      <c r="E52" s="321">
        <f t="shared" si="14"/>
        <v>5895</v>
      </c>
      <c r="F52" s="321">
        <f t="shared" si="14"/>
        <v>8</v>
      </c>
      <c r="G52" s="321">
        <f t="shared" si="14"/>
        <v>6</v>
      </c>
      <c r="H52" s="321">
        <f t="shared" si="14"/>
        <v>8</v>
      </c>
      <c r="I52" s="321">
        <f t="shared" si="14"/>
        <v>6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5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07" t="s">
        <v>7</v>
      </c>
      <c r="B54" s="408"/>
      <c r="C54" s="408"/>
      <c r="D54" s="408"/>
      <c r="E54" s="408"/>
      <c r="F54" s="408"/>
      <c r="G54" s="408"/>
      <c r="H54" s="408"/>
      <c r="I54" s="408"/>
      <c r="J54" s="408"/>
      <c r="K54" s="408"/>
      <c r="L54" s="408"/>
      <c r="M54" s="409"/>
    </row>
    <row r="55" spans="1:15" x14ac:dyDescent="0.25">
      <c r="B55" s="415" t="s">
        <v>39</v>
      </c>
      <c r="C55" s="415"/>
      <c r="D55" s="415" t="s">
        <v>40</v>
      </c>
      <c r="E55" s="415"/>
      <c r="F55" s="415" t="s">
        <v>43</v>
      </c>
      <c r="G55" s="415"/>
      <c r="H55" s="415" t="s">
        <v>41</v>
      </c>
      <c r="I55" s="415"/>
      <c r="J55" s="415" t="s">
        <v>37</v>
      </c>
      <c r="K55" s="415"/>
      <c r="L55" s="415" t="s">
        <v>38</v>
      </c>
      <c r="M55" s="415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101</v>
      </c>
      <c r="C57" s="318">
        <v>95</v>
      </c>
      <c r="D57" s="318">
        <v>0</v>
      </c>
      <c r="E57" s="318">
        <v>7</v>
      </c>
      <c r="F57" s="318">
        <v>0</v>
      </c>
      <c r="G57" s="318">
        <v>0</v>
      </c>
      <c r="H57" s="318">
        <v>0</v>
      </c>
      <c r="I57" s="318">
        <v>0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1062</v>
      </c>
      <c r="C59" s="318">
        <v>1068</v>
      </c>
      <c r="D59" s="318">
        <v>0</v>
      </c>
      <c r="E59" s="318">
        <v>153</v>
      </c>
      <c r="F59" s="318">
        <v>0</v>
      </c>
      <c r="G59" s="318">
        <v>2</v>
      </c>
      <c r="H59" s="318">
        <v>0</v>
      </c>
      <c r="I59" s="318">
        <v>2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2</v>
      </c>
      <c r="C60" s="318">
        <v>4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823</v>
      </c>
      <c r="C61" s="318">
        <v>748</v>
      </c>
      <c r="D61" s="318">
        <v>0</v>
      </c>
      <c r="E61" s="318">
        <v>97</v>
      </c>
      <c r="F61" s="318">
        <v>0</v>
      </c>
      <c r="G61" s="318">
        <v>3</v>
      </c>
      <c r="H61" s="318">
        <v>0</v>
      </c>
      <c r="I61" s="318">
        <v>3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175</v>
      </c>
      <c r="C62" s="318">
        <v>167</v>
      </c>
      <c r="D62" s="318">
        <v>0</v>
      </c>
      <c r="E62" s="318">
        <v>23</v>
      </c>
      <c r="F62" s="318">
        <v>0</v>
      </c>
      <c r="G62" s="318">
        <v>1</v>
      </c>
      <c r="H62" s="318">
        <v>0</v>
      </c>
      <c r="I62" s="318">
        <v>1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227</v>
      </c>
      <c r="C63" s="318">
        <v>202</v>
      </c>
      <c r="D63" s="318">
        <v>0</v>
      </c>
      <c r="E63" s="318">
        <v>37</v>
      </c>
      <c r="F63" s="318">
        <v>0</v>
      </c>
      <c r="G63" s="318">
        <v>0</v>
      </c>
      <c r="H63" s="318">
        <v>0</v>
      </c>
      <c r="I63" s="318">
        <v>0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60</v>
      </c>
      <c r="C64" s="318">
        <v>68</v>
      </c>
      <c r="D64" s="318">
        <v>0</v>
      </c>
      <c r="E64" s="318">
        <v>13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511</v>
      </c>
      <c r="C65" s="318">
        <v>505</v>
      </c>
      <c r="D65" s="318">
        <v>0</v>
      </c>
      <c r="E65" s="318">
        <v>74</v>
      </c>
      <c r="F65" s="318">
        <v>0</v>
      </c>
      <c r="G65" s="318">
        <v>1</v>
      </c>
      <c r="H65" s="318">
        <v>0</v>
      </c>
      <c r="I65" s="318">
        <v>1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2963</v>
      </c>
      <c r="C66" s="330">
        <f t="shared" ref="C66:M66" si="15">SUM(C57:C65)</f>
        <v>2859</v>
      </c>
      <c r="D66" s="330">
        <f t="shared" si="15"/>
        <v>0</v>
      </c>
      <c r="E66" s="330">
        <f t="shared" si="15"/>
        <v>404</v>
      </c>
      <c r="F66" s="330">
        <f t="shared" si="15"/>
        <v>0</v>
      </c>
      <c r="G66" s="330">
        <f t="shared" si="15"/>
        <v>7</v>
      </c>
      <c r="H66" s="330">
        <f t="shared" si="15"/>
        <v>0</v>
      </c>
      <c r="I66" s="330">
        <f t="shared" si="15"/>
        <v>7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17375</v>
      </c>
      <c r="C67" s="332">
        <f t="shared" ref="C67:M67" si="16">SUM(C52,C66)</f>
        <v>17151</v>
      </c>
      <c r="D67" s="332">
        <f t="shared" si="16"/>
        <v>7807</v>
      </c>
      <c r="E67" s="332">
        <f t="shared" si="16"/>
        <v>6299</v>
      </c>
      <c r="F67" s="332">
        <f t="shared" si="16"/>
        <v>8</v>
      </c>
      <c r="G67" s="332">
        <f t="shared" si="16"/>
        <v>13</v>
      </c>
      <c r="H67" s="332">
        <f t="shared" si="16"/>
        <v>8</v>
      </c>
      <c r="I67" s="332">
        <f t="shared" si="16"/>
        <v>13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24" t="s">
        <v>45</v>
      </c>
      <c r="B70" s="417"/>
      <c r="C70" s="417"/>
      <c r="D70" s="417"/>
      <c r="E70" s="417"/>
      <c r="F70" s="417"/>
      <c r="G70" s="417"/>
      <c r="H70" s="417"/>
      <c r="I70" s="417"/>
      <c r="J70" s="417"/>
      <c r="K70" s="417"/>
      <c r="L70" s="417"/>
      <c r="M70" s="418"/>
    </row>
    <row r="71" spans="1:13" x14ac:dyDescent="0.25">
      <c r="A71" s="419" t="s">
        <v>77</v>
      </c>
      <c r="B71" s="420"/>
      <c r="C71" s="420"/>
      <c r="D71" s="420"/>
      <c r="E71" s="420"/>
      <c r="F71" s="420"/>
      <c r="G71" s="420"/>
      <c r="H71" s="420"/>
      <c r="I71" s="420"/>
      <c r="J71" s="420"/>
      <c r="K71" s="420"/>
      <c r="L71" s="420"/>
      <c r="M71" s="421"/>
    </row>
    <row r="72" spans="1:13" x14ac:dyDescent="0.25">
      <c r="B72" s="422" t="s">
        <v>39</v>
      </c>
      <c r="C72" s="422"/>
      <c r="D72" s="422" t="s">
        <v>40</v>
      </c>
      <c r="E72" s="422"/>
      <c r="F72" s="422" t="s">
        <v>43</v>
      </c>
      <c r="G72" s="422"/>
      <c r="H72" s="422" t="s">
        <v>41</v>
      </c>
      <c r="I72" s="422"/>
      <c r="J72" s="422" t="s">
        <v>37</v>
      </c>
      <c r="K72" s="422"/>
      <c r="L72" s="422" t="s">
        <v>38</v>
      </c>
      <c r="M72" s="422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1046</v>
      </c>
      <c r="C74" s="318">
        <v>954</v>
      </c>
      <c r="D74" s="318">
        <v>691</v>
      </c>
      <c r="E74" s="318">
        <v>544</v>
      </c>
      <c r="F74" s="318">
        <v>2</v>
      </c>
      <c r="G74" s="318">
        <v>1</v>
      </c>
      <c r="H74" s="318">
        <v>2</v>
      </c>
      <c r="I74" s="318">
        <v>1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28</v>
      </c>
      <c r="C75" s="318">
        <v>27</v>
      </c>
      <c r="D75" s="318">
        <v>20</v>
      </c>
      <c r="E75" s="318">
        <v>12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6153</v>
      </c>
      <c r="C76" s="318">
        <v>6302</v>
      </c>
      <c r="D76" s="318">
        <v>5436</v>
      </c>
      <c r="E76" s="318">
        <v>5466</v>
      </c>
      <c r="F76" s="318">
        <v>5</v>
      </c>
      <c r="G76" s="318">
        <v>4</v>
      </c>
      <c r="H76" s="318">
        <v>5</v>
      </c>
      <c r="I76" s="318">
        <v>4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27</v>
      </c>
      <c r="C77" s="318">
        <v>28</v>
      </c>
      <c r="D77" s="318">
        <v>25</v>
      </c>
      <c r="E77" s="318">
        <v>21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10423</v>
      </c>
      <c r="C78" s="318">
        <v>10222</v>
      </c>
      <c r="D78" s="318">
        <v>7434</v>
      </c>
      <c r="E78" s="318">
        <v>7135</v>
      </c>
      <c r="F78" s="318">
        <v>16</v>
      </c>
      <c r="G78" s="318">
        <v>14</v>
      </c>
      <c r="H78" s="318">
        <v>16</v>
      </c>
      <c r="I78" s="318">
        <v>14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1220</v>
      </c>
      <c r="C79" s="318">
        <v>1169</v>
      </c>
      <c r="D79" s="318">
        <v>1045</v>
      </c>
      <c r="E79" s="318">
        <v>912</v>
      </c>
      <c r="F79" s="318">
        <v>2</v>
      </c>
      <c r="G79" s="318">
        <v>3</v>
      </c>
      <c r="H79" s="318">
        <v>2</v>
      </c>
      <c r="I79" s="318">
        <v>3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3196</v>
      </c>
      <c r="C80" s="318">
        <v>3159</v>
      </c>
      <c r="D80" s="318">
        <v>2726</v>
      </c>
      <c r="E80" s="318">
        <v>1861</v>
      </c>
      <c r="F80" s="318">
        <v>4</v>
      </c>
      <c r="G80" s="318">
        <v>0</v>
      </c>
      <c r="H80" s="318">
        <v>4</v>
      </c>
      <c r="I80" s="318">
        <v>0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508</v>
      </c>
      <c r="C81" s="318">
        <v>422</v>
      </c>
      <c r="D81" s="318">
        <v>450</v>
      </c>
      <c r="E81" s="318">
        <v>370</v>
      </c>
      <c r="F81" s="318">
        <v>0</v>
      </c>
      <c r="G81" s="318">
        <v>1</v>
      </c>
      <c r="H81" s="318">
        <v>0</v>
      </c>
      <c r="I81" s="318">
        <v>1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2622</v>
      </c>
      <c r="C82" s="318">
        <v>2694</v>
      </c>
      <c r="D82" s="318">
        <v>2178</v>
      </c>
      <c r="E82" s="318">
        <v>2104</v>
      </c>
      <c r="F82" s="318">
        <v>5</v>
      </c>
      <c r="G82" s="318">
        <v>7</v>
      </c>
      <c r="H82" s="318">
        <v>5</v>
      </c>
      <c r="I82" s="318">
        <v>7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25223</v>
      </c>
      <c r="C83" s="321">
        <f t="shared" ref="C83:M83" si="17">SUM(C74:C82)</f>
        <v>24977</v>
      </c>
      <c r="D83" s="321">
        <f t="shared" si="17"/>
        <v>20005</v>
      </c>
      <c r="E83" s="321">
        <f t="shared" si="17"/>
        <v>18425</v>
      </c>
      <c r="F83" s="321">
        <f t="shared" si="17"/>
        <v>34</v>
      </c>
      <c r="G83" s="321">
        <f t="shared" si="17"/>
        <v>30</v>
      </c>
      <c r="H83" s="321">
        <f t="shared" si="17"/>
        <v>34</v>
      </c>
      <c r="I83" s="321">
        <f t="shared" si="17"/>
        <v>30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25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07" t="s">
        <v>7</v>
      </c>
      <c r="B85" s="408"/>
      <c r="C85" s="408"/>
      <c r="D85" s="408"/>
      <c r="E85" s="408"/>
      <c r="F85" s="408"/>
      <c r="G85" s="408"/>
      <c r="H85" s="408"/>
      <c r="I85" s="408"/>
      <c r="J85" s="408"/>
      <c r="K85" s="408"/>
      <c r="L85" s="408"/>
      <c r="M85" s="409"/>
    </row>
    <row r="86" spans="1:15" x14ac:dyDescent="0.25">
      <c r="B86" s="415" t="s">
        <v>39</v>
      </c>
      <c r="C86" s="415"/>
      <c r="D86" s="415" t="s">
        <v>40</v>
      </c>
      <c r="E86" s="415"/>
      <c r="F86" s="415" t="s">
        <v>43</v>
      </c>
      <c r="G86" s="415"/>
      <c r="H86" s="415" t="s">
        <v>41</v>
      </c>
      <c r="I86" s="415"/>
      <c r="J86" s="415" t="s">
        <v>37</v>
      </c>
      <c r="K86" s="415"/>
      <c r="L86" s="415" t="s">
        <v>38</v>
      </c>
      <c r="M86" s="415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260</v>
      </c>
      <c r="C88" s="318">
        <v>263</v>
      </c>
      <c r="D88" s="318">
        <v>0</v>
      </c>
      <c r="E88" s="318">
        <v>62</v>
      </c>
      <c r="F88" s="318">
        <v>0</v>
      </c>
      <c r="G88" s="318">
        <v>4</v>
      </c>
      <c r="H88" s="318">
        <v>0</v>
      </c>
      <c r="I88" s="318">
        <v>4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14</v>
      </c>
      <c r="C89" s="318">
        <v>16</v>
      </c>
      <c r="D89" s="318">
        <v>0</v>
      </c>
      <c r="E89" s="318">
        <v>7</v>
      </c>
      <c r="F89" s="318">
        <v>0</v>
      </c>
      <c r="G89" s="318">
        <v>2</v>
      </c>
      <c r="H89" s="318">
        <v>0</v>
      </c>
      <c r="I89" s="318">
        <v>2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976</v>
      </c>
      <c r="C90" s="318">
        <v>1022</v>
      </c>
      <c r="D90" s="318">
        <v>0</v>
      </c>
      <c r="E90" s="318">
        <v>434</v>
      </c>
      <c r="F90" s="318">
        <v>0</v>
      </c>
      <c r="G90" s="318">
        <v>5</v>
      </c>
      <c r="H90" s="318">
        <v>0</v>
      </c>
      <c r="I90" s="318">
        <v>5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9</v>
      </c>
      <c r="C91" s="318">
        <v>7</v>
      </c>
      <c r="D91" s="318">
        <v>0</v>
      </c>
      <c r="E91" s="318">
        <v>1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2053</v>
      </c>
      <c r="C92" s="318">
        <v>2056</v>
      </c>
      <c r="D92" s="318">
        <v>0</v>
      </c>
      <c r="E92" s="318">
        <v>687</v>
      </c>
      <c r="F92" s="318">
        <v>0</v>
      </c>
      <c r="G92" s="318">
        <v>33</v>
      </c>
      <c r="H92" s="318">
        <v>0</v>
      </c>
      <c r="I92" s="318">
        <v>33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290</v>
      </c>
      <c r="C93" s="318">
        <v>300</v>
      </c>
      <c r="D93" s="318">
        <v>0</v>
      </c>
      <c r="E93" s="318">
        <v>87</v>
      </c>
      <c r="F93" s="318">
        <v>0</v>
      </c>
      <c r="G93" s="318">
        <v>6</v>
      </c>
      <c r="H93" s="318">
        <v>0</v>
      </c>
      <c r="I93" s="318">
        <v>6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346</v>
      </c>
      <c r="C94" s="318">
        <v>402</v>
      </c>
      <c r="D94" s="318">
        <v>1</v>
      </c>
      <c r="E94" s="318">
        <v>143</v>
      </c>
      <c r="F94" s="318">
        <v>0</v>
      </c>
      <c r="G94" s="318">
        <v>0</v>
      </c>
      <c r="H94" s="318">
        <v>0</v>
      </c>
      <c r="I94" s="318">
        <v>0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67</v>
      </c>
      <c r="C95" s="318">
        <v>62</v>
      </c>
      <c r="D95" s="318">
        <v>0</v>
      </c>
      <c r="E95" s="318">
        <v>19</v>
      </c>
      <c r="F95" s="318">
        <v>0</v>
      </c>
      <c r="G95" s="318">
        <v>0</v>
      </c>
      <c r="H95" s="318">
        <v>0</v>
      </c>
      <c r="I95" s="318">
        <v>0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924</v>
      </c>
      <c r="C96" s="318">
        <v>1021</v>
      </c>
      <c r="D96" s="318">
        <v>0</v>
      </c>
      <c r="E96" s="318">
        <v>349</v>
      </c>
      <c r="F96" s="318">
        <v>0</v>
      </c>
      <c r="G96" s="318">
        <v>9</v>
      </c>
      <c r="H96" s="318">
        <v>0</v>
      </c>
      <c r="I96" s="318">
        <v>9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4939</v>
      </c>
      <c r="C97" s="321">
        <f t="shared" ref="C97:M97" si="18">SUM(C88:C96)</f>
        <v>5149</v>
      </c>
      <c r="D97" s="321">
        <f t="shared" si="18"/>
        <v>1</v>
      </c>
      <c r="E97" s="321">
        <f t="shared" si="18"/>
        <v>1789</v>
      </c>
      <c r="F97" s="321">
        <f t="shared" si="18"/>
        <v>0</v>
      </c>
      <c r="G97" s="321">
        <f t="shared" si="18"/>
        <v>59</v>
      </c>
      <c r="H97" s="321">
        <f t="shared" si="18"/>
        <v>0</v>
      </c>
      <c r="I97" s="321">
        <f t="shared" si="18"/>
        <v>59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30162</v>
      </c>
      <c r="C98" s="334">
        <f t="shared" ref="C98:M98" si="19">SUM(C83,C97)</f>
        <v>30126</v>
      </c>
      <c r="D98" s="334">
        <f t="shared" si="19"/>
        <v>20006</v>
      </c>
      <c r="E98" s="334">
        <f t="shared" si="19"/>
        <v>20214</v>
      </c>
      <c r="F98" s="334">
        <f t="shared" si="19"/>
        <v>34</v>
      </c>
      <c r="G98" s="334">
        <f t="shared" si="19"/>
        <v>89</v>
      </c>
      <c r="H98" s="334">
        <f t="shared" si="19"/>
        <v>34</v>
      </c>
      <c r="I98" s="334">
        <f t="shared" si="19"/>
        <v>89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24" t="s">
        <v>46</v>
      </c>
      <c r="B101" s="417"/>
      <c r="C101" s="417"/>
      <c r="D101" s="417"/>
      <c r="E101" s="417"/>
      <c r="F101" s="417"/>
      <c r="G101" s="417"/>
      <c r="H101" s="417"/>
      <c r="I101" s="417"/>
      <c r="J101" s="417"/>
      <c r="K101" s="417"/>
      <c r="L101" s="417"/>
      <c r="M101" s="418"/>
    </row>
    <row r="102" spans="1:13" x14ac:dyDescent="0.25">
      <c r="A102" s="419" t="s">
        <v>77</v>
      </c>
      <c r="B102" s="420"/>
      <c r="C102" s="420"/>
      <c r="D102" s="420"/>
      <c r="E102" s="420"/>
      <c r="F102" s="420"/>
      <c r="G102" s="420"/>
      <c r="H102" s="420"/>
      <c r="I102" s="420"/>
      <c r="J102" s="420"/>
      <c r="K102" s="420"/>
      <c r="L102" s="420"/>
      <c r="M102" s="421"/>
    </row>
    <row r="103" spans="1:13" x14ac:dyDescent="0.25">
      <c r="B103" s="422" t="s">
        <v>39</v>
      </c>
      <c r="C103" s="422"/>
      <c r="D103" s="422" t="s">
        <v>40</v>
      </c>
      <c r="E103" s="422"/>
      <c r="F103" s="422" t="s">
        <v>43</v>
      </c>
      <c r="G103" s="422"/>
      <c r="H103" s="422" t="s">
        <v>41</v>
      </c>
      <c r="I103" s="422"/>
      <c r="J103" s="422" t="s">
        <v>37</v>
      </c>
      <c r="K103" s="422"/>
      <c r="L103" s="422" t="s">
        <v>38</v>
      </c>
      <c r="M103" s="422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440</v>
      </c>
      <c r="C105" s="318">
        <v>465</v>
      </c>
      <c r="D105" s="318">
        <v>246</v>
      </c>
      <c r="E105" s="318">
        <v>250</v>
      </c>
      <c r="F105" s="318">
        <v>1</v>
      </c>
      <c r="G105" s="318">
        <v>2</v>
      </c>
      <c r="H105" s="318">
        <v>1</v>
      </c>
      <c r="I105" s="318">
        <v>2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10</v>
      </c>
      <c r="C106" s="318">
        <v>12</v>
      </c>
      <c r="D106" s="318">
        <v>10</v>
      </c>
      <c r="E106" s="318">
        <v>3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5102</v>
      </c>
      <c r="C107" s="318">
        <v>4985</v>
      </c>
      <c r="D107" s="318">
        <v>4388</v>
      </c>
      <c r="E107" s="318">
        <v>4267</v>
      </c>
      <c r="F107" s="318">
        <v>9</v>
      </c>
      <c r="G107" s="318">
        <v>4</v>
      </c>
      <c r="H107" s="318">
        <v>9</v>
      </c>
      <c r="I107" s="318">
        <v>4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17</v>
      </c>
      <c r="C108" s="318">
        <v>20</v>
      </c>
      <c r="D108" s="318">
        <v>14</v>
      </c>
      <c r="E108" s="318">
        <v>11</v>
      </c>
      <c r="F108" s="318">
        <v>1</v>
      </c>
      <c r="G108" s="318">
        <v>0</v>
      </c>
      <c r="H108" s="318">
        <v>1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5692</v>
      </c>
      <c r="C109" s="318">
        <v>5181</v>
      </c>
      <c r="D109" s="318">
        <v>3617</v>
      </c>
      <c r="E109" s="318">
        <v>3154</v>
      </c>
      <c r="F109" s="318">
        <v>10</v>
      </c>
      <c r="G109" s="318">
        <v>11</v>
      </c>
      <c r="H109" s="318">
        <v>10</v>
      </c>
      <c r="I109" s="318">
        <v>11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797</v>
      </c>
      <c r="C110" s="318">
        <v>750</v>
      </c>
      <c r="D110" s="318">
        <v>658</v>
      </c>
      <c r="E110" s="318">
        <v>567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1293</v>
      </c>
      <c r="C111" s="318">
        <v>1129</v>
      </c>
      <c r="D111" s="318">
        <v>1173</v>
      </c>
      <c r="E111" s="318">
        <v>677</v>
      </c>
      <c r="F111" s="318">
        <v>1</v>
      </c>
      <c r="G111" s="318">
        <v>1</v>
      </c>
      <c r="H111" s="318">
        <v>1</v>
      </c>
      <c r="I111" s="318">
        <v>1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358</v>
      </c>
      <c r="C112" s="318">
        <v>275</v>
      </c>
      <c r="D112" s="318">
        <v>336</v>
      </c>
      <c r="E112" s="318">
        <v>251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1586</v>
      </c>
      <c r="C113" s="318">
        <v>1606</v>
      </c>
      <c r="D113" s="318">
        <v>1310</v>
      </c>
      <c r="E113" s="318">
        <v>1229</v>
      </c>
      <c r="F113" s="318">
        <v>3</v>
      </c>
      <c r="G113" s="318">
        <v>4</v>
      </c>
      <c r="H113" s="318">
        <v>3</v>
      </c>
      <c r="I113" s="318">
        <v>4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15295</v>
      </c>
      <c r="C114" s="321">
        <f t="shared" ref="C114:M114" si="20">SUM(C105:C113)</f>
        <v>14423</v>
      </c>
      <c r="D114" s="321">
        <f t="shared" si="20"/>
        <v>11752</v>
      </c>
      <c r="E114" s="321">
        <f t="shared" si="20"/>
        <v>10409</v>
      </c>
      <c r="F114" s="321">
        <f t="shared" si="20"/>
        <v>25</v>
      </c>
      <c r="G114" s="321">
        <f t="shared" si="20"/>
        <v>22</v>
      </c>
      <c r="H114" s="321">
        <f t="shared" si="20"/>
        <v>25</v>
      </c>
      <c r="I114" s="321">
        <f t="shared" si="20"/>
        <v>22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25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07" t="s">
        <v>7</v>
      </c>
      <c r="B116" s="408"/>
      <c r="C116" s="408"/>
      <c r="D116" s="408"/>
      <c r="E116" s="408"/>
      <c r="F116" s="408"/>
      <c r="G116" s="408"/>
      <c r="H116" s="408"/>
      <c r="I116" s="408"/>
      <c r="J116" s="408"/>
      <c r="K116" s="408"/>
      <c r="L116" s="408"/>
      <c r="M116" s="409"/>
    </row>
    <row r="117" spans="1:13" x14ac:dyDescent="0.25">
      <c r="B117" s="415" t="s">
        <v>39</v>
      </c>
      <c r="C117" s="415"/>
      <c r="D117" s="415" t="s">
        <v>40</v>
      </c>
      <c r="E117" s="415"/>
      <c r="F117" s="415" t="s">
        <v>43</v>
      </c>
      <c r="G117" s="415"/>
      <c r="H117" s="415" t="s">
        <v>41</v>
      </c>
      <c r="I117" s="415"/>
      <c r="J117" s="415" t="s">
        <v>37</v>
      </c>
      <c r="K117" s="415"/>
      <c r="L117" s="415" t="s">
        <v>38</v>
      </c>
      <c r="M117" s="415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64</v>
      </c>
      <c r="C119" s="318">
        <v>58</v>
      </c>
      <c r="D119" s="318">
        <v>0</v>
      </c>
      <c r="E119" s="318">
        <v>12</v>
      </c>
      <c r="F119" s="318">
        <v>0</v>
      </c>
      <c r="G119" s="318">
        <v>1</v>
      </c>
      <c r="H119" s="318">
        <v>0</v>
      </c>
      <c r="I119" s="318">
        <v>1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3</v>
      </c>
      <c r="C120" s="318">
        <v>2</v>
      </c>
      <c r="D120" s="318">
        <v>0</v>
      </c>
      <c r="E120" s="318">
        <v>1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576</v>
      </c>
      <c r="C121" s="318">
        <v>541</v>
      </c>
      <c r="D121" s="318">
        <v>0</v>
      </c>
      <c r="E121" s="318">
        <v>193</v>
      </c>
      <c r="F121" s="318">
        <v>0</v>
      </c>
      <c r="G121" s="318">
        <v>4</v>
      </c>
      <c r="H121" s="318">
        <v>0</v>
      </c>
      <c r="I121" s="318">
        <v>4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2</v>
      </c>
      <c r="C122" s="318">
        <v>3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629</v>
      </c>
      <c r="C123" s="318">
        <v>684</v>
      </c>
      <c r="D123" s="318">
        <v>0</v>
      </c>
      <c r="E123" s="318">
        <v>210</v>
      </c>
      <c r="F123" s="318">
        <v>0</v>
      </c>
      <c r="G123" s="318">
        <v>10</v>
      </c>
      <c r="H123" s="318">
        <v>0</v>
      </c>
      <c r="I123" s="318">
        <v>10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111</v>
      </c>
      <c r="C124" s="318">
        <v>97</v>
      </c>
      <c r="D124" s="318">
        <v>0</v>
      </c>
      <c r="E124" s="318">
        <v>29</v>
      </c>
      <c r="F124" s="318">
        <v>0</v>
      </c>
      <c r="G124" s="318">
        <v>2</v>
      </c>
      <c r="H124" s="318">
        <v>0</v>
      </c>
      <c r="I124" s="318">
        <v>2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100</v>
      </c>
      <c r="C125" s="318">
        <v>88</v>
      </c>
      <c r="D125" s="318">
        <v>0</v>
      </c>
      <c r="E125" s="318">
        <v>39</v>
      </c>
      <c r="F125" s="318">
        <v>0</v>
      </c>
      <c r="G125" s="318">
        <v>0</v>
      </c>
      <c r="H125" s="318">
        <v>0</v>
      </c>
      <c r="I125" s="318">
        <v>0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30</v>
      </c>
      <c r="C126" s="318">
        <v>24</v>
      </c>
      <c r="D126" s="318">
        <v>0</v>
      </c>
      <c r="E126" s="318">
        <v>11</v>
      </c>
      <c r="F126" s="318">
        <v>0</v>
      </c>
      <c r="G126" s="318">
        <v>0</v>
      </c>
      <c r="H126" s="318">
        <v>0</v>
      </c>
      <c r="I126" s="318">
        <v>0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422</v>
      </c>
      <c r="C127" s="318">
        <v>449</v>
      </c>
      <c r="D127" s="318">
        <v>0</v>
      </c>
      <c r="E127" s="318">
        <v>154</v>
      </c>
      <c r="F127" s="318">
        <v>0</v>
      </c>
      <c r="G127" s="318">
        <v>3</v>
      </c>
      <c r="H127" s="318">
        <v>0</v>
      </c>
      <c r="I127" s="318">
        <v>3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1937</v>
      </c>
      <c r="C128" s="321">
        <f t="shared" si="21"/>
        <v>1946</v>
      </c>
      <c r="D128" s="321">
        <f t="shared" si="21"/>
        <v>0</v>
      </c>
      <c r="E128" s="321">
        <f t="shared" si="21"/>
        <v>649</v>
      </c>
      <c r="F128" s="321">
        <f t="shared" si="21"/>
        <v>0</v>
      </c>
      <c r="G128" s="321">
        <f t="shared" si="21"/>
        <v>20</v>
      </c>
      <c r="H128" s="321">
        <f t="shared" si="21"/>
        <v>0</v>
      </c>
      <c r="I128" s="321">
        <f t="shared" si="21"/>
        <v>20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17232</v>
      </c>
      <c r="C129" s="334">
        <f t="shared" ref="C129:M129" si="22">SUM(C114,C128)</f>
        <v>16369</v>
      </c>
      <c r="D129" s="334">
        <f t="shared" si="22"/>
        <v>11752</v>
      </c>
      <c r="E129" s="334">
        <f t="shared" si="22"/>
        <v>11058</v>
      </c>
      <c r="F129" s="334">
        <f t="shared" si="22"/>
        <v>25</v>
      </c>
      <c r="G129" s="334">
        <f t="shared" si="22"/>
        <v>42</v>
      </c>
      <c r="H129" s="334">
        <f t="shared" si="22"/>
        <v>25</v>
      </c>
      <c r="I129" s="334">
        <f t="shared" si="22"/>
        <v>42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2" t="s">
        <v>78</v>
      </c>
      <c r="B132" s="417"/>
      <c r="C132" s="417"/>
      <c r="D132" s="417"/>
      <c r="E132" s="417"/>
      <c r="F132" s="417"/>
      <c r="G132" s="417"/>
      <c r="H132" s="417"/>
      <c r="I132" s="417"/>
      <c r="J132" s="417"/>
      <c r="K132" s="417"/>
      <c r="L132" s="417"/>
      <c r="M132" s="418"/>
    </row>
    <row r="133" spans="1:13" x14ac:dyDescent="0.25">
      <c r="A133" s="419" t="s">
        <v>77</v>
      </c>
      <c r="B133" s="420"/>
      <c r="C133" s="420"/>
      <c r="D133" s="420"/>
      <c r="E133" s="420"/>
      <c r="F133" s="420"/>
      <c r="G133" s="420"/>
      <c r="H133" s="420"/>
      <c r="I133" s="420"/>
      <c r="J133" s="420"/>
      <c r="K133" s="420"/>
      <c r="L133" s="420"/>
      <c r="M133" s="421"/>
    </row>
    <row r="134" spans="1:13" x14ac:dyDescent="0.25">
      <c r="B134" s="422" t="s">
        <v>39</v>
      </c>
      <c r="C134" s="422"/>
      <c r="D134" s="422" t="s">
        <v>40</v>
      </c>
      <c r="E134" s="422"/>
      <c r="F134" s="422" t="s">
        <v>43</v>
      </c>
      <c r="G134" s="422"/>
      <c r="H134" s="422" t="s">
        <v>41</v>
      </c>
      <c r="I134" s="422"/>
      <c r="J134" s="422" t="s">
        <v>37</v>
      </c>
      <c r="K134" s="422"/>
      <c r="L134" s="422" t="s">
        <v>38</v>
      </c>
      <c r="M134" s="422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40</v>
      </c>
      <c r="C136" s="318">
        <v>28</v>
      </c>
      <c r="D136" s="318">
        <v>26</v>
      </c>
      <c r="E136" s="318">
        <v>15</v>
      </c>
      <c r="F136" s="318">
        <v>0</v>
      </c>
      <c r="G136" s="318">
        <v>1</v>
      </c>
      <c r="H136" s="318">
        <v>0</v>
      </c>
      <c r="I136" s="318">
        <v>1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2</v>
      </c>
      <c r="C137" s="318">
        <v>1</v>
      </c>
      <c r="D137" s="318">
        <v>2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163</v>
      </c>
      <c r="C138" s="318">
        <v>132</v>
      </c>
      <c r="D138" s="318">
        <v>163</v>
      </c>
      <c r="E138" s="318">
        <v>112</v>
      </c>
      <c r="F138" s="318">
        <v>0</v>
      </c>
      <c r="G138" s="318">
        <v>1</v>
      </c>
      <c r="H138" s="318">
        <v>0</v>
      </c>
      <c r="I138" s="318">
        <v>1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4</v>
      </c>
      <c r="C139" s="318">
        <v>2</v>
      </c>
      <c r="D139" s="318">
        <v>2</v>
      </c>
      <c r="E139" s="318">
        <v>4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607</v>
      </c>
      <c r="C140" s="318">
        <v>679</v>
      </c>
      <c r="D140" s="318">
        <v>513</v>
      </c>
      <c r="E140" s="318">
        <v>473</v>
      </c>
      <c r="F140" s="318">
        <v>0</v>
      </c>
      <c r="G140" s="318">
        <v>3</v>
      </c>
      <c r="H140" s="318">
        <v>0</v>
      </c>
      <c r="I140" s="318">
        <v>3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34</v>
      </c>
      <c r="C141" s="318">
        <v>27</v>
      </c>
      <c r="D141" s="318">
        <v>31</v>
      </c>
      <c r="E141" s="318">
        <v>23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70</v>
      </c>
      <c r="C142" s="318">
        <v>88</v>
      </c>
      <c r="D142" s="318">
        <v>61</v>
      </c>
      <c r="E142" s="318">
        <v>52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8</v>
      </c>
      <c r="C143" s="318">
        <v>9</v>
      </c>
      <c r="D143" s="318">
        <v>8</v>
      </c>
      <c r="E143" s="318">
        <v>9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68</v>
      </c>
      <c r="C144" s="318">
        <v>81</v>
      </c>
      <c r="D144" s="318">
        <v>65</v>
      </c>
      <c r="E144" s="318">
        <v>61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996</v>
      </c>
      <c r="C145" s="321">
        <f t="shared" ref="C145:M145" si="23">SUM(C136:C144)</f>
        <v>1047</v>
      </c>
      <c r="D145" s="321">
        <f t="shared" si="23"/>
        <v>871</v>
      </c>
      <c r="E145" s="321">
        <f t="shared" si="23"/>
        <v>750</v>
      </c>
      <c r="F145" s="321">
        <f t="shared" si="23"/>
        <v>0</v>
      </c>
      <c r="G145" s="321">
        <f t="shared" si="23"/>
        <v>5</v>
      </c>
      <c r="H145" s="321">
        <f t="shared" si="23"/>
        <v>0</v>
      </c>
      <c r="I145" s="321">
        <f t="shared" si="23"/>
        <v>5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31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07" t="s">
        <v>7</v>
      </c>
      <c r="B147" s="408"/>
      <c r="C147" s="408"/>
      <c r="D147" s="408"/>
      <c r="E147" s="408"/>
      <c r="F147" s="408"/>
      <c r="G147" s="408"/>
      <c r="H147" s="408"/>
      <c r="I147" s="408"/>
      <c r="J147" s="408"/>
      <c r="K147" s="408"/>
      <c r="L147" s="408"/>
      <c r="M147" s="409"/>
    </row>
    <row r="148" spans="1:13" x14ac:dyDescent="0.25">
      <c r="B148" s="415" t="s">
        <v>39</v>
      </c>
      <c r="C148" s="415"/>
      <c r="D148" s="415" t="s">
        <v>40</v>
      </c>
      <c r="E148" s="415"/>
      <c r="F148" s="415" t="s">
        <v>43</v>
      </c>
      <c r="G148" s="415"/>
      <c r="H148" s="415" t="s">
        <v>41</v>
      </c>
      <c r="I148" s="415"/>
      <c r="J148" s="415" t="s">
        <v>37</v>
      </c>
      <c r="K148" s="415"/>
      <c r="L148" s="415" t="s">
        <v>38</v>
      </c>
      <c r="M148" s="415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8</v>
      </c>
      <c r="C150" s="318">
        <v>6</v>
      </c>
      <c r="D150" s="318">
        <v>0</v>
      </c>
      <c r="E150" s="318">
        <v>3</v>
      </c>
      <c r="F150" s="318">
        <v>0</v>
      </c>
      <c r="G150" s="318">
        <v>0</v>
      </c>
      <c r="H150" s="318">
        <v>0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2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31</v>
      </c>
      <c r="C152" s="318">
        <v>24</v>
      </c>
      <c r="D152" s="318">
        <v>0</v>
      </c>
      <c r="E152" s="318">
        <v>13</v>
      </c>
      <c r="F152" s="318">
        <v>0</v>
      </c>
      <c r="G152" s="318">
        <v>0</v>
      </c>
      <c r="H152" s="318">
        <v>0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1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107</v>
      </c>
      <c r="C154" s="318">
        <v>107</v>
      </c>
      <c r="D154" s="318">
        <v>0</v>
      </c>
      <c r="E154" s="318">
        <v>51</v>
      </c>
      <c r="F154" s="318">
        <v>0</v>
      </c>
      <c r="G154" s="318">
        <v>2</v>
      </c>
      <c r="H154" s="318">
        <v>0</v>
      </c>
      <c r="I154" s="318">
        <v>2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14</v>
      </c>
      <c r="C155" s="318">
        <v>10</v>
      </c>
      <c r="D155" s="318">
        <v>0</v>
      </c>
      <c r="E155" s="318">
        <v>8</v>
      </c>
      <c r="F155" s="318">
        <v>0</v>
      </c>
      <c r="G155" s="318">
        <v>0</v>
      </c>
      <c r="H155" s="318">
        <v>0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7</v>
      </c>
      <c r="C156" s="318">
        <v>6</v>
      </c>
      <c r="D156" s="318">
        <v>0</v>
      </c>
      <c r="E156" s="318">
        <v>2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3</v>
      </c>
      <c r="C157" s="318">
        <v>2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33</v>
      </c>
      <c r="C158" s="318">
        <v>29</v>
      </c>
      <c r="D158" s="318">
        <v>0</v>
      </c>
      <c r="E158" s="318">
        <v>13</v>
      </c>
      <c r="F158" s="318">
        <v>0</v>
      </c>
      <c r="G158" s="318">
        <v>1</v>
      </c>
      <c r="H158" s="318">
        <v>0</v>
      </c>
      <c r="I158" s="318">
        <v>1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204</v>
      </c>
      <c r="C159" s="321">
        <f t="shared" si="24"/>
        <v>186</v>
      </c>
      <c r="D159" s="321">
        <f t="shared" si="24"/>
        <v>0</v>
      </c>
      <c r="E159" s="321">
        <f t="shared" si="24"/>
        <v>90</v>
      </c>
      <c r="F159" s="321">
        <f t="shared" si="24"/>
        <v>0</v>
      </c>
      <c r="G159" s="321">
        <f t="shared" si="24"/>
        <v>3</v>
      </c>
      <c r="H159" s="321">
        <f t="shared" si="24"/>
        <v>0</v>
      </c>
      <c r="I159" s="321">
        <f t="shared" si="24"/>
        <v>3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1200</v>
      </c>
      <c r="C160" s="334">
        <f t="shared" ref="C160:M160" si="25">SUM(C145,C159)</f>
        <v>1233</v>
      </c>
      <c r="D160" s="334">
        <f t="shared" si="25"/>
        <v>871</v>
      </c>
      <c r="E160" s="334">
        <f t="shared" si="25"/>
        <v>840</v>
      </c>
      <c r="F160" s="334">
        <f t="shared" si="25"/>
        <v>0</v>
      </c>
      <c r="G160" s="334">
        <f t="shared" si="25"/>
        <v>8</v>
      </c>
      <c r="H160" s="334">
        <f t="shared" si="25"/>
        <v>0</v>
      </c>
      <c r="I160" s="334">
        <f t="shared" si="25"/>
        <v>8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3" t="s">
        <v>70</v>
      </c>
      <c r="B163" s="417"/>
      <c r="C163" s="417"/>
      <c r="D163" s="417"/>
      <c r="E163" s="417"/>
      <c r="F163" s="417"/>
      <c r="G163" s="417"/>
      <c r="H163" s="417"/>
      <c r="I163" s="417"/>
      <c r="J163" s="417"/>
      <c r="K163" s="417"/>
      <c r="L163" s="417"/>
      <c r="M163" s="418"/>
    </row>
    <row r="164" spans="1:13" x14ac:dyDescent="0.25">
      <c r="A164" s="434" t="s">
        <v>77</v>
      </c>
      <c r="B164" s="435"/>
      <c r="C164" s="435"/>
      <c r="D164" s="435"/>
      <c r="E164" s="435"/>
      <c r="F164" s="435"/>
      <c r="G164" s="435"/>
      <c r="H164" s="435"/>
      <c r="I164" s="435"/>
      <c r="J164" s="435"/>
      <c r="K164" s="435"/>
      <c r="L164" s="435"/>
      <c r="M164" s="436"/>
    </row>
    <row r="165" spans="1:13" x14ac:dyDescent="0.25">
      <c r="B165" s="422" t="s">
        <v>39</v>
      </c>
      <c r="C165" s="422"/>
      <c r="D165" s="422" t="s">
        <v>40</v>
      </c>
      <c r="E165" s="422"/>
      <c r="F165" s="422" t="s">
        <v>43</v>
      </c>
      <c r="G165" s="422"/>
      <c r="H165" s="422" t="s">
        <v>41</v>
      </c>
      <c r="I165" s="422"/>
      <c r="J165" s="422" t="s">
        <v>37</v>
      </c>
      <c r="K165" s="422"/>
      <c r="L165" s="422" t="s">
        <v>38</v>
      </c>
      <c r="M165" s="422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2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07" t="s">
        <v>7</v>
      </c>
      <c r="B178" s="408"/>
      <c r="C178" s="408"/>
      <c r="D178" s="408"/>
      <c r="E178" s="408"/>
      <c r="F178" s="408"/>
      <c r="G178" s="408"/>
      <c r="H178" s="408"/>
      <c r="I178" s="408"/>
      <c r="J178" s="408"/>
      <c r="K178" s="408"/>
      <c r="L178" s="408"/>
      <c r="M178" s="409"/>
    </row>
    <row r="179" spans="1:13" x14ac:dyDescent="0.25">
      <c r="B179" s="410" t="s">
        <v>39</v>
      </c>
      <c r="C179" s="411"/>
      <c r="D179" s="410" t="s">
        <v>40</v>
      </c>
      <c r="E179" s="411"/>
      <c r="F179" s="410" t="s">
        <v>43</v>
      </c>
      <c r="G179" s="411"/>
      <c r="H179" s="410" t="s">
        <v>41</v>
      </c>
      <c r="I179" s="411"/>
      <c r="J179" s="410" t="s">
        <v>37</v>
      </c>
      <c r="K179" s="411"/>
      <c r="L179" s="410" t="s">
        <v>38</v>
      </c>
      <c r="M179" s="411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93</v>
      </c>
      <c r="C181" s="318">
        <v>68</v>
      </c>
      <c r="D181" s="318">
        <v>0</v>
      </c>
      <c r="E181" s="318">
        <v>20</v>
      </c>
      <c r="F181" s="318">
        <v>0</v>
      </c>
      <c r="G181" s="318">
        <v>1</v>
      </c>
      <c r="H181" s="318">
        <v>0</v>
      </c>
      <c r="I181" s="318">
        <v>1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3</v>
      </c>
      <c r="C182" s="318">
        <v>2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595</v>
      </c>
      <c r="C183" s="318">
        <v>564</v>
      </c>
      <c r="D183" s="318">
        <v>0</v>
      </c>
      <c r="E183" s="318">
        <v>283</v>
      </c>
      <c r="F183" s="318">
        <v>0</v>
      </c>
      <c r="G183" s="318">
        <v>6</v>
      </c>
      <c r="H183" s="318">
        <v>0</v>
      </c>
      <c r="I183" s="318">
        <v>6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5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700</v>
      </c>
      <c r="C185" s="318">
        <v>560</v>
      </c>
      <c r="D185" s="318">
        <v>0</v>
      </c>
      <c r="E185" s="318">
        <v>236</v>
      </c>
      <c r="F185" s="318">
        <v>0</v>
      </c>
      <c r="G185" s="318">
        <v>5</v>
      </c>
      <c r="H185" s="318">
        <v>0</v>
      </c>
      <c r="I185" s="318">
        <v>5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96</v>
      </c>
      <c r="C186" s="318">
        <v>100</v>
      </c>
      <c r="D186" s="318">
        <v>0</v>
      </c>
      <c r="E186" s="318">
        <v>43</v>
      </c>
      <c r="F186" s="318">
        <v>0</v>
      </c>
      <c r="G186" s="318">
        <v>0</v>
      </c>
      <c r="H186" s="318">
        <v>0</v>
      </c>
      <c r="I186" s="318">
        <v>0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132</v>
      </c>
      <c r="C187" s="318">
        <v>116</v>
      </c>
      <c r="D187" s="318">
        <v>0</v>
      </c>
      <c r="E187" s="318">
        <v>33</v>
      </c>
      <c r="F187" s="318">
        <v>0</v>
      </c>
      <c r="G187" s="318">
        <v>0</v>
      </c>
      <c r="H187" s="318">
        <v>0</v>
      </c>
      <c r="I187" s="318">
        <v>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18</v>
      </c>
      <c r="C188" s="318">
        <v>27</v>
      </c>
      <c r="D188" s="318">
        <v>0</v>
      </c>
      <c r="E188" s="318">
        <v>12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287</v>
      </c>
      <c r="C189" s="318">
        <v>279</v>
      </c>
      <c r="D189" s="318">
        <v>0</v>
      </c>
      <c r="E189" s="318">
        <v>113</v>
      </c>
      <c r="F189" s="318">
        <v>0</v>
      </c>
      <c r="G189" s="318">
        <v>3</v>
      </c>
      <c r="H189" s="318">
        <v>0</v>
      </c>
      <c r="I189" s="318">
        <v>3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1929</v>
      </c>
      <c r="C190" s="353">
        <f t="shared" ref="C190:M190" si="28">SUM(C181:C189)</f>
        <v>1717</v>
      </c>
      <c r="D190" s="353">
        <f t="shared" si="28"/>
        <v>0</v>
      </c>
      <c r="E190" s="353">
        <f t="shared" si="28"/>
        <v>740</v>
      </c>
      <c r="F190" s="353">
        <f t="shared" si="28"/>
        <v>0</v>
      </c>
      <c r="G190" s="353">
        <f t="shared" si="28"/>
        <v>15</v>
      </c>
      <c r="H190" s="353">
        <f t="shared" si="28"/>
        <v>0</v>
      </c>
      <c r="I190" s="353">
        <f t="shared" si="28"/>
        <v>15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1930</v>
      </c>
      <c r="C191" s="334">
        <f t="shared" ref="C191:M191" si="29">SUM(C176,C190)</f>
        <v>1717</v>
      </c>
      <c r="D191" s="334">
        <f t="shared" si="29"/>
        <v>1</v>
      </c>
      <c r="E191" s="334">
        <f t="shared" si="29"/>
        <v>740</v>
      </c>
      <c r="F191" s="334">
        <f t="shared" si="29"/>
        <v>1</v>
      </c>
      <c r="G191" s="334">
        <f t="shared" si="29"/>
        <v>15</v>
      </c>
      <c r="H191" s="334">
        <f t="shared" si="29"/>
        <v>1</v>
      </c>
      <c r="I191" s="334">
        <f t="shared" si="29"/>
        <v>15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6" t="s">
        <v>73</v>
      </c>
      <c r="B194" s="417"/>
      <c r="C194" s="417"/>
      <c r="D194" s="417"/>
      <c r="E194" s="417"/>
      <c r="F194" s="417"/>
      <c r="G194" s="417"/>
      <c r="H194" s="417"/>
      <c r="I194" s="417"/>
      <c r="J194" s="417"/>
      <c r="K194" s="417"/>
      <c r="L194" s="417"/>
      <c r="M194" s="418"/>
    </row>
    <row r="195" spans="1:13" x14ac:dyDescent="0.25">
      <c r="A195" s="419" t="s">
        <v>77</v>
      </c>
      <c r="B195" s="420"/>
      <c r="C195" s="420"/>
      <c r="D195" s="420"/>
      <c r="E195" s="420"/>
      <c r="F195" s="420"/>
      <c r="G195" s="420"/>
      <c r="H195" s="420"/>
      <c r="I195" s="420"/>
      <c r="J195" s="420"/>
      <c r="K195" s="420"/>
      <c r="L195" s="420"/>
      <c r="M195" s="421"/>
    </row>
    <row r="196" spans="1:13" x14ac:dyDescent="0.25">
      <c r="B196" s="422" t="s">
        <v>39</v>
      </c>
      <c r="C196" s="422"/>
      <c r="D196" s="422" t="s">
        <v>40</v>
      </c>
      <c r="E196" s="422"/>
      <c r="F196" s="422" t="s">
        <v>43</v>
      </c>
      <c r="G196" s="422"/>
      <c r="H196" s="422" t="s">
        <v>41</v>
      </c>
      <c r="I196" s="422"/>
      <c r="J196" s="422" t="s">
        <v>37</v>
      </c>
      <c r="K196" s="422"/>
      <c r="L196" s="422" t="s">
        <v>38</v>
      </c>
      <c r="M196" s="422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16</v>
      </c>
      <c r="C198" s="318">
        <v>14</v>
      </c>
      <c r="D198" s="318">
        <v>19</v>
      </c>
      <c r="E198" s="318">
        <v>13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0</v>
      </c>
      <c r="C199" s="318">
        <v>2</v>
      </c>
      <c r="D199" s="318">
        <v>1</v>
      </c>
      <c r="E199" s="318">
        <v>1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95</v>
      </c>
      <c r="C200" s="318">
        <v>111</v>
      </c>
      <c r="D200" s="318">
        <v>95</v>
      </c>
      <c r="E200" s="318">
        <v>110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1</v>
      </c>
      <c r="C201" s="318">
        <v>0</v>
      </c>
      <c r="D201" s="318">
        <v>1</v>
      </c>
      <c r="E201" s="318">
        <v>2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140</v>
      </c>
      <c r="C202" s="318">
        <v>158</v>
      </c>
      <c r="D202" s="318">
        <v>170</v>
      </c>
      <c r="E202" s="318">
        <v>126</v>
      </c>
      <c r="F202" s="318">
        <v>1</v>
      </c>
      <c r="G202" s="318">
        <v>0</v>
      </c>
      <c r="H202" s="318">
        <v>1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22</v>
      </c>
      <c r="C203" s="318">
        <v>16</v>
      </c>
      <c r="D203" s="318">
        <v>23</v>
      </c>
      <c r="E203" s="318">
        <v>17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30</v>
      </c>
      <c r="C204" s="318">
        <v>34</v>
      </c>
      <c r="D204" s="318">
        <v>31</v>
      </c>
      <c r="E204" s="318">
        <v>26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10</v>
      </c>
      <c r="C205" s="318">
        <v>3</v>
      </c>
      <c r="D205" s="318">
        <v>13</v>
      </c>
      <c r="E205" s="318">
        <v>6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30</v>
      </c>
      <c r="C206" s="318">
        <v>33</v>
      </c>
      <c r="D206" s="318">
        <v>38</v>
      </c>
      <c r="E206" s="318">
        <v>34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344</v>
      </c>
      <c r="C207" s="321">
        <f t="shared" ref="C207:M207" si="30">SUM(C198:C206)</f>
        <v>371</v>
      </c>
      <c r="D207" s="321">
        <f t="shared" si="30"/>
        <v>391</v>
      </c>
      <c r="E207" s="321">
        <f t="shared" si="30"/>
        <v>335</v>
      </c>
      <c r="F207" s="321">
        <f t="shared" si="30"/>
        <v>1</v>
      </c>
      <c r="G207" s="321">
        <f t="shared" si="30"/>
        <v>0</v>
      </c>
      <c r="H207" s="321">
        <f t="shared" si="30"/>
        <v>1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3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07" t="s">
        <v>7</v>
      </c>
      <c r="B209" s="408"/>
      <c r="C209" s="408"/>
      <c r="D209" s="408"/>
      <c r="E209" s="408"/>
      <c r="F209" s="408"/>
      <c r="G209" s="408"/>
      <c r="H209" s="408"/>
      <c r="I209" s="408"/>
      <c r="J209" s="408"/>
      <c r="K209" s="408"/>
      <c r="L209" s="408"/>
      <c r="M209" s="409"/>
    </row>
    <row r="210" spans="1:13" x14ac:dyDescent="0.25">
      <c r="B210" s="415" t="s">
        <v>39</v>
      </c>
      <c r="C210" s="415"/>
      <c r="D210" s="415" t="s">
        <v>40</v>
      </c>
      <c r="E210" s="415"/>
      <c r="F210" s="415" t="s">
        <v>43</v>
      </c>
      <c r="G210" s="415"/>
      <c r="H210" s="415" t="s">
        <v>41</v>
      </c>
      <c r="I210" s="415"/>
      <c r="J210" s="415" t="s">
        <v>37</v>
      </c>
      <c r="K210" s="415"/>
      <c r="L210" s="415" t="s">
        <v>38</v>
      </c>
      <c r="M210" s="415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7</v>
      </c>
      <c r="C212" s="318">
        <v>4</v>
      </c>
      <c r="D212" s="318">
        <v>0</v>
      </c>
      <c r="E212" s="318">
        <v>1</v>
      </c>
      <c r="F212" s="318">
        <v>0</v>
      </c>
      <c r="G212" s="318">
        <v>0</v>
      </c>
      <c r="H212" s="318">
        <v>0</v>
      </c>
      <c r="I212" s="318">
        <v>0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31</v>
      </c>
      <c r="C214" s="318">
        <v>32</v>
      </c>
      <c r="D214" s="318">
        <v>0</v>
      </c>
      <c r="E214" s="318">
        <v>20</v>
      </c>
      <c r="F214" s="318">
        <v>0</v>
      </c>
      <c r="G214" s="318">
        <v>2</v>
      </c>
      <c r="H214" s="318">
        <v>0</v>
      </c>
      <c r="I214" s="318">
        <v>2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1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32</v>
      </c>
      <c r="C216" s="318">
        <v>34</v>
      </c>
      <c r="D216" s="318">
        <v>0</v>
      </c>
      <c r="E216" s="318">
        <v>14</v>
      </c>
      <c r="F216" s="318">
        <v>0</v>
      </c>
      <c r="G216" s="318">
        <v>0</v>
      </c>
      <c r="H216" s="318">
        <v>0</v>
      </c>
      <c r="I216" s="318">
        <v>0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7</v>
      </c>
      <c r="C217" s="318">
        <v>6</v>
      </c>
      <c r="D217" s="318">
        <v>0</v>
      </c>
      <c r="E217" s="318">
        <v>5</v>
      </c>
      <c r="F217" s="318">
        <v>0</v>
      </c>
      <c r="G217" s="318">
        <v>2</v>
      </c>
      <c r="H217" s="318">
        <v>0</v>
      </c>
      <c r="I217" s="318">
        <v>2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5</v>
      </c>
      <c r="C218" s="318">
        <v>4</v>
      </c>
      <c r="D218" s="318">
        <v>0</v>
      </c>
      <c r="E218" s="318">
        <v>3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0</v>
      </c>
      <c r="C219" s="318">
        <v>1</v>
      </c>
      <c r="D219" s="318">
        <v>0</v>
      </c>
      <c r="E219" s="318">
        <v>1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15</v>
      </c>
      <c r="C220" s="318">
        <v>17</v>
      </c>
      <c r="D220" s="318">
        <v>0</v>
      </c>
      <c r="E220" s="318">
        <v>8</v>
      </c>
      <c r="F220" s="318">
        <v>0</v>
      </c>
      <c r="G220" s="318">
        <v>0</v>
      </c>
      <c r="H220" s="318">
        <v>0</v>
      </c>
      <c r="I220" s="318">
        <v>0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98</v>
      </c>
      <c r="C221" s="321">
        <f t="shared" si="31"/>
        <v>98</v>
      </c>
      <c r="D221" s="321">
        <f t="shared" si="31"/>
        <v>0</v>
      </c>
      <c r="E221" s="321">
        <f t="shared" si="31"/>
        <v>52</v>
      </c>
      <c r="F221" s="321">
        <f t="shared" si="31"/>
        <v>0</v>
      </c>
      <c r="G221" s="321">
        <f t="shared" si="31"/>
        <v>4</v>
      </c>
      <c r="H221" s="321">
        <f t="shared" si="31"/>
        <v>0</v>
      </c>
      <c r="I221" s="321">
        <f t="shared" si="31"/>
        <v>4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442</v>
      </c>
      <c r="C222" s="334">
        <f t="shared" ref="C222:M222" si="32">SUM(C207,C221)</f>
        <v>469</v>
      </c>
      <c r="D222" s="334">
        <f t="shared" si="32"/>
        <v>391</v>
      </c>
      <c r="E222" s="334">
        <f t="shared" si="32"/>
        <v>387</v>
      </c>
      <c r="F222" s="334">
        <f t="shared" si="32"/>
        <v>1</v>
      </c>
      <c r="G222" s="334">
        <f t="shared" si="32"/>
        <v>4</v>
      </c>
      <c r="H222" s="334">
        <f t="shared" si="32"/>
        <v>1</v>
      </c>
      <c r="I222" s="334">
        <f t="shared" si="32"/>
        <v>4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3/8/2024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67" t="s">
        <v>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</row>
    <row r="2" spans="1:22" ht="15.75" customHeight="1" x14ac:dyDescent="0.2">
      <c r="A2" s="367" t="s">
        <v>25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</row>
    <row r="3" spans="1:22" ht="15.75" x14ac:dyDescent="0.2">
      <c r="A3" s="382" t="str">
        <f>Summary!A3</f>
        <v>Fall 2024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</row>
    <row r="4" spans="1:22" ht="15.75" customHeight="1" x14ac:dyDescent="0.2">
      <c r="A4" s="382" t="str">
        <f>Summary!A4</f>
        <v>as of Friday, March 8, 2024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</row>
    <row r="5" spans="1:22" ht="16.5" thickBot="1" x14ac:dyDescent="0.25">
      <c r="A5" s="383"/>
      <c r="B5" s="383"/>
      <c r="C5" s="383"/>
      <c r="D5" s="383"/>
      <c r="E5" s="38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84" t="s">
        <v>33</v>
      </c>
      <c r="C6" s="385"/>
      <c r="D6" s="385"/>
      <c r="E6" s="386"/>
      <c r="F6" s="387" t="s">
        <v>35</v>
      </c>
      <c r="G6" s="388"/>
      <c r="H6" s="388"/>
      <c r="I6" s="389"/>
      <c r="J6" s="390" t="s">
        <v>27</v>
      </c>
      <c r="K6" s="391"/>
      <c r="L6" s="391"/>
      <c r="M6" s="392"/>
      <c r="N6" s="379" t="s">
        <v>26</v>
      </c>
      <c r="O6" s="380"/>
      <c r="P6" s="380"/>
      <c r="Q6" s="381"/>
      <c r="R6" s="368" t="s">
        <v>10</v>
      </c>
      <c r="S6" s="369"/>
      <c r="T6" s="369"/>
      <c r="U6" s="370"/>
    </row>
    <row r="7" spans="1:22" ht="15" x14ac:dyDescent="0.2">
      <c r="A7" s="77"/>
      <c r="B7" s="190" t="str">
        <f>Summary!B6</f>
        <v>Fall 2024</v>
      </c>
      <c r="C7" s="190" t="str">
        <f>Summary!C6</f>
        <v>Fall 2023</v>
      </c>
      <c r="D7" s="359" t="s">
        <v>23</v>
      </c>
      <c r="E7" s="361" t="s">
        <v>24</v>
      </c>
      <c r="F7" s="32" t="str">
        <f>B7</f>
        <v>Fall 2024</v>
      </c>
      <c r="G7" s="34" t="str">
        <f>C7</f>
        <v>Fall 2023</v>
      </c>
      <c r="H7" s="363" t="s">
        <v>23</v>
      </c>
      <c r="I7" s="365" t="s">
        <v>24</v>
      </c>
      <c r="J7" s="36" t="str">
        <f>B7</f>
        <v>Fall 2024</v>
      </c>
      <c r="K7" s="38" t="str">
        <f>G7</f>
        <v>Fall 2023</v>
      </c>
      <c r="L7" s="375" t="s">
        <v>23</v>
      </c>
      <c r="M7" s="377" t="s">
        <v>24</v>
      </c>
      <c r="N7" s="40" t="str">
        <f>B7</f>
        <v>Fall 2024</v>
      </c>
      <c r="O7" s="42" t="str">
        <f>B7</f>
        <v>Fall 2024</v>
      </c>
      <c r="P7" s="393" t="s">
        <v>23</v>
      </c>
      <c r="Q7" s="395" t="s">
        <v>24</v>
      </c>
      <c r="R7" s="117" t="str">
        <f>B7</f>
        <v>Fall 2024</v>
      </c>
      <c r="S7" s="118" t="str">
        <f>C7</f>
        <v>Fall 2023</v>
      </c>
      <c r="T7" s="371" t="s">
        <v>23</v>
      </c>
      <c r="U7" s="373" t="s">
        <v>24</v>
      </c>
    </row>
    <row r="8" spans="1:22" ht="30.75" thickBot="1" x14ac:dyDescent="0.25">
      <c r="A8" s="307"/>
      <c r="B8" s="31" t="str">
        <f>Summary!B7</f>
        <v>as of 3/8/24</v>
      </c>
      <c r="C8" s="31" t="str">
        <f>Summary!C7</f>
        <v>as of 3/8/23</v>
      </c>
      <c r="D8" s="360"/>
      <c r="E8" s="362"/>
      <c r="F8" s="33" t="str">
        <f>B8</f>
        <v>as of 3/8/24</v>
      </c>
      <c r="G8" s="35" t="str">
        <f>C8</f>
        <v>as of 3/8/23</v>
      </c>
      <c r="H8" s="364"/>
      <c r="I8" s="366"/>
      <c r="J8" s="37" t="str">
        <f>F8</f>
        <v>as of 3/8/24</v>
      </c>
      <c r="K8" s="39" t="str">
        <f>G8</f>
        <v>as of 3/8/23</v>
      </c>
      <c r="L8" s="376"/>
      <c r="M8" s="378"/>
      <c r="N8" s="41" t="str">
        <f>J8</f>
        <v>as of 3/8/24</v>
      </c>
      <c r="O8" s="43" t="str">
        <f>K8</f>
        <v>as of 3/8/23</v>
      </c>
      <c r="P8" s="394"/>
      <c r="Q8" s="396"/>
      <c r="R8" s="119" t="str">
        <f>N8</f>
        <v>as of 3/8/24</v>
      </c>
      <c r="S8" s="120" t="str">
        <f>O8</f>
        <v>as of 3/8/23</v>
      </c>
      <c r="T8" s="372"/>
      <c r="U8" s="374"/>
    </row>
    <row r="9" spans="1:22" s="69" customFormat="1" ht="15.75" thickBot="1" x14ac:dyDescent="0.25">
      <c r="A9" s="193" t="s">
        <v>28</v>
      </c>
      <c r="B9" s="44">
        <f>B26+B74+B42+B10+B58+B90</f>
        <v>69486</v>
      </c>
      <c r="C9" s="44">
        <f>C26+C74+C42+C10+C58+C90</f>
        <v>68418</v>
      </c>
      <c r="D9" s="44">
        <f t="shared" ref="D9" si="0">IF(ISERROR(B9-C9),"n/a",B9-C9)</f>
        <v>1068</v>
      </c>
      <c r="E9" s="45">
        <f t="shared" ref="E9" si="1">IF(ISERROR(D9/C9),"n/a",(D9/C9))</f>
        <v>1.5609927212137158E-2</v>
      </c>
      <c r="F9" s="48">
        <f>F26+F74+F42+F10+F58+F90</f>
        <v>42241</v>
      </c>
      <c r="G9" s="48">
        <f>G26+G74+G42+G10+G58+G90</f>
        <v>39739</v>
      </c>
      <c r="H9" s="345">
        <f>IF(ISERROR(F9-G9),"n/a",F9-G9)</f>
        <v>2502</v>
      </c>
      <c r="I9" s="49">
        <f t="shared" ref="I9" si="2">IF(ISERROR(H9/G9),"n/a",(H9/G9))</f>
        <v>6.2960819346234181E-2</v>
      </c>
      <c r="J9" s="46">
        <f>J26+J74+J42+J10+J58+J90</f>
        <v>586</v>
      </c>
      <c r="K9" s="46">
        <f>K26+K74+K42+K10+K58+K90</f>
        <v>1269</v>
      </c>
      <c r="L9" s="47">
        <f t="shared" ref="L9" si="3">IF(ISERROR(J9-K9),"n/a",J9-K9)</f>
        <v>-683</v>
      </c>
      <c r="M9" s="50">
        <f t="shared" ref="M9" si="4">IF(ISERROR(L9/K9),"n/a",(L9/K9))</f>
        <v>-0.53821907013396375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17375</v>
      </c>
      <c r="C10" s="54">
        <f>C11+C18</f>
        <v>17151</v>
      </c>
      <c r="D10" s="55">
        <f t="shared" ref="D10:D25" si="9">IF(ISERROR(B10-C10),"n/a",B10-C10)</f>
        <v>224</v>
      </c>
      <c r="E10" s="56">
        <f t="shared" ref="E10:E25" si="10">IF(ISERROR(D10/C10),"n/a",(D10/C10))</f>
        <v>1.3060462946766953E-2</v>
      </c>
      <c r="F10" s="57">
        <f>F11+F18</f>
        <v>7807</v>
      </c>
      <c r="G10" s="58">
        <f>G11+G18</f>
        <v>6299</v>
      </c>
      <c r="H10" s="59">
        <f t="shared" ref="H10:H24" si="11">IF(ISERROR(F10-G10),"n/a",F10-G10)</f>
        <v>1508</v>
      </c>
      <c r="I10" s="60">
        <f t="shared" ref="I10:I25" si="12">IF(ISERROR(H10/G10),"n/a",(H10/G10))</f>
        <v>0.23940307985394507</v>
      </c>
      <c r="J10" s="61">
        <f>J11+J18</f>
        <v>8</v>
      </c>
      <c r="K10" s="62">
        <f>K11+K18</f>
        <v>13</v>
      </c>
      <c r="L10" s="63">
        <f t="shared" ref="L10:L24" si="13">IF(ISERROR(J10-K10),"n/a",J10-K10)</f>
        <v>-5</v>
      </c>
      <c r="M10" s="64">
        <f t="shared" ref="M10:M25" si="14">IF(ISERROR(L10/K10),"n/a",(L10/K10))</f>
        <v>-0.38461538461538464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14412</v>
      </c>
      <c r="C11" s="54">
        <f>C12+C14+C16</f>
        <v>14292</v>
      </c>
      <c r="D11" s="55">
        <f t="shared" si="9"/>
        <v>120</v>
      </c>
      <c r="E11" s="56">
        <f t="shared" si="10"/>
        <v>8.3963056255247689E-3</v>
      </c>
      <c r="F11" s="57">
        <f>F12+F16+F14</f>
        <v>7807</v>
      </c>
      <c r="G11" s="58">
        <f>G12+G16+G14</f>
        <v>5895</v>
      </c>
      <c r="H11" s="59">
        <f t="shared" si="11"/>
        <v>1912</v>
      </c>
      <c r="I11" s="60">
        <f t="shared" si="12"/>
        <v>0.324342663273961</v>
      </c>
      <c r="J11" s="61">
        <f>J12+J16+J14</f>
        <v>8</v>
      </c>
      <c r="K11" s="62">
        <f>K12+K16+K14</f>
        <v>6</v>
      </c>
      <c r="L11" s="63">
        <f t="shared" si="13"/>
        <v>2</v>
      </c>
      <c r="M11" s="64">
        <f t="shared" si="14"/>
        <v>0.33333333333333331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12451</v>
      </c>
      <c r="C12" s="94">
        <f>C13</f>
        <v>12397</v>
      </c>
      <c r="D12" s="95">
        <f t="shared" ref="D12:D15" si="19">IF(ISERROR(B12-C12),"n/a",B12-C12)</f>
        <v>54</v>
      </c>
      <c r="E12" s="96">
        <f t="shared" ref="E12:E15" si="20">IF(ISERROR(D12/C12),"n/a",(D12/C12))</f>
        <v>4.3558925546503188E-3</v>
      </c>
      <c r="F12" s="175">
        <f>F13</f>
        <v>6233</v>
      </c>
      <c r="G12" s="176">
        <f>G13</f>
        <v>5270</v>
      </c>
      <c r="H12" s="97">
        <f t="shared" ref="H12:H15" si="21">IF(ISERROR(F12-G12),"n/a",F12-G12)</f>
        <v>963</v>
      </c>
      <c r="I12" s="98">
        <f t="shared" ref="I12:I15" si="22">IF(ISERROR(H12/G12),"n/a",(H12/G12))</f>
        <v>0.18273244781783682</v>
      </c>
      <c r="J12" s="177">
        <f>J13</f>
        <v>5</v>
      </c>
      <c r="K12" s="178">
        <f>K13</f>
        <v>6</v>
      </c>
      <c r="L12" s="99">
        <f t="shared" ref="L12:L15" si="23">IF(ISERROR(J12-K12),"n/a",J12-K12)</f>
        <v>-1</v>
      </c>
      <c r="M12" s="100">
        <f t="shared" ref="M12:M15" si="24">IF(ISERROR(L12/K12),"n/a",(L12/K12))</f>
        <v>-0.16666666666666666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12451</v>
      </c>
      <c r="C13" s="291">
        <v>12397</v>
      </c>
      <c r="D13" s="106">
        <f t="shared" si="19"/>
        <v>54</v>
      </c>
      <c r="E13" s="300">
        <f t="shared" si="20"/>
        <v>4.3558925546503188E-3</v>
      </c>
      <c r="F13" s="292">
        <v>6233</v>
      </c>
      <c r="G13" s="293">
        <v>5270</v>
      </c>
      <c r="H13" s="110">
        <f t="shared" si="21"/>
        <v>963</v>
      </c>
      <c r="I13" s="111">
        <f t="shared" si="22"/>
        <v>0.18273244781783682</v>
      </c>
      <c r="J13" s="294">
        <v>5</v>
      </c>
      <c r="K13" s="295">
        <v>6</v>
      </c>
      <c r="L13" s="114">
        <f t="shared" si="23"/>
        <v>-1</v>
      </c>
      <c r="M13" s="115">
        <f t="shared" si="24"/>
        <v>-0.16666666666666666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1260</v>
      </c>
      <c r="C14" s="94">
        <f>C15</f>
        <v>1227</v>
      </c>
      <c r="D14" s="95">
        <f t="shared" si="19"/>
        <v>33</v>
      </c>
      <c r="E14" s="96">
        <f t="shared" si="20"/>
        <v>2.6894865525672371E-2</v>
      </c>
      <c r="F14" s="175">
        <f>F15</f>
        <v>992</v>
      </c>
      <c r="G14" s="176">
        <f>G15</f>
        <v>368</v>
      </c>
      <c r="H14" s="97">
        <f t="shared" si="21"/>
        <v>624</v>
      </c>
      <c r="I14" s="98">
        <f t="shared" si="22"/>
        <v>1.6956521739130435</v>
      </c>
      <c r="J14" s="177">
        <f>J15</f>
        <v>0</v>
      </c>
      <c r="K14" s="178">
        <f>K15</f>
        <v>0</v>
      </c>
      <c r="L14" s="99">
        <f t="shared" si="23"/>
        <v>0</v>
      </c>
      <c r="M14" s="100" t="str">
        <f t="shared" si="24"/>
        <v>n/a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1260</v>
      </c>
      <c r="C15" s="105">
        <v>1227</v>
      </c>
      <c r="D15" s="106">
        <f t="shared" si="19"/>
        <v>33</v>
      </c>
      <c r="E15" s="107">
        <f t="shared" si="20"/>
        <v>2.6894865525672371E-2</v>
      </c>
      <c r="F15" s="108">
        <v>992</v>
      </c>
      <c r="G15" s="109">
        <v>368</v>
      </c>
      <c r="H15" s="110">
        <f t="shared" si="21"/>
        <v>624</v>
      </c>
      <c r="I15" s="111">
        <f t="shared" si="22"/>
        <v>1.6956521739130435</v>
      </c>
      <c r="J15" s="112">
        <v>0</v>
      </c>
      <c r="K15" s="113">
        <v>0</v>
      </c>
      <c r="L15" s="114">
        <f t="shared" si="23"/>
        <v>0</v>
      </c>
      <c r="M15" s="115" t="str">
        <f t="shared" si="24"/>
        <v>n/a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701</v>
      </c>
      <c r="C16" s="94">
        <f>C17</f>
        <v>668</v>
      </c>
      <c r="D16" s="95">
        <f t="shared" si="9"/>
        <v>33</v>
      </c>
      <c r="E16" s="96">
        <f t="shared" si="10"/>
        <v>4.940119760479042E-2</v>
      </c>
      <c r="F16" s="175">
        <f>F17</f>
        <v>582</v>
      </c>
      <c r="G16" s="176">
        <f>G17</f>
        <v>257</v>
      </c>
      <c r="H16" s="97">
        <f t="shared" si="11"/>
        <v>325</v>
      </c>
      <c r="I16" s="98">
        <f t="shared" si="12"/>
        <v>1.2645914396887159</v>
      </c>
      <c r="J16" s="177">
        <f>J17</f>
        <v>3</v>
      </c>
      <c r="K16" s="178">
        <f>K17</f>
        <v>0</v>
      </c>
      <c r="L16" s="99">
        <f t="shared" si="13"/>
        <v>3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701</v>
      </c>
      <c r="C17" s="105">
        <v>668</v>
      </c>
      <c r="D17" s="106">
        <f t="shared" si="9"/>
        <v>33</v>
      </c>
      <c r="E17" s="107">
        <f t="shared" si="10"/>
        <v>4.940119760479042E-2</v>
      </c>
      <c r="F17" s="108">
        <v>582</v>
      </c>
      <c r="G17" s="109">
        <v>257</v>
      </c>
      <c r="H17" s="110">
        <f t="shared" si="11"/>
        <v>325</v>
      </c>
      <c r="I17" s="111">
        <f t="shared" si="12"/>
        <v>1.2645914396887159</v>
      </c>
      <c r="J17" s="112">
        <v>3</v>
      </c>
      <c r="K17" s="113">
        <v>0</v>
      </c>
      <c r="L17" s="114">
        <f t="shared" si="13"/>
        <v>3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2963</v>
      </c>
      <c r="C18" s="54">
        <f>C19+C22+C24</f>
        <v>2859</v>
      </c>
      <c r="D18" s="55">
        <f t="shared" si="9"/>
        <v>104</v>
      </c>
      <c r="E18" s="56">
        <f t="shared" si="10"/>
        <v>3.6376355369010141E-2</v>
      </c>
      <c r="F18" s="57">
        <f>F19+F24+F22</f>
        <v>0</v>
      </c>
      <c r="G18" s="58">
        <f>G19+G24+G22</f>
        <v>404</v>
      </c>
      <c r="H18" s="59">
        <f t="shared" si="11"/>
        <v>-404</v>
      </c>
      <c r="I18" s="60">
        <f t="shared" si="12"/>
        <v>-1</v>
      </c>
      <c r="J18" s="61">
        <f>J19+J24+J22</f>
        <v>0</v>
      </c>
      <c r="K18" s="62">
        <f>K19+K24+K22</f>
        <v>7</v>
      </c>
      <c r="L18" s="63">
        <f t="shared" si="13"/>
        <v>-7</v>
      </c>
      <c r="M18" s="64">
        <f t="shared" si="14"/>
        <v>-1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2691</v>
      </c>
      <c r="C19" s="238">
        <f>SUM(C20:C21)</f>
        <v>2606</v>
      </c>
      <c r="D19" s="227">
        <f t="shared" si="9"/>
        <v>85</v>
      </c>
      <c r="E19" s="228">
        <f t="shared" si="10"/>
        <v>3.2617037605525707E-2</v>
      </c>
      <c r="F19" s="239">
        <f>SUM(F20:F21)</f>
        <v>0</v>
      </c>
      <c r="G19" s="240">
        <f>SUM(G20:G21)</f>
        <v>365</v>
      </c>
      <c r="H19" s="241">
        <f t="shared" si="11"/>
        <v>-365</v>
      </c>
      <c r="I19" s="242">
        <f t="shared" si="12"/>
        <v>-1</v>
      </c>
      <c r="J19" s="243">
        <f>SUM(J20:J21)</f>
        <v>0</v>
      </c>
      <c r="K19" s="244">
        <f>SUM(K20:K21)</f>
        <v>7</v>
      </c>
      <c r="L19" s="245">
        <f t="shared" si="13"/>
        <v>-7</v>
      </c>
      <c r="M19" s="246">
        <f t="shared" si="14"/>
        <v>-1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2691</v>
      </c>
      <c r="C20" s="105">
        <v>2606</v>
      </c>
      <c r="D20" s="183">
        <f t="shared" si="9"/>
        <v>85</v>
      </c>
      <c r="E20" s="247">
        <f t="shared" si="10"/>
        <v>3.2617037605525707E-2</v>
      </c>
      <c r="F20" s="108">
        <v>0</v>
      </c>
      <c r="G20" s="109">
        <v>365</v>
      </c>
      <c r="H20" s="110">
        <f>IF(ISERROR(F20-G20),"n/a",F20-G20)</f>
        <v>-365</v>
      </c>
      <c r="I20" s="111">
        <f>IF(ISERROR(H20/G20),"n/a",(H20/G20))</f>
        <v>-1</v>
      </c>
      <c r="J20" s="112">
        <v>0</v>
      </c>
      <c r="K20" s="113">
        <v>7</v>
      </c>
      <c r="L20" s="114">
        <f>IF(ISERROR(J20-K20),"n/a",J20-K20)</f>
        <v>-7</v>
      </c>
      <c r="M20" s="115">
        <f>IF(ISERROR(L20/K20),"n/a",(L20/K20))</f>
        <v>-1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223</v>
      </c>
      <c r="C22" s="94">
        <f>C23</f>
        <v>197</v>
      </c>
      <c r="D22" s="95">
        <f>IF(ISERROR(B22-C22),"n/a",B22-C22)</f>
        <v>26</v>
      </c>
      <c r="E22" s="96">
        <f>IF(ISERROR(D22/C22),"n/a",(D22/C22))</f>
        <v>0.13197969543147209</v>
      </c>
      <c r="F22" s="175">
        <f>F23</f>
        <v>0</v>
      </c>
      <c r="G22" s="176">
        <f>G23</f>
        <v>37</v>
      </c>
      <c r="H22" s="97">
        <f>IF(ISERROR(F22-G22),"n/a",F22-G22)</f>
        <v>-37</v>
      </c>
      <c r="I22" s="98">
        <f>IF(ISERROR(H22/G22),"n/a",(H22/G22))</f>
        <v>-1</v>
      </c>
      <c r="J22" s="177">
        <f>J23</f>
        <v>0</v>
      </c>
      <c r="K22" s="178">
        <f>K23</f>
        <v>0</v>
      </c>
      <c r="L22" s="99">
        <f>IF(ISERROR(J22-K22),"n/a",J22-K22)</f>
        <v>0</v>
      </c>
      <c r="M22" s="100" t="str">
        <f>IF(ISERROR(L22/K22),"n/a",(L22/K22))</f>
        <v>n/a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223</v>
      </c>
      <c r="C23" s="105">
        <v>197</v>
      </c>
      <c r="D23" s="95">
        <f>IF(ISERROR(B23-C23),"n/a",B23-C23)</f>
        <v>26</v>
      </c>
      <c r="E23" s="107">
        <f>IF(ISERROR(D23/C23),"n/a",(D23/C23))</f>
        <v>0.13197969543147209</v>
      </c>
      <c r="F23" s="108">
        <v>0</v>
      </c>
      <c r="G23" s="109">
        <v>37</v>
      </c>
      <c r="H23" s="110">
        <f>IF(ISERROR(F23-G23),"n/a",F23-G23)</f>
        <v>-37</v>
      </c>
      <c r="I23" s="111">
        <f>IF(ISERROR(H23/G23),"n/a",(H23/G23))</f>
        <v>-1</v>
      </c>
      <c r="J23" s="112">
        <v>0</v>
      </c>
      <c r="K23" s="113">
        <v>0</v>
      </c>
      <c r="L23" s="114">
        <f>IF(ISERROR(J23-K23),"n/a",J23-K23)</f>
        <v>0</v>
      </c>
      <c r="M23" s="115" t="str">
        <f>IF(ISERROR(L23/K23),"n/a",(L23/K23))</f>
        <v>n/a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49</v>
      </c>
      <c r="C24" s="94">
        <f>C25</f>
        <v>56</v>
      </c>
      <c r="D24" s="209">
        <f t="shared" si="9"/>
        <v>-7</v>
      </c>
      <c r="E24" s="96">
        <f t="shared" si="10"/>
        <v>-0.125</v>
      </c>
      <c r="F24" s="175">
        <f>F25</f>
        <v>0</v>
      </c>
      <c r="G24" s="176">
        <f>G25</f>
        <v>2</v>
      </c>
      <c r="H24" s="97">
        <f t="shared" si="11"/>
        <v>-2</v>
      </c>
      <c r="I24" s="98">
        <f t="shared" si="12"/>
        <v>-1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49</v>
      </c>
      <c r="C25" s="105">
        <v>56</v>
      </c>
      <c r="D25" s="106">
        <f t="shared" si="9"/>
        <v>-7</v>
      </c>
      <c r="E25" s="107">
        <f t="shared" si="10"/>
        <v>-0.125</v>
      </c>
      <c r="F25" s="108">
        <v>0</v>
      </c>
      <c r="G25" s="109">
        <v>2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30162</v>
      </c>
      <c r="C26" s="54">
        <f>C27+C34</f>
        <v>30126</v>
      </c>
      <c r="D26" s="55">
        <f t="shared" ref="D26:D33" si="33">IF(ISERROR(B26-C26),"n/a",B26-C26)</f>
        <v>36</v>
      </c>
      <c r="E26" s="56">
        <f t="shared" ref="E26:E33" si="34">IF(ISERROR(D26/C26),"n/a",(D26/C26))</f>
        <v>1.1949810794662419E-3</v>
      </c>
      <c r="F26" s="57">
        <f>F27+F34</f>
        <v>20006</v>
      </c>
      <c r="G26" s="58">
        <f>G27+G34</f>
        <v>20214</v>
      </c>
      <c r="H26" s="59">
        <f t="shared" ref="H26:H33" si="35">IF(ISERROR(F26-G26),"n/a",F26-G26)</f>
        <v>-208</v>
      </c>
      <c r="I26" s="60">
        <f t="shared" ref="I26:I33" si="36">IF(ISERROR(H26/G26),"n/a",(H26/G26))</f>
        <v>-1.0289898090432374E-2</v>
      </c>
      <c r="J26" s="61">
        <f>J27+J34</f>
        <v>34</v>
      </c>
      <c r="K26" s="62">
        <f>K27+K34</f>
        <v>89</v>
      </c>
      <c r="L26" s="63">
        <f t="shared" ref="L26:L33" si="37">IF(ISERROR(J26-K26),"n/a",J26-K26)</f>
        <v>-55</v>
      </c>
      <c r="M26" s="64">
        <f t="shared" ref="M26:M33" si="38">IF(ISERROR(L26/K26),"n/a",(L26/K26))</f>
        <v>-0.6179775280898876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25223</v>
      </c>
      <c r="C27" s="54">
        <f>C28+C32+C30</f>
        <v>24977</v>
      </c>
      <c r="D27" s="55">
        <f t="shared" si="33"/>
        <v>246</v>
      </c>
      <c r="E27" s="56">
        <f t="shared" si="34"/>
        <v>9.8490611362453458E-3</v>
      </c>
      <c r="F27" s="57">
        <f>F28+F32+F30</f>
        <v>20005</v>
      </c>
      <c r="G27" s="58">
        <f>G28+G32+G30</f>
        <v>18425</v>
      </c>
      <c r="H27" s="59">
        <f t="shared" si="35"/>
        <v>1580</v>
      </c>
      <c r="I27" s="60">
        <f t="shared" si="36"/>
        <v>8.5753052917232023E-2</v>
      </c>
      <c r="J27" s="61">
        <f>J28+J32+J30</f>
        <v>34</v>
      </c>
      <c r="K27" s="62">
        <f>K28+K32+K30</f>
        <v>30</v>
      </c>
      <c r="L27" s="63">
        <f t="shared" si="37"/>
        <v>4</v>
      </c>
      <c r="M27" s="64">
        <f t="shared" si="38"/>
        <v>0.13333333333333333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20732</v>
      </c>
      <c r="C28" s="94">
        <f>C29</f>
        <v>20548</v>
      </c>
      <c r="D28" s="95">
        <f t="shared" ref="D28" si="43">IF(ISERROR(B28-C28),"n/a",B28-C28)</f>
        <v>184</v>
      </c>
      <c r="E28" s="96">
        <f t="shared" ref="E28" si="44">IF(ISERROR(D28/C28),"n/a",(D28/C28))</f>
        <v>8.9546427876192325E-3</v>
      </c>
      <c r="F28" s="175">
        <f>F29</f>
        <v>16068</v>
      </c>
      <c r="G28" s="176">
        <f>G29</f>
        <v>15700</v>
      </c>
      <c r="H28" s="97">
        <f t="shared" ref="H28" si="45">IF(ISERROR(F28-G28),"n/a",F28-G28)</f>
        <v>368</v>
      </c>
      <c r="I28" s="98">
        <f t="shared" ref="I28" si="46">IF(ISERROR(H28/G28),"n/a",(H28/G28))</f>
        <v>2.3439490445859874E-2</v>
      </c>
      <c r="J28" s="177">
        <f>J29</f>
        <v>27</v>
      </c>
      <c r="K28" s="178">
        <f>K29</f>
        <v>29</v>
      </c>
      <c r="L28" s="99">
        <f t="shared" ref="L28" si="47">IF(ISERROR(J28-K28),"n/a",J28-K28)</f>
        <v>-2</v>
      </c>
      <c r="M28" s="100">
        <f t="shared" ref="M28" si="48">IF(ISERROR(L28/K28),"n/a",(L28/K28))</f>
        <v>-6.8965517241379309E-2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20732</v>
      </c>
      <c r="C29" s="249">
        <v>20548</v>
      </c>
      <c r="D29" s="250">
        <f t="shared" ref="D29" si="53">IF(ISERROR(B29-C29),"n/a",B29-C29)</f>
        <v>184</v>
      </c>
      <c r="E29" s="251">
        <f t="shared" ref="E29" si="54">IF(ISERROR(D29/C29),"n/a",(D29/C29))</f>
        <v>8.9546427876192325E-3</v>
      </c>
      <c r="F29" s="252">
        <v>16068</v>
      </c>
      <c r="G29" s="253">
        <v>15700</v>
      </c>
      <c r="H29" s="254">
        <f t="shared" ref="H29" si="55">IF(ISERROR(F29-G29),"n/a",F29-G29)</f>
        <v>368</v>
      </c>
      <c r="I29" s="255">
        <f t="shared" ref="I29" si="56">IF(ISERROR(H29/G29),"n/a",(H29/G29))</f>
        <v>2.3439490445859874E-2</v>
      </c>
      <c r="J29" s="256">
        <v>27</v>
      </c>
      <c r="K29" s="257">
        <v>29</v>
      </c>
      <c r="L29" s="258">
        <f t="shared" ref="L29" si="57">IF(ISERROR(J29-K29),"n/a",J29-K29)</f>
        <v>-2</v>
      </c>
      <c r="M29" s="259">
        <f t="shared" ref="M29" si="58">IF(ISERROR(L29/K29),"n/a",(L29/K29))</f>
        <v>-6.8965517241379309E-2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3191</v>
      </c>
      <c r="C30" s="94">
        <f>C31</f>
        <v>3148</v>
      </c>
      <c r="D30" s="95">
        <f t="shared" si="33"/>
        <v>43</v>
      </c>
      <c r="E30" s="96">
        <f t="shared" si="34"/>
        <v>1.3659466327827191E-2</v>
      </c>
      <c r="F30" s="175">
        <f>F31</f>
        <v>2728</v>
      </c>
      <c r="G30" s="176">
        <f>G31</f>
        <v>1851</v>
      </c>
      <c r="H30" s="97">
        <f t="shared" si="35"/>
        <v>877</v>
      </c>
      <c r="I30" s="98">
        <f t="shared" si="36"/>
        <v>0.4737979470556456</v>
      </c>
      <c r="J30" s="177">
        <f>J31</f>
        <v>4</v>
      </c>
      <c r="K30" s="178">
        <f>K31</f>
        <v>0</v>
      </c>
      <c r="L30" s="99">
        <f t="shared" si="37"/>
        <v>4</v>
      </c>
      <c r="M30" s="100" t="str">
        <f t="shared" si="38"/>
        <v>n/a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3191</v>
      </c>
      <c r="C31" s="105">
        <v>3148</v>
      </c>
      <c r="D31" s="106">
        <f t="shared" si="33"/>
        <v>43</v>
      </c>
      <c r="E31" s="107">
        <f t="shared" si="34"/>
        <v>1.3659466327827191E-2</v>
      </c>
      <c r="F31" s="108">
        <v>2728</v>
      </c>
      <c r="G31" s="109">
        <v>1851</v>
      </c>
      <c r="H31" s="110">
        <f t="shared" si="35"/>
        <v>877</v>
      </c>
      <c r="I31" s="111">
        <f t="shared" si="36"/>
        <v>0.4737979470556456</v>
      </c>
      <c r="J31" s="112">
        <v>4</v>
      </c>
      <c r="K31" s="113">
        <v>0</v>
      </c>
      <c r="L31" s="114">
        <f t="shared" si="37"/>
        <v>4</v>
      </c>
      <c r="M31" s="115" t="str">
        <f t="shared" si="38"/>
        <v>n/a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1300</v>
      </c>
      <c r="C32" s="94">
        <f>C33</f>
        <v>1281</v>
      </c>
      <c r="D32" s="95">
        <f t="shared" si="33"/>
        <v>19</v>
      </c>
      <c r="E32" s="96">
        <f t="shared" si="34"/>
        <v>1.4832162373145981E-2</v>
      </c>
      <c r="F32" s="175">
        <f>F33</f>
        <v>1209</v>
      </c>
      <c r="G32" s="176">
        <f>G33</f>
        <v>874</v>
      </c>
      <c r="H32" s="97">
        <f t="shared" si="35"/>
        <v>335</v>
      </c>
      <c r="I32" s="98">
        <f t="shared" si="36"/>
        <v>0.38329519450800914</v>
      </c>
      <c r="J32" s="177">
        <f>J33</f>
        <v>3</v>
      </c>
      <c r="K32" s="178">
        <f>K33</f>
        <v>1</v>
      </c>
      <c r="L32" s="99">
        <f t="shared" si="37"/>
        <v>2</v>
      </c>
      <c r="M32" s="100">
        <f t="shared" si="38"/>
        <v>2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1300</v>
      </c>
      <c r="C33" s="105">
        <v>1281</v>
      </c>
      <c r="D33" s="106">
        <f t="shared" si="33"/>
        <v>19</v>
      </c>
      <c r="E33" s="107">
        <f t="shared" si="34"/>
        <v>1.4832162373145981E-2</v>
      </c>
      <c r="F33" s="108">
        <v>1209</v>
      </c>
      <c r="G33" s="109">
        <v>874</v>
      </c>
      <c r="H33" s="110">
        <f t="shared" si="35"/>
        <v>335</v>
      </c>
      <c r="I33" s="111">
        <f t="shared" si="36"/>
        <v>0.38329519450800914</v>
      </c>
      <c r="J33" s="112">
        <v>3</v>
      </c>
      <c r="K33" s="113">
        <v>1</v>
      </c>
      <c r="L33" s="114">
        <f t="shared" si="37"/>
        <v>2</v>
      </c>
      <c r="M33" s="115">
        <f t="shared" si="38"/>
        <v>2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4939</v>
      </c>
      <c r="C34" s="54">
        <f>C35+C40+C38</f>
        <v>5149</v>
      </c>
      <c r="D34" s="55">
        <f t="shared" ref="D34" si="63">IF(ISERROR(B34-C34),"n/a",B34-C34)</f>
        <v>-210</v>
      </c>
      <c r="E34" s="56">
        <f t="shared" ref="E34" si="64">IF(ISERROR(D34/C34),"n/a",(D34/C34))</f>
        <v>-4.0784618372499512E-2</v>
      </c>
      <c r="F34" s="57">
        <f>F35+F40+F38</f>
        <v>1</v>
      </c>
      <c r="G34" s="58">
        <f>G35+G40+G38</f>
        <v>1789</v>
      </c>
      <c r="H34" s="59">
        <f t="shared" ref="H34" si="65">IF(ISERROR(F34-G34),"n/a",F34-G34)</f>
        <v>-1788</v>
      </c>
      <c r="I34" s="60">
        <f t="shared" ref="I34" si="66">IF(ISERROR(H34/G34),"n/a",(H34/G34))</f>
        <v>-0.99944102850754613</v>
      </c>
      <c r="J34" s="61">
        <f>J35+J40+J38</f>
        <v>0</v>
      </c>
      <c r="K34" s="62">
        <f>K35+K40+K38</f>
        <v>59</v>
      </c>
      <c r="L34" s="63">
        <f t="shared" ref="L34" si="67">IF(ISERROR(J34-K34),"n/a",J34-K34)</f>
        <v>-59</v>
      </c>
      <c r="M34" s="64">
        <f t="shared" ref="M34" si="68">IF(ISERROR(L34/K34),"n/a",(L34/K34))</f>
        <v>-1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4512</v>
      </c>
      <c r="C35" s="226">
        <f>SUM(C36:C37)</f>
        <v>4641</v>
      </c>
      <c r="D35" s="227">
        <f t="shared" ref="D35:D41" si="73">IF(ISERROR(B35-C35),"n/a",B35-C35)</f>
        <v>-129</v>
      </c>
      <c r="E35" s="228">
        <f t="shared" ref="E35:E41" si="74">IF(ISERROR(D35/C35),"n/a",(D35/C35))</f>
        <v>-2.7795733678086618E-2</v>
      </c>
      <c r="F35" s="229">
        <f>SUM(F36:F37)</f>
        <v>0</v>
      </c>
      <c r="G35" s="230">
        <f>SUM(G36:G37)</f>
        <v>1627</v>
      </c>
      <c r="H35" s="231">
        <f t="shared" ref="H35:H41" si="75">IF(ISERROR(F35-G35),"n/a",F35-G35)</f>
        <v>-1627</v>
      </c>
      <c r="I35" s="232">
        <f t="shared" ref="I35:I41" si="76">IF(ISERROR(H35/G35),"n/a",(H35/G35))</f>
        <v>-1</v>
      </c>
      <c r="J35" s="233">
        <f>SUM(J36:J37)</f>
        <v>0</v>
      </c>
      <c r="K35" s="234">
        <f>SUM(K36:K37)</f>
        <v>59</v>
      </c>
      <c r="L35" s="235">
        <f t="shared" ref="L35:L40" si="77">IF(ISERROR(J35-K35),"n/a",J35-K35)</f>
        <v>-59</v>
      </c>
      <c r="M35" s="236">
        <f t="shared" ref="M35:M41" si="78">IF(ISERROR(L35/K35),"n/a",(L35/K35))</f>
        <v>-1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4512</v>
      </c>
      <c r="C36" s="249">
        <v>4641</v>
      </c>
      <c r="D36" s="183">
        <f t="shared" si="73"/>
        <v>-129</v>
      </c>
      <c r="E36" s="247">
        <f t="shared" si="74"/>
        <v>-2.7795733678086618E-2</v>
      </c>
      <c r="F36" s="252">
        <v>0</v>
      </c>
      <c r="G36" s="253">
        <v>1627</v>
      </c>
      <c r="H36" s="254">
        <f>IF(ISERROR(F36-G36),"n/a",F36-G36)</f>
        <v>-1627</v>
      </c>
      <c r="I36" s="255">
        <f>IF(ISERROR(H36/G36),"n/a",(H36/G36))</f>
        <v>-1</v>
      </c>
      <c r="J36" s="256">
        <v>0</v>
      </c>
      <c r="K36" s="257">
        <v>59</v>
      </c>
      <c r="L36" s="258">
        <f>IF(ISERROR(J36-K36),"n/a",J36-K36)</f>
        <v>-59</v>
      </c>
      <c r="M36" s="259">
        <f>IF(ISERROR(L36/K36),"n/a",(L36/K36))</f>
        <v>-1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343</v>
      </c>
      <c r="C38" s="94">
        <f>C39</f>
        <v>394</v>
      </c>
      <c r="D38" s="95">
        <f>IF(ISERROR(B38-C38),"n/a",B38-C38)</f>
        <v>-51</v>
      </c>
      <c r="E38" s="96">
        <f>IF(ISERROR(D38/C38),"n/a",(D38/C38))</f>
        <v>-0.12944162436548223</v>
      </c>
      <c r="F38" s="175">
        <f>F39</f>
        <v>1</v>
      </c>
      <c r="G38" s="176">
        <f>G39</f>
        <v>142</v>
      </c>
      <c r="H38" s="97">
        <f>IF(ISERROR(F38-G38),"n/a",F38-G38)</f>
        <v>-141</v>
      </c>
      <c r="I38" s="98">
        <f>IF(ISERROR(H38/G38),"n/a",(H38/G38))</f>
        <v>-0.99295774647887325</v>
      </c>
      <c r="J38" s="177">
        <f>J39</f>
        <v>0</v>
      </c>
      <c r="K38" s="178">
        <f>K39</f>
        <v>0</v>
      </c>
      <c r="L38" s="99">
        <f>IF(ISERROR(J38-K38),"n/a",J38-K38)</f>
        <v>0</v>
      </c>
      <c r="M38" s="100" t="str">
        <f>IF(ISERROR(L38/K38),"n/a",(L38/K38))</f>
        <v>n/a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343</v>
      </c>
      <c r="C39" s="105">
        <v>394</v>
      </c>
      <c r="D39" s="106">
        <f>IF(ISERROR(B39-C39),"n/a",B39-C39)</f>
        <v>-51</v>
      </c>
      <c r="E39" s="107">
        <f>IF(ISERROR(D39/C39),"n/a",(D39/C39))</f>
        <v>-0.12944162436548223</v>
      </c>
      <c r="F39" s="108">
        <v>1</v>
      </c>
      <c r="G39" s="109">
        <v>142</v>
      </c>
      <c r="H39" s="110">
        <f>IF(ISERROR(F39-G39),"n/a",F39-G39)</f>
        <v>-141</v>
      </c>
      <c r="I39" s="111">
        <f>IF(ISERROR(H39/G39),"n/a",(H39/G39))</f>
        <v>-0.99295774647887325</v>
      </c>
      <c r="J39" s="112">
        <v>0</v>
      </c>
      <c r="K39" s="113">
        <v>0</v>
      </c>
      <c r="L39" s="114">
        <f>IF(ISERROR(J39-K39),"n/a",J39-K39)</f>
        <v>0</v>
      </c>
      <c r="M39" s="115" t="str">
        <f>IF(ISERROR(L39/K39),"n/a",(L39/K39))</f>
        <v>n/a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84</v>
      </c>
      <c r="C40" s="94">
        <f>C41</f>
        <v>114</v>
      </c>
      <c r="D40" s="95">
        <f t="shared" si="73"/>
        <v>-30</v>
      </c>
      <c r="E40" s="96">
        <f t="shared" si="74"/>
        <v>-0.26315789473684209</v>
      </c>
      <c r="F40" s="175">
        <f>F41</f>
        <v>0</v>
      </c>
      <c r="G40" s="176">
        <f>G41</f>
        <v>20</v>
      </c>
      <c r="H40" s="97">
        <f t="shared" si="75"/>
        <v>-20</v>
      </c>
      <c r="I40" s="98">
        <f t="shared" si="76"/>
        <v>-1</v>
      </c>
      <c r="J40" s="177">
        <f>J41</f>
        <v>0</v>
      </c>
      <c r="K40" s="178">
        <f>K41</f>
        <v>0</v>
      </c>
      <c r="L40" s="99">
        <f t="shared" si="77"/>
        <v>0</v>
      </c>
      <c r="M40" s="100" t="str">
        <f t="shared" si="78"/>
        <v>n/a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84</v>
      </c>
      <c r="C41" s="105">
        <v>114</v>
      </c>
      <c r="D41" s="106">
        <f t="shared" si="73"/>
        <v>-30</v>
      </c>
      <c r="E41" s="107">
        <f t="shared" si="74"/>
        <v>-0.26315789473684209</v>
      </c>
      <c r="F41" s="108">
        <v>0</v>
      </c>
      <c r="G41" s="109">
        <v>20</v>
      </c>
      <c r="H41" s="110">
        <f t="shared" si="75"/>
        <v>-20</v>
      </c>
      <c r="I41" s="111">
        <f t="shared" si="76"/>
        <v>-1</v>
      </c>
      <c r="J41" s="112">
        <v>0</v>
      </c>
      <c r="K41" s="113">
        <v>0</v>
      </c>
      <c r="L41" s="114">
        <v>0</v>
      </c>
      <c r="M41" s="115" t="str">
        <f t="shared" si="78"/>
        <v>n/a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17232</v>
      </c>
      <c r="C42" s="54">
        <f>C43+C50</f>
        <v>16369</v>
      </c>
      <c r="D42" s="55">
        <f t="shared" ref="D42:D57" si="87">IF(ISERROR(B42-C42),"n/a",B42-C42)</f>
        <v>863</v>
      </c>
      <c r="E42" s="56">
        <f t="shared" ref="E42:E57" si="88">IF(ISERROR(D42/C42),"n/a",(D42/C42))</f>
        <v>5.272160791740485E-2</v>
      </c>
      <c r="F42" s="57">
        <f>F43+F50</f>
        <v>11752</v>
      </c>
      <c r="G42" s="58">
        <f>G43+G50</f>
        <v>11058</v>
      </c>
      <c r="H42" s="59">
        <f t="shared" ref="H42:H57" si="89">IF(ISERROR(F42-G42),"n/a",F42-G42)</f>
        <v>694</v>
      </c>
      <c r="I42" s="60">
        <f t="shared" ref="I42:I57" si="90">IF(ISERROR(H42/G42),"n/a",(H42/G42))</f>
        <v>6.2759992765418701E-2</v>
      </c>
      <c r="J42" s="61">
        <f>J43+J50</f>
        <v>25</v>
      </c>
      <c r="K42" s="62">
        <f>K43+K50</f>
        <v>42</v>
      </c>
      <c r="L42" s="63">
        <f t="shared" ref="L42:L56" si="91">IF(ISERROR(J42-K42),"n/a",J42-K42)</f>
        <v>-17</v>
      </c>
      <c r="M42" s="64">
        <f t="shared" ref="M42:M57" si="92">IF(ISERROR(L42/K42),"n/a",(L42/K42))</f>
        <v>-0.40476190476190477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15295</v>
      </c>
      <c r="C43" s="54">
        <f>C44+C48+C46</f>
        <v>14423</v>
      </c>
      <c r="D43" s="55">
        <f t="shared" si="87"/>
        <v>872</v>
      </c>
      <c r="E43" s="56">
        <f t="shared" si="88"/>
        <v>6.0458989114608612E-2</v>
      </c>
      <c r="F43" s="57">
        <f>F44+F48+F46</f>
        <v>11752</v>
      </c>
      <c r="G43" s="58">
        <f>G44+G48+G46</f>
        <v>10409</v>
      </c>
      <c r="H43" s="59">
        <f t="shared" si="89"/>
        <v>1343</v>
      </c>
      <c r="I43" s="60">
        <f t="shared" si="90"/>
        <v>0.12902296089922183</v>
      </c>
      <c r="J43" s="61">
        <f>J44+J48+J46</f>
        <v>25</v>
      </c>
      <c r="K43" s="62">
        <f>K44+K48+K46</f>
        <v>22</v>
      </c>
      <c r="L43" s="63">
        <f t="shared" si="91"/>
        <v>3</v>
      </c>
      <c r="M43" s="64">
        <f t="shared" si="92"/>
        <v>0.13636363636363635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13343</v>
      </c>
      <c r="C44" s="80">
        <f>C45</f>
        <v>12645</v>
      </c>
      <c r="D44" s="80">
        <f t="shared" si="87"/>
        <v>698</v>
      </c>
      <c r="E44" s="81">
        <f t="shared" si="88"/>
        <v>5.5199683669434556E-2</v>
      </c>
      <c r="F44" s="82">
        <f>F45</f>
        <v>9955</v>
      </c>
      <c r="G44" s="84">
        <f>G45</f>
        <v>9310</v>
      </c>
      <c r="H44" s="84">
        <f t="shared" si="89"/>
        <v>645</v>
      </c>
      <c r="I44" s="85">
        <f t="shared" si="90"/>
        <v>6.9280343716433948E-2</v>
      </c>
      <c r="J44" s="86">
        <f>J45</f>
        <v>23</v>
      </c>
      <c r="K44" s="88">
        <f>K45</f>
        <v>20</v>
      </c>
      <c r="L44" s="88">
        <f t="shared" si="91"/>
        <v>3</v>
      </c>
      <c r="M44" s="89">
        <f t="shared" si="92"/>
        <v>0.15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13343</v>
      </c>
      <c r="C45" s="249">
        <v>12645</v>
      </c>
      <c r="D45" s="183">
        <f t="shared" ref="D45" si="97">IF(ISERROR(B45-C45),"n/a",B45-C45)</f>
        <v>698</v>
      </c>
      <c r="E45" s="247">
        <f t="shared" ref="E45" si="98">IF(ISERROR(D45/C45),"n/a",(D45/C45))</f>
        <v>5.5199683669434556E-2</v>
      </c>
      <c r="F45" s="287">
        <v>9955</v>
      </c>
      <c r="G45" s="283">
        <v>9310</v>
      </c>
      <c r="H45" s="283">
        <f t="shared" ref="H45" si="99">IF(ISERROR(F45-G45),"n/a",F45-G45)</f>
        <v>645</v>
      </c>
      <c r="I45" s="284">
        <f t="shared" ref="I45" si="100">IF(ISERROR(H45/G45),"n/a",(H45/G45))</f>
        <v>6.9280343716433948E-2</v>
      </c>
      <c r="J45" s="256">
        <v>23</v>
      </c>
      <c r="K45" s="285">
        <v>20</v>
      </c>
      <c r="L45" s="285">
        <f t="shared" ref="L45" si="101">IF(ISERROR(J45-K45),"n/a",J45-K45)</f>
        <v>3</v>
      </c>
      <c r="M45" s="286">
        <f t="shared" ref="M45" si="102">IF(ISERROR(L45/K45),"n/a",(L45/K45))</f>
        <v>0.15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1294</v>
      </c>
      <c r="C46" s="94">
        <f>C47</f>
        <v>1126</v>
      </c>
      <c r="D46" s="95">
        <f>IF(ISERROR(B46-C46),"n/a",B46-C46)</f>
        <v>168</v>
      </c>
      <c r="E46" s="96">
        <f>IF(ISERROR(D46/C46),"n/a",(D46/C46))</f>
        <v>0.1492007104795737</v>
      </c>
      <c r="F46" s="175">
        <f>F47</f>
        <v>1176</v>
      </c>
      <c r="G46" s="176">
        <f>G47</f>
        <v>675</v>
      </c>
      <c r="H46" s="97">
        <f>IF(ISERROR(F46-G46),"n/a",F46-G46)</f>
        <v>501</v>
      </c>
      <c r="I46" s="98">
        <f>IF(ISERROR(H46/G46),"n/a",(H46/G46))</f>
        <v>0.74222222222222223</v>
      </c>
      <c r="J46" s="177">
        <f>J47</f>
        <v>1</v>
      </c>
      <c r="K46" s="178">
        <f>K47</f>
        <v>1</v>
      </c>
      <c r="L46" s="99">
        <f>IF(ISERROR(J46-K46),"n/a",J46-K46)</f>
        <v>0</v>
      </c>
      <c r="M46" s="100">
        <f>IF(ISERROR(L46/K46),"n/a",(L46/K46))</f>
        <v>0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1294</v>
      </c>
      <c r="C47" s="105">
        <v>1126</v>
      </c>
      <c r="D47" s="106">
        <f>IF(ISERROR(B47-C47),"n/a",B47-C47)</f>
        <v>168</v>
      </c>
      <c r="E47" s="107">
        <f>IF(ISERROR(D47/C47),"n/a",(D47/C47))</f>
        <v>0.1492007104795737</v>
      </c>
      <c r="F47" s="108">
        <v>1176</v>
      </c>
      <c r="G47" s="109">
        <v>675</v>
      </c>
      <c r="H47" s="110">
        <f>IF(ISERROR(F47-G47),"n/a",F47-G47)</f>
        <v>501</v>
      </c>
      <c r="I47" s="111">
        <f>IF(ISERROR(H47/G47),"n/a",(H47/G47))</f>
        <v>0.74222222222222223</v>
      </c>
      <c r="J47" s="112">
        <v>1</v>
      </c>
      <c r="K47" s="113">
        <v>1</v>
      </c>
      <c r="L47" s="114">
        <f>IF(ISERROR(J47-K47),"n/a",J47-K47)</f>
        <v>0</v>
      </c>
      <c r="M47" s="115">
        <f>IF(ISERROR(L47/K47),"n/a",(L47/K47))</f>
        <v>0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658</v>
      </c>
      <c r="C48" s="94">
        <f>C49</f>
        <v>652</v>
      </c>
      <c r="D48" s="95">
        <f t="shared" si="87"/>
        <v>6</v>
      </c>
      <c r="E48" s="96">
        <f t="shared" si="88"/>
        <v>9.202453987730062E-3</v>
      </c>
      <c r="F48" s="175">
        <f>F49</f>
        <v>621</v>
      </c>
      <c r="G48" s="176">
        <f>G49</f>
        <v>424</v>
      </c>
      <c r="H48" s="97">
        <f t="shared" si="89"/>
        <v>197</v>
      </c>
      <c r="I48" s="98">
        <f t="shared" si="90"/>
        <v>0.46462264150943394</v>
      </c>
      <c r="J48" s="177">
        <f>J49</f>
        <v>1</v>
      </c>
      <c r="K48" s="178">
        <f>K49</f>
        <v>1</v>
      </c>
      <c r="L48" s="99">
        <f t="shared" si="91"/>
        <v>0</v>
      </c>
      <c r="M48" s="100">
        <f t="shared" si="92"/>
        <v>0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658</v>
      </c>
      <c r="C49" s="105">
        <v>652</v>
      </c>
      <c r="D49" s="106">
        <f t="shared" si="87"/>
        <v>6</v>
      </c>
      <c r="E49" s="107">
        <f t="shared" si="88"/>
        <v>9.202453987730062E-3</v>
      </c>
      <c r="F49" s="108">
        <v>621</v>
      </c>
      <c r="G49" s="109">
        <v>424</v>
      </c>
      <c r="H49" s="110">
        <f t="shared" si="89"/>
        <v>197</v>
      </c>
      <c r="I49" s="111">
        <f t="shared" si="90"/>
        <v>0.46462264150943394</v>
      </c>
      <c r="J49" s="112">
        <v>1</v>
      </c>
      <c r="K49" s="113">
        <v>1</v>
      </c>
      <c r="L49" s="114">
        <f t="shared" si="91"/>
        <v>0</v>
      </c>
      <c r="M49" s="115">
        <f t="shared" si="92"/>
        <v>0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1937</v>
      </c>
      <c r="C50" s="54">
        <f>C51+C56+C54</f>
        <v>1946</v>
      </c>
      <c r="D50" s="55">
        <f t="shared" si="87"/>
        <v>-9</v>
      </c>
      <c r="E50" s="56">
        <f t="shared" si="88"/>
        <v>-4.6248715313463515E-3</v>
      </c>
      <c r="F50" s="57">
        <f>F51+F56+F54</f>
        <v>0</v>
      </c>
      <c r="G50" s="58">
        <f>G51+G56+G54</f>
        <v>649</v>
      </c>
      <c r="H50" s="59">
        <f t="shared" si="89"/>
        <v>-649</v>
      </c>
      <c r="I50" s="60">
        <f t="shared" si="90"/>
        <v>-1</v>
      </c>
      <c r="J50" s="61">
        <f>J51+J56+J54</f>
        <v>0</v>
      </c>
      <c r="K50" s="62">
        <f>K51+K56+K54</f>
        <v>20</v>
      </c>
      <c r="L50" s="63">
        <f t="shared" si="91"/>
        <v>-20</v>
      </c>
      <c r="M50" s="64">
        <f t="shared" si="92"/>
        <v>-1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1781</v>
      </c>
      <c r="C51" s="79">
        <f>SUM(C52:C53)</f>
        <v>1804</v>
      </c>
      <c r="D51" s="80">
        <f t="shared" si="87"/>
        <v>-23</v>
      </c>
      <c r="E51" s="81">
        <f t="shared" si="88"/>
        <v>-1.2749445676274944E-2</v>
      </c>
      <c r="F51" s="82">
        <f>SUM(F52:F53)</f>
        <v>0</v>
      </c>
      <c r="G51" s="83">
        <f>SUM(G52:G53)</f>
        <v>610</v>
      </c>
      <c r="H51" s="84">
        <f t="shared" si="89"/>
        <v>-610</v>
      </c>
      <c r="I51" s="85">
        <f t="shared" si="90"/>
        <v>-1</v>
      </c>
      <c r="J51" s="86">
        <f>SUM(J52:J53)</f>
        <v>0</v>
      </c>
      <c r="K51" s="87">
        <f>SUM(K52:K53)</f>
        <v>20</v>
      </c>
      <c r="L51" s="88">
        <f t="shared" si="91"/>
        <v>-20</v>
      </c>
      <c r="M51" s="89">
        <f t="shared" si="92"/>
        <v>-1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1781</v>
      </c>
      <c r="C52" s="249">
        <v>1804</v>
      </c>
      <c r="D52" s="250">
        <f>IF(ISERROR(B52-C52),"n/a",B52-C52)</f>
        <v>-23</v>
      </c>
      <c r="E52" s="251">
        <f>IF(ISERROR(D52/C52),"n/a",(D52/C52))</f>
        <v>-1.2749445676274944E-2</v>
      </c>
      <c r="F52" s="252">
        <v>0</v>
      </c>
      <c r="G52" s="253">
        <v>610</v>
      </c>
      <c r="H52" s="254">
        <f>IF(ISERROR(F52-G52),"n/a",F52-G52)</f>
        <v>-610</v>
      </c>
      <c r="I52" s="255">
        <f>IF(ISERROR(H52/G52),"n/a",(H52/G52))</f>
        <v>-1</v>
      </c>
      <c r="J52" s="256">
        <v>0</v>
      </c>
      <c r="K52" s="257">
        <v>20</v>
      </c>
      <c r="L52" s="258">
        <f>IF(ISERROR(J52-K52),"n/a",J52-K52)</f>
        <v>-20</v>
      </c>
      <c r="M52" s="259">
        <f>IF(ISERROR(L52/K52),"n/a",(L52/K52))</f>
        <v>-1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102</v>
      </c>
      <c r="C54" s="94">
        <f>C55</f>
        <v>85</v>
      </c>
      <c r="D54" s="95">
        <f>IF(ISERROR(B54-C54),"n/a",B54-C54)</f>
        <v>17</v>
      </c>
      <c r="E54" s="96">
        <f>IF(ISERROR(D54/C54),"n/a",(D54/C54))</f>
        <v>0.2</v>
      </c>
      <c r="F54" s="175">
        <f>F55</f>
        <v>0</v>
      </c>
      <c r="G54" s="176">
        <f>G55</f>
        <v>37</v>
      </c>
      <c r="H54" s="97">
        <f>IF(ISERROR(F54-G54),"n/a",F54-G54)</f>
        <v>-37</v>
      </c>
      <c r="I54" s="98">
        <f>IF(ISERROR(H54/G54),"n/a",(H54/G54))</f>
        <v>-1</v>
      </c>
      <c r="J54" s="177">
        <f>J55</f>
        <v>0</v>
      </c>
      <c r="K54" s="178">
        <f>K55</f>
        <v>0</v>
      </c>
      <c r="L54" s="99">
        <f>IF(ISERROR(J54-K54),"n/a",J54-K54)</f>
        <v>0</v>
      </c>
      <c r="M54" s="100" t="str">
        <f>IF(ISERROR(L54/K54),"n/a",(L54/K54))</f>
        <v>n/a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102</v>
      </c>
      <c r="C55" s="105">
        <v>85</v>
      </c>
      <c r="D55" s="106">
        <f>IF(ISERROR(B55-C55),"n/a",B55-C55)</f>
        <v>17</v>
      </c>
      <c r="E55" s="107">
        <f>IF(ISERROR(D55/C55),"n/a",(D55/C55))</f>
        <v>0.2</v>
      </c>
      <c r="F55" s="108">
        <v>0</v>
      </c>
      <c r="G55" s="109">
        <v>37</v>
      </c>
      <c r="H55" s="110">
        <f>IF(ISERROR(F55-G55),"n/a",F55-G55)</f>
        <v>-37</v>
      </c>
      <c r="I55" s="111">
        <f>IF(ISERROR(H55/G55),"n/a",(H55/G55))</f>
        <v>-1</v>
      </c>
      <c r="J55" s="112">
        <v>0</v>
      </c>
      <c r="K55" s="113">
        <v>0</v>
      </c>
      <c r="L55" s="114">
        <f>IF(ISERROR(J55-K55),"n/a",J55-K55)</f>
        <v>0</v>
      </c>
      <c r="M55" s="115" t="str">
        <f>IF(ISERROR(L55/K55),"n/a",(L55/K55))</f>
        <v>n/a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54</v>
      </c>
      <c r="C56" s="94">
        <f>C57</f>
        <v>57</v>
      </c>
      <c r="D56" s="95">
        <f t="shared" si="87"/>
        <v>-3</v>
      </c>
      <c r="E56" s="96">
        <f t="shared" si="88"/>
        <v>-5.2631578947368418E-2</v>
      </c>
      <c r="F56" s="175">
        <f>F57</f>
        <v>0</v>
      </c>
      <c r="G56" s="176">
        <f>G57</f>
        <v>2</v>
      </c>
      <c r="H56" s="97">
        <f t="shared" si="89"/>
        <v>-2</v>
      </c>
      <c r="I56" s="98">
        <f t="shared" si="90"/>
        <v>-1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54</v>
      </c>
      <c r="C57" s="105">
        <v>57</v>
      </c>
      <c r="D57" s="106">
        <f t="shared" si="87"/>
        <v>-3</v>
      </c>
      <c r="E57" s="107">
        <f t="shared" si="88"/>
        <v>-5.2631578947368418E-2</v>
      </c>
      <c r="F57" s="108">
        <v>0</v>
      </c>
      <c r="G57" s="109">
        <v>2</v>
      </c>
      <c r="H57" s="110">
        <f t="shared" si="89"/>
        <v>-2</v>
      </c>
      <c r="I57" s="111">
        <f t="shared" si="90"/>
        <v>-1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1200</v>
      </c>
      <c r="C58" s="54">
        <f>C59+C66</f>
        <v>1233</v>
      </c>
      <c r="D58" s="55">
        <f t="shared" ref="D58:D61" si="111">IF(ISERROR(B58-C58),"n/a",B58-C58)</f>
        <v>-33</v>
      </c>
      <c r="E58" s="56">
        <f t="shared" ref="E58:E61" si="112">IF(ISERROR(D58/C58),"n/a",(D58/C58))</f>
        <v>-2.6763990267639901E-2</v>
      </c>
      <c r="F58" s="57">
        <f>F59+F66</f>
        <v>871</v>
      </c>
      <c r="G58" s="58">
        <f>G59+G66</f>
        <v>840</v>
      </c>
      <c r="H58" s="59">
        <f t="shared" ref="H58:H61" si="113">IF(ISERROR(F58-G58),"n/a",F58-G58)</f>
        <v>31</v>
      </c>
      <c r="I58" s="60">
        <f t="shared" ref="I58:I61" si="114">IF(ISERROR(H58/G58),"n/a",(H58/G58))</f>
        <v>3.6904761904761905E-2</v>
      </c>
      <c r="J58" s="61">
        <f>J59+J66</f>
        <v>0</v>
      </c>
      <c r="K58" s="62">
        <f>K59+K66</f>
        <v>8</v>
      </c>
      <c r="L58" s="63">
        <f t="shared" ref="L58:L61" si="115">IF(ISERROR(J58-K58),"n/a",J58-K58)</f>
        <v>-8</v>
      </c>
      <c r="M58" s="64">
        <f t="shared" ref="M58:M61" si="116">IF(ISERROR(L58/K58),"n/a",(L58/K58))</f>
        <v>-1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996</v>
      </c>
      <c r="C59" s="54">
        <f>C60+C64+C62</f>
        <v>1047</v>
      </c>
      <c r="D59" s="55">
        <f t="shared" si="111"/>
        <v>-51</v>
      </c>
      <c r="E59" s="56">
        <f t="shared" si="112"/>
        <v>-4.8710601719197708E-2</v>
      </c>
      <c r="F59" s="57">
        <f>F60+F64+F62</f>
        <v>871</v>
      </c>
      <c r="G59" s="58">
        <f>G60+G64+G62</f>
        <v>750</v>
      </c>
      <c r="H59" s="59">
        <f t="shared" si="113"/>
        <v>121</v>
      </c>
      <c r="I59" s="60">
        <f t="shared" si="114"/>
        <v>0.16133333333333333</v>
      </c>
      <c r="J59" s="61">
        <f>J60+J64+J62</f>
        <v>0</v>
      </c>
      <c r="K59" s="62">
        <f>K60+K64+K62</f>
        <v>5</v>
      </c>
      <c r="L59" s="63">
        <f t="shared" si="115"/>
        <v>-5</v>
      </c>
      <c r="M59" s="64">
        <f t="shared" si="116"/>
        <v>-1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900</v>
      </c>
      <c r="C60" s="80">
        <f>C61</f>
        <v>945</v>
      </c>
      <c r="D60" s="80">
        <f t="shared" si="111"/>
        <v>-45</v>
      </c>
      <c r="E60" s="81">
        <f t="shared" si="112"/>
        <v>-4.7619047619047616E-2</v>
      </c>
      <c r="F60" s="82">
        <f>F61</f>
        <v>784</v>
      </c>
      <c r="G60" s="84">
        <f>G61</f>
        <v>690</v>
      </c>
      <c r="H60" s="84">
        <f t="shared" si="113"/>
        <v>94</v>
      </c>
      <c r="I60" s="85">
        <f t="shared" si="114"/>
        <v>0.13623188405797101</v>
      </c>
      <c r="J60" s="86">
        <f>J61</f>
        <v>0</v>
      </c>
      <c r="K60" s="88">
        <f>K61</f>
        <v>5</v>
      </c>
      <c r="L60" s="88">
        <f t="shared" si="115"/>
        <v>-5</v>
      </c>
      <c r="M60" s="89">
        <f t="shared" si="116"/>
        <v>-1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900</v>
      </c>
      <c r="C61" s="249">
        <v>945</v>
      </c>
      <c r="D61" s="183">
        <f t="shared" si="111"/>
        <v>-45</v>
      </c>
      <c r="E61" s="247">
        <f t="shared" si="112"/>
        <v>-4.7619047619047616E-2</v>
      </c>
      <c r="F61" s="287">
        <v>784</v>
      </c>
      <c r="G61" s="283">
        <v>690</v>
      </c>
      <c r="H61" s="283">
        <f t="shared" si="113"/>
        <v>94</v>
      </c>
      <c r="I61" s="284">
        <f t="shared" si="114"/>
        <v>0.13623188405797101</v>
      </c>
      <c r="J61" s="256">
        <v>0</v>
      </c>
      <c r="K61" s="285">
        <v>5</v>
      </c>
      <c r="L61" s="285">
        <f t="shared" si="115"/>
        <v>-5</v>
      </c>
      <c r="M61" s="286">
        <f t="shared" si="116"/>
        <v>-1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69</v>
      </c>
      <c r="C62" s="94">
        <f>C63</f>
        <v>87</v>
      </c>
      <c r="D62" s="95">
        <f>IF(ISERROR(B62-C62),"n/a",B62-C62)</f>
        <v>-18</v>
      </c>
      <c r="E62" s="96">
        <f>IF(ISERROR(D62/C62),"n/a",(D62/C62))</f>
        <v>-0.20689655172413793</v>
      </c>
      <c r="F62" s="175">
        <f>F63</f>
        <v>60</v>
      </c>
      <c r="G62" s="176">
        <f>G63</f>
        <v>51</v>
      </c>
      <c r="H62" s="97">
        <f>IF(ISERROR(F62-G62),"n/a",F62-G62)</f>
        <v>9</v>
      </c>
      <c r="I62" s="98">
        <f>IF(ISERROR(H62/G62),"n/a",(H62/G62))</f>
        <v>0.17647058823529413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69</v>
      </c>
      <c r="C63" s="105">
        <v>87</v>
      </c>
      <c r="D63" s="106">
        <f>IF(ISERROR(B63-C63),"n/a",B63-C63)</f>
        <v>-18</v>
      </c>
      <c r="E63" s="107">
        <f>IF(ISERROR(D63/C63),"n/a",(D63/C63))</f>
        <v>-0.20689655172413793</v>
      </c>
      <c r="F63" s="108">
        <v>60</v>
      </c>
      <c r="G63" s="109">
        <v>51</v>
      </c>
      <c r="H63" s="110">
        <f>IF(ISERROR(F63-G63),"n/a",F63-G63)</f>
        <v>9</v>
      </c>
      <c r="I63" s="111">
        <f>IF(ISERROR(H63/G63),"n/a",(H63/G63))</f>
        <v>0.17647058823529413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27</v>
      </c>
      <c r="C64" s="94">
        <f>C65</f>
        <v>15</v>
      </c>
      <c r="D64" s="95">
        <f t="shared" ref="D64:D67" si="121">IF(ISERROR(B64-C64),"n/a",B64-C64)</f>
        <v>12</v>
      </c>
      <c r="E64" s="96">
        <f t="shared" ref="E64:E67" si="122">IF(ISERROR(D64/C64),"n/a",(D64/C64))</f>
        <v>0.8</v>
      </c>
      <c r="F64" s="175">
        <f>F65</f>
        <v>27</v>
      </c>
      <c r="G64" s="176">
        <f>G65</f>
        <v>9</v>
      </c>
      <c r="H64" s="97">
        <f t="shared" ref="H64:H67" si="123">IF(ISERROR(F64-G64),"n/a",F64-G64)</f>
        <v>18</v>
      </c>
      <c r="I64" s="98">
        <f t="shared" ref="I64:I67" si="124">IF(ISERROR(H64/G64),"n/a",(H64/G64))</f>
        <v>2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27</v>
      </c>
      <c r="C65" s="105">
        <v>15</v>
      </c>
      <c r="D65" s="106">
        <f t="shared" si="121"/>
        <v>12</v>
      </c>
      <c r="E65" s="107">
        <f t="shared" si="122"/>
        <v>0.8</v>
      </c>
      <c r="F65" s="108">
        <v>27</v>
      </c>
      <c r="G65" s="109">
        <v>9</v>
      </c>
      <c r="H65" s="110">
        <f t="shared" si="123"/>
        <v>18</v>
      </c>
      <c r="I65" s="111">
        <f t="shared" si="124"/>
        <v>2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204</v>
      </c>
      <c r="C66" s="54">
        <f>C67+C72+C70</f>
        <v>186</v>
      </c>
      <c r="D66" s="55">
        <f t="shared" si="121"/>
        <v>18</v>
      </c>
      <c r="E66" s="56">
        <f t="shared" si="122"/>
        <v>9.6774193548387094E-2</v>
      </c>
      <c r="F66" s="57">
        <f>F67+F72+F70</f>
        <v>0</v>
      </c>
      <c r="G66" s="58">
        <f>G67+G72+G70</f>
        <v>90</v>
      </c>
      <c r="H66" s="59">
        <f t="shared" si="123"/>
        <v>-90</v>
      </c>
      <c r="I66" s="60">
        <f t="shared" si="124"/>
        <v>-1</v>
      </c>
      <c r="J66" s="61">
        <f>J67+J72+J70</f>
        <v>0</v>
      </c>
      <c r="K66" s="62">
        <f>K67+K72+K70</f>
        <v>3</v>
      </c>
      <c r="L66" s="63">
        <f t="shared" si="125"/>
        <v>-3</v>
      </c>
      <c r="M66" s="64">
        <f t="shared" si="126"/>
        <v>-1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195</v>
      </c>
      <c r="C67" s="79">
        <f>SUM(C68:C69)</f>
        <v>179</v>
      </c>
      <c r="D67" s="80">
        <f t="shared" si="121"/>
        <v>16</v>
      </c>
      <c r="E67" s="81">
        <f t="shared" si="122"/>
        <v>8.9385474860335198E-2</v>
      </c>
      <c r="F67" s="82">
        <f>SUM(F68:F69)</f>
        <v>0</v>
      </c>
      <c r="G67" s="83">
        <f>SUM(G68:G69)</f>
        <v>88</v>
      </c>
      <c r="H67" s="84">
        <f t="shared" si="123"/>
        <v>-88</v>
      </c>
      <c r="I67" s="85">
        <f t="shared" si="124"/>
        <v>-1</v>
      </c>
      <c r="J67" s="86">
        <f>SUM(J68:J69)</f>
        <v>0</v>
      </c>
      <c r="K67" s="87">
        <f>SUM(K68:K69)</f>
        <v>3</v>
      </c>
      <c r="L67" s="88">
        <f t="shared" si="125"/>
        <v>-3</v>
      </c>
      <c r="M67" s="89">
        <f t="shared" si="126"/>
        <v>-1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195</v>
      </c>
      <c r="C68" s="249">
        <v>179</v>
      </c>
      <c r="D68" s="250">
        <f>IF(ISERROR(B68-C68),"n/a",B68-C68)</f>
        <v>16</v>
      </c>
      <c r="E68" s="251">
        <f>IF(ISERROR(D68/C68),"n/a",(D68/C68))</f>
        <v>8.9385474860335198E-2</v>
      </c>
      <c r="F68" s="252">
        <v>0</v>
      </c>
      <c r="G68" s="253">
        <v>88</v>
      </c>
      <c r="H68" s="254">
        <f>IF(ISERROR(F68-G68),"n/a",F68-G68)</f>
        <v>-88</v>
      </c>
      <c r="I68" s="255">
        <f>IF(ISERROR(H68/G68),"n/a",(H68/G68))</f>
        <v>-1</v>
      </c>
      <c r="J68" s="256">
        <v>0</v>
      </c>
      <c r="K68" s="257">
        <v>3</v>
      </c>
      <c r="L68" s="258">
        <f>IF(ISERROR(J68-K68),"n/a",J68-K68)</f>
        <v>-3</v>
      </c>
      <c r="M68" s="259">
        <f>IF(ISERROR(L68/K68),"n/a",(L68/K68))</f>
        <v>-1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7</v>
      </c>
      <c r="C70" s="94">
        <f>C71</f>
        <v>5</v>
      </c>
      <c r="D70" s="95">
        <f>IF(ISERROR(B70-C70),"n/a",B70-C70)</f>
        <v>2</v>
      </c>
      <c r="E70" s="96">
        <f>IF(ISERROR(D70/C70),"n/a",(D70/C70))</f>
        <v>0.4</v>
      </c>
      <c r="F70" s="175">
        <f>F71</f>
        <v>0</v>
      </c>
      <c r="G70" s="176">
        <f>G71</f>
        <v>2</v>
      </c>
      <c r="H70" s="97">
        <f>IF(ISERROR(F70-G70),"n/a",F70-G70)</f>
        <v>-2</v>
      </c>
      <c r="I70" s="98">
        <f>IF(ISERROR(H70/G70),"n/a",(H70/G70))</f>
        <v>-1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7</v>
      </c>
      <c r="C71" s="105">
        <v>5</v>
      </c>
      <c r="D71" s="106">
        <f>IF(ISERROR(B71-C71),"n/a",B71-C71)</f>
        <v>2</v>
      </c>
      <c r="E71" s="107">
        <f>IF(ISERROR(D71/C71),"n/a",(D71/C71))</f>
        <v>0.4</v>
      </c>
      <c r="F71" s="108">
        <v>0</v>
      </c>
      <c r="G71" s="109">
        <v>2</v>
      </c>
      <c r="H71" s="110">
        <f>IF(ISERROR(F71-G71),"n/a",F71-G71)</f>
        <v>-2</v>
      </c>
      <c r="I71" s="111">
        <f>IF(ISERROR(H71/G71),"n/a",(H71/G71))</f>
        <v>-1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2</v>
      </c>
      <c r="D72" s="95">
        <f t="shared" ref="D72:D73" si="131">IF(ISERROR(B72-C72),"n/a",B72-C72)</f>
        <v>0</v>
      </c>
      <c r="E72" s="96">
        <f t="shared" ref="E72:E73" si="132">IF(ISERROR(D72/C72),"n/a",(D72/C72))</f>
        <v>0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2</v>
      </c>
      <c r="D73" s="106">
        <f t="shared" si="131"/>
        <v>0</v>
      </c>
      <c r="E73" s="107">
        <f t="shared" si="132"/>
        <v>0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3075</v>
      </c>
      <c r="C74" s="54">
        <f>C75+C82</f>
        <v>3070</v>
      </c>
      <c r="D74" s="55">
        <f>IF(ISERROR(B74-C74),"n/a",B74-C74)</f>
        <v>5</v>
      </c>
      <c r="E74" s="56">
        <f>IF(ISERROR(D74/C74),"n/a",(D74/C74))</f>
        <v>1.6286644951140066E-3</v>
      </c>
      <c r="F74" s="57">
        <f>F75+F82</f>
        <v>1414</v>
      </c>
      <c r="G74" s="58">
        <f>G75+G82</f>
        <v>941</v>
      </c>
      <c r="H74" s="59">
        <f>IF(ISERROR(F74-G74),"n/a",F74-G74)</f>
        <v>473</v>
      </c>
      <c r="I74" s="60">
        <f>IF(ISERROR(H74/G74),"n/a",(H74/G74))</f>
        <v>0.50265674814027628</v>
      </c>
      <c r="J74" s="61">
        <f>J75+J82</f>
        <v>518</v>
      </c>
      <c r="K74" s="62">
        <f>K75+K82</f>
        <v>1113</v>
      </c>
      <c r="L74" s="63">
        <f>IF(ISERROR(J74-K74),"n/a",J74-K74)</f>
        <v>-595</v>
      </c>
      <c r="M74" s="64">
        <f>IF(ISERROR(L74/K74),"n/a",(L74/K74))</f>
        <v>-0.53459119496855345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1146</v>
      </c>
      <c r="C75" s="54">
        <f>C76+C80+C78</f>
        <v>1353</v>
      </c>
      <c r="D75" s="55">
        <f t="shared" ref="D75:D77" si="141">IF(ISERROR(B75-C75),"n/a",B75-C75)</f>
        <v>-207</v>
      </c>
      <c r="E75" s="56">
        <f t="shared" ref="E75:E77" si="142">IF(ISERROR(D75/C75),"n/a",(D75/C75))</f>
        <v>-0.15299334811529933</v>
      </c>
      <c r="F75" s="57">
        <f>F76+F80+F78</f>
        <v>0</v>
      </c>
      <c r="G75" s="58">
        <f>G76+G80+G78</f>
        <v>450</v>
      </c>
      <c r="H75" s="59">
        <f t="shared" ref="H75:H77" si="143">IF(ISERROR(F75-G75),"n/a",F75-G75)</f>
        <v>-450</v>
      </c>
      <c r="I75" s="60">
        <f t="shared" ref="I75:I77" si="144">IF(ISERROR(H75/G75),"n/a",(H75/G75))</f>
        <v>-1</v>
      </c>
      <c r="J75" s="61">
        <f>J76+J80+J78</f>
        <v>518</v>
      </c>
      <c r="K75" s="62">
        <f>K76+K80+K78</f>
        <v>373</v>
      </c>
      <c r="L75" s="63">
        <f t="shared" ref="L75:L77" si="145">IF(ISERROR(J75-K75),"n/a",J75-K75)</f>
        <v>145</v>
      </c>
      <c r="M75" s="64">
        <f t="shared" ref="M75:M77" si="146">IF(ISERROR(L75/K75),"n/a",(L75/K75))</f>
        <v>0.38873994638069703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1012</v>
      </c>
      <c r="C76" s="80">
        <f>C77</f>
        <v>1172</v>
      </c>
      <c r="D76" s="80">
        <f t="shared" si="141"/>
        <v>-160</v>
      </c>
      <c r="E76" s="81">
        <f t="shared" si="142"/>
        <v>-0.13651877133105803</v>
      </c>
      <c r="F76" s="82">
        <f>F77</f>
        <v>0</v>
      </c>
      <c r="G76" s="84">
        <f>G77</f>
        <v>433</v>
      </c>
      <c r="H76" s="84">
        <f t="shared" si="143"/>
        <v>-433</v>
      </c>
      <c r="I76" s="85">
        <f t="shared" si="144"/>
        <v>-1</v>
      </c>
      <c r="J76" s="86">
        <f>J77</f>
        <v>434</v>
      </c>
      <c r="K76" s="88">
        <f>K77</f>
        <v>314</v>
      </c>
      <c r="L76" s="88">
        <f t="shared" si="145"/>
        <v>120</v>
      </c>
      <c r="M76" s="89">
        <f t="shared" si="146"/>
        <v>0.38216560509554143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1012</v>
      </c>
      <c r="C77" s="249">
        <v>1172</v>
      </c>
      <c r="D77" s="183">
        <f t="shared" si="141"/>
        <v>-160</v>
      </c>
      <c r="E77" s="247">
        <f t="shared" si="142"/>
        <v>-0.13651877133105803</v>
      </c>
      <c r="F77" s="287">
        <v>0</v>
      </c>
      <c r="G77" s="283">
        <v>433</v>
      </c>
      <c r="H77" s="283">
        <f t="shared" si="143"/>
        <v>-433</v>
      </c>
      <c r="I77" s="284">
        <f t="shared" si="144"/>
        <v>-1</v>
      </c>
      <c r="J77" s="256">
        <v>434</v>
      </c>
      <c r="K77" s="285">
        <v>314</v>
      </c>
      <c r="L77" s="285">
        <f t="shared" si="145"/>
        <v>120</v>
      </c>
      <c r="M77" s="286">
        <f t="shared" si="146"/>
        <v>0.38216560509554143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81</v>
      </c>
      <c r="C78" s="94">
        <f>C79</f>
        <v>106</v>
      </c>
      <c r="D78" s="95">
        <f>IF(ISERROR(B78-C78),"n/a",B78-C78)</f>
        <v>-25</v>
      </c>
      <c r="E78" s="96">
        <f>IF(ISERROR(D78/C78),"n/a",(D78/C78))</f>
        <v>-0.23584905660377359</v>
      </c>
      <c r="F78" s="175">
        <f>F79</f>
        <v>0</v>
      </c>
      <c r="G78" s="176">
        <v>17</v>
      </c>
      <c r="H78" s="97">
        <f>IF(ISERROR(F78-G78),"n/a",F78-G78)</f>
        <v>-17</v>
      </c>
      <c r="I78" s="98">
        <f>IF(ISERROR(H78/G78),"n/a",(H78/G78))</f>
        <v>-1</v>
      </c>
      <c r="J78" s="177">
        <f>J79</f>
        <v>42</v>
      </c>
      <c r="K78" s="178">
        <f>K79</f>
        <v>30</v>
      </c>
      <c r="L78" s="99">
        <f>IF(ISERROR(J78-K78),"n/a",J78-K78)</f>
        <v>12</v>
      </c>
      <c r="M78" s="100">
        <f>IF(ISERROR(L78/K78),"n/a",(L78/K78))</f>
        <v>0.4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81</v>
      </c>
      <c r="C79" s="105">
        <v>106</v>
      </c>
      <c r="D79" s="106">
        <f>IF(ISERROR(B79-C79),"n/a",B79-C79)</f>
        <v>-25</v>
      </c>
      <c r="E79" s="107">
        <f>IF(ISERROR(D79/C79),"n/a",(D79/C79))</f>
        <v>-0.23584905660377359</v>
      </c>
      <c r="F79" s="108">
        <v>0</v>
      </c>
      <c r="G79" s="109">
        <v>11</v>
      </c>
      <c r="H79" s="110">
        <f>IF(ISERROR(F79-G79),"n/a",F79-G79)</f>
        <v>-11</v>
      </c>
      <c r="I79" s="111">
        <f>IF(ISERROR(H79/G79),"n/a",(H79/G79))</f>
        <v>-1</v>
      </c>
      <c r="J79" s="112">
        <v>42</v>
      </c>
      <c r="K79" s="113">
        <v>30</v>
      </c>
      <c r="L79" s="114">
        <f>IF(ISERROR(J79-K79),"n/a",J79-K79)</f>
        <v>12</v>
      </c>
      <c r="M79" s="115">
        <f>IF(ISERROR(L79/K79),"n/a",(L79/K79))</f>
        <v>0.4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53</v>
      </c>
      <c r="C80" s="94">
        <f>C81</f>
        <v>75</v>
      </c>
      <c r="D80" s="95">
        <f t="shared" ref="D80:D81" si="151">IF(ISERROR(B80-C80),"n/a",B80-C80)</f>
        <v>-22</v>
      </c>
      <c r="E80" s="96">
        <f t="shared" ref="E80:E81" si="152">IF(ISERROR(D80/C80),"n/a",(D80/C80))</f>
        <v>-0.29333333333333333</v>
      </c>
      <c r="F80" s="175">
        <f>F81</f>
        <v>0</v>
      </c>
      <c r="G80" s="176">
        <f>G81</f>
        <v>0</v>
      </c>
      <c r="H80" s="97">
        <f t="shared" ref="H80:H81" si="153">IF(ISERROR(F80-G80),"n/a",F80-G80)</f>
        <v>0</v>
      </c>
      <c r="I80" s="98" t="str">
        <f t="shared" ref="I80:I81" si="154">IF(ISERROR(H80/G80),"n/a",(H80/G80))</f>
        <v>n/a</v>
      </c>
      <c r="J80" s="177">
        <f>J81</f>
        <v>42</v>
      </c>
      <c r="K80" s="178">
        <f>K81</f>
        <v>29</v>
      </c>
      <c r="L80" s="99">
        <f t="shared" ref="L80:L81" si="155">IF(ISERROR(J80-K80),"n/a",J80-K80)</f>
        <v>13</v>
      </c>
      <c r="M80" s="100">
        <f t="shared" ref="M80:M81" si="156">IF(ISERROR(L80/K80),"n/a",(L80/K80))</f>
        <v>0.44827586206896552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53</v>
      </c>
      <c r="C81" s="105">
        <v>75</v>
      </c>
      <c r="D81" s="106">
        <f t="shared" si="151"/>
        <v>-22</v>
      </c>
      <c r="E81" s="107">
        <f t="shared" si="152"/>
        <v>-0.29333333333333333</v>
      </c>
      <c r="F81" s="108">
        <v>0</v>
      </c>
      <c r="G81" s="109">
        <v>0</v>
      </c>
      <c r="H81" s="110">
        <f t="shared" si="153"/>
        <v>0</v>
      </c>
      <c r="I81" s="111" t="str">
        <f t="shared" si="154"/>
        <v>n/a</v>
      </c>
      <c r="J81" s="112">
        <v>42</v>
      </c>
      <c r="K81" s="113">
        <v>29</v>
      </c>
      <c r="L81" s="114">
        <f t="shared" si="155"/>
        <v>13</v>
      </c>
      <c r="M81" s="115">
        <f t="shared" si="156"/>
        <v>0.44827586206896552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1929</v>
      </c>
      <c r="C82" s="54">
        <f>C83+C88+C86</f>
        <v>1717</v>
      </c>
      <c r="D82" s="55">
        <f t="shared" ref="D82:D93" si="161">IF(ISERROR(B82-C82),"n/a",B82-C82)</f>
        <v>212</v>
      </c>
      <c r="E82" s="56">
        <f t="shared" ref="E82:E93" si="162">IF(ISERROR(D82/C82),"n/a",(D82/C82))</f>
        <v>0.12347117064647642</v>
      </c>
      <c r="F82" s="57">
        <f>F83+F88+F86</f>
        <v>1414</v>
      </c>
      <c r="G82" s="58">
        <f>G83+G88+G86</f>
        <v>491</v>
      </c>
      <c r="H82" s="59">
        <f t="shared" ref="H82:H93" si="163">IF(ISERROR(F82-G82),"n/a",F82-G82)</f>
        <v>923</v>
      </c>
      <c r="I82" s="60">
        <f t="shared" ref="I82:I93" si="164">IF(ISERROR(H82/G82),"n/a",(H82/G82))</f>
        <v>1.8798370672097759</v>
      </c>
      <c r="J82" s="61">
        <f>J83+J88+J86</f>
        <v>0</v>
      </c>
      <c r="K82" s="62">
        <f>K83+K88+K86</f>
        <v>740</v>
      </c>
      <c r="L82" s="63">
        <f t="shared" ref="L82:L93" si="165">IF(ISERROR(J82-K82),"n/a",J82-K82)</f>
        <v>-740</v>
      </c>
      <c r="M82" s="64">
        <f t="shared" ref="M82:M93" si="166">IF(ISERROR(L82/K82),"n/a",(L82/K82))</f>
        <v>-1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1764</v>
      </c>
      <c r="C83" s="79">
        <f>SUM(C84:C85)</f>
        <v>1575</v>
      </c>
      <c r="D83" s="80">
        <f t="shared" si="161"/>
        <v>189</v>
      </c>
      <c r="E83" s="81">
        <f t="shared" si="162"/>
        <v>0.12</v>
      </c>
      <c r="F83" s="82">
        <f>SUM(F84:F85)</f>
        <v>1313</v>
      </c>
      <c r="G83" s="83">
        <f>SUM(G84:G85)</f>
        <v>457</v>
      </c>
      <c r="H83" s="84">
        <f t="shared" si="163"/>
        <v>856</v>
      </c>
      <c r="I83" s="85">
        <f t="shared" si="164"/>
        <v>1.8730853391684901</v>
      </c>
      <c r="J83" s="86">
        <f>SUM(J84:J85)</f>
        <v>0</v>
      </c>
      <c r="K83" s="87">
        <f>SUM(K84:K85)</f>
        <v>707</v>
      </c>
      <c r="L83" s="88">
        <f t="shared" si="165"/>
        <v>-707</v>
      </c>
      <c r="M83" s="89">
        <f t="shared" si="166"/>
        <v>-1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1764</v>
      </c>
      <c r="C84" s="249">
        <v>1575</v>
      </c>
      <c r="D84" s="250">
        <f>IF(ISERROR(B84-C84),"n/a",B84-C84)</f>
        <v>189</v>
      </c>
      <c r="E84" s="251">
        <f>IF(ISERROR(D84/C84),"n/a",(D84/C84))</f>
        <v>0.12</v>
      </c>
      <c r="F84" s="252">
        <v>1313</v>
      </c>
      <c r="G84" s="253">
        <v>457</v>
      </c>
      <c r="H84" s="254">
        <f>IF(ISERROR(F84-G84),"n/a",F84-G84)</f>
        <v>856</v>
      </c>
      <c r="I84" s="255">
        <f>IF(ISERROR(H84/G84),"n/a",(H84/G84))</f>
        <v>1.8730853391684901</v>
      </c>
      <c r="J84" s="256">
        <v>0</v>
      </c>
      <c r="K84" s="257">
        <v>707</v>
      </c>
      <c r="L84" s="258">
        <f>IF(ISERROR(J84-K84),"n/a",J84-K84)</f>
        <v>-707</v>
      </c>
      <c r="M84" s="259">
        <f>IF(ISERROR(L84/K84),"n/a",(L84/K84))</f>
        <v>-1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130</v>
      </c>
      <c r="C86" s="94">
        <f>C87</f>
        <v>114</v>
      </c>
      <c r="D86" s="95">
        <f>IF(ISERROR(B86-C86),"n/a",B86-C86)</f>
        <v>16</v>
      </c>
      <c r="E86" s="96">
        <f>IF(ISERROR(D86/C86),"n/a",(D86/C86))</f>
        <v>0.14035087719298245</v>
      </c>
      <c r="F86" s="175">
        <f>F87</f>
        <v>85</v>
      </c>
      <c r="G86" s="176">
        <f>G87</f>
        <v>30</v>
      </c>
      <c r="H86" s="97">
        <f>IF(ISERROR(F86-G86),"n/a",F86-G86)</f>
        <v>55</v>
      </c>
      <c r="I86" s="98">
        <f>IF(ISERROR(H86/G86),"n/a",(H86/G86))</f>
        <v>1.8333333333333333</v>
      </c>
      <c r="J86" s="177">
        <f>J87</f>
        <v>0</v>
      </c>
      <c r="K86" s="178">
        <f>K87</f>
        <v>32</v>
      </c>
      <c r="L86" s="99">
        <f>IF(ISERROR(J86-K86),"n/a",J86-K86)</f>
        <v>-32</v>
      </c>
      <c r="M86" s="100">
        <f>IF(ISERROR(L86/K86),"n/a",(L86/K86))</f>
        <v>-1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130</v>
      </c>
      <c r="C87" s="105">
        <v>114</v>
      </c>
      <c r="D87" s="106">
        <f>IF(ISERROR(B87-C87),"n/a",B87-C87)</f>
        <v>16</v>
      </c>
      <c r="E87" s="107">
        <f>IF(ISERROR(D87/C87),"n/a",(D87/C87))</f>
        <v>0.14035087719298245</v>
      </c>
      <c r="F87" s="108">
        <v>85</v>
      </c>
      <c r="G87" s="109">
        <v>30</v>
      </c>
      <c r="H87" s="110">
        <f>IF(ISERROR(F87-G87),"n/a",F87-G87)</f>
        <v>55</v>
      </c>
      <c r="I87" s="111">
        <f>IF(ISERROR(H87/G87),"n/a",(H87/G87))</f>
        <v>1.8333333333333333</v>
      </c>
      <c r="J87" s="112">
        <v>0</v>
      </c>
      <c r="K87" s="113">
        <v>32</v>
      </c>
      <c r="L87" s="114">
        <f>IF(ISERROR(J87-K87),"n/a",J87-K87)</f>
        <v>-32</v>
      </c>
      <c r="M87" s="115">
        <f>IF(ISERROR(L87/K87),"n/a",(L87/K87))</f>
        <v>-1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35</v>
      </c>
      <c r="C88" s="94">
        <f>C89</f>
        <v>28</v>
      </c>
      <c r="D88" s="95">
        <f t="shared" si="161"/>
        <v>7</v>
      </c>
      <c r="E88" s="96">
        <f t="shared" si="162"/>
        <v>0.25</v>
      </c>
      <c r="F88" s="175">
        <f>F89</f>
        <v>16</v>
      </c>
      <c r="G88" s="176">
        <f>G89</f>
        <v>4</v>
      </c>
      <c r="H88" s="97">
        <f t="shared" si="163"/>
        <v>12</v>
      </c>
      <c r="I88" s="98">
        <f t="shared" si="164"/>
        <v>3</v>
      </c>
      <c r="J88" s="177">
        <f>J89</f>
        <v>0</v>
      </c>
      <c r="K88" s="178">
        <f>K89</f>
        <v>1</v>
      </c>
      <c r="L88" s="99">
        <f t="shared" si="165"/>
        <v>-1</v>
      </c>
      <c r="M88" s="100">
        <f t="shared" si="166"/>
        <v>-1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35</v>
      </c>
      <c r="C89" s="196">
        <v>28</v>
      </c>
      <c r="D89" s="116">
        <f t="shared" si="161"/>
        <v>7</v>
      </c>
      <c r="E89" s="197">
        <f t="shared" si="162"/>
        <v>0.25</v>
      </c>
      <c r="F89" s="198">
        <v>16</v>
      </c>
      <c r="G89" s="199">
        <v>4</v>
      </c>
      <c r="H89" s="200">
        <f t="shared" si="163"/>
        <v>12</v>
      </c>
      <c r="I89" s="201">
        <f t="shared" si="164"/>
        <v>3</v>
      </c>
      <c r="J89" s="202">
        <v>0</v>
      </c>
      <c r="K89" s="203">
        <v>1</v>
      </c>
      <c r="L89" s="204">
        <f t="shared" si="165"/>
        <v>-1</v>
      </c>
      <c r="M89" s="205">
        <f t="shared" si="166"/>
        <v>-1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442</v>
      </c>
      <c r="C90" s="54">
        <f>C91+C98</f>
        <v>469</v>
      </c>
      <c r="D90" s="55">
        <f t="shared" si="161"/>
        <v>-27</v>
      </c>
      <c r="E90" s="56">
        <f t="shared" si="162"/>
        <v>-5.7569296375266525E-2</v>
      </c>
      <c r="F90" s="57">
        <f>F91+F98</f>
        <v>391</v>
      </c>
      <c r="G90" s="58">
        <f>G91+G98</f>
        <v>387</v>
      </c>
      <c r="H90" s="59">
        <f t="shared" si="163"/>
        <v>4</v>
      </c>
      <c r="I90" s="60">
        <f t="shared" si="164"/>
        <v>1.0335917312661499E-2</v>
      </c>
      <c r="J90" s="61">
        <f>J91+J98</f>
        <v>1</v>
      </c>
      <c r="K90" s="62">
        <f>K91+K98</f>
        <v>4</v>
      </c>
      <c r="L90" s="63">
        <f t="shared" si="165"/>
        <v>-3</v>
      </c>
      <c r="M90" s="64">
        <f t="shared" si="166"/>
        <v>-0.75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344</v>
      </c>
      <c r="C91" s="54">
        <f>C92+C96+C94</f>
        <v>371</v>
      </c>
      <c r="D91" s="55">
        <f t="shared" si="161"/>
        <v>-27</v>
      </c>
      <c r="E91" s="56">
        <f t="shared" si="162"/>
        <v>-7.277628032345014E-2</v>
      </c>
      <c r="F91" s="57">
        <f>F92+F96+F94</f>
        <v>391</v>
      </c>
      <c r="G91" s="58">
        <f>G92+G96+G94</f>
        <v>335</v>
      </c>
      <c r="H91" s="59">
        <f t="shared" si="163"/>
        <v>56</v>
      </c>
      <c r="I91" s="60">
        <f t="shared" si="164"/>
        <v>0.16716417910447762</v>
      </c>
      <c r="J91" s="61">
        <f>J92+J96+J94</f>
        <v>1</v>
      </c>
      <c r="K91" s="62">
        <f>K92+K96+K94</f>
        <v>0</v>
      </c>
      <c r="L91" s="63">
        <f t="shared" si="165"/>
        <v>1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298</v>
      </c>
      <c r="C92" s="80">
        <f>C93</f>
        <v>305</v>
      </c>
      <c r="D92" s="80">
        <f t="shared" si="161"/>
        <v>-7</v>
      </c>
      <c r="E92" s="81">
        <f t="shared" si="162"/>
        <v>-2.2950819672131147E-2</v>
      </c>
      <c r="F92" s="82">
        <f>F93</f>
        <v>342</v>
      </c>
      <c r="G92" s="84">
        <f>G93</f>
        <v>281</v>
      </c>
      <c r="H92" s="84">
        <f t="shared" si="163"/>
        <v>61</v>
      </c>
      <c r="I92" s="85">
        <f t="shared" si="164"/>
        <v>0.21708185053380782</v>
      </c>
      <c r="J92" s="86">
        <f>J93</f>
        <v>1</v>
      </c>
      <c r="K92" s="88">
        <f>K93</f>
        <v>0</v>
      </c>
      <c r="L92" s="88">
        <f t="shared" si="165"/>
        <v>1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298</v>
      </c>
      <c r="C93" s="249">
        <v>305</v>
      </c>
      <c r="D93" s="183">
        <f t="shared" si="161"/>
        <v>-7</v>
      </c>
      <c r="E93" s="247">
        <f t="shared" si="162"/>
        <v>-2.2950819672131147E-2</v>
      </c>
      <c r="F93" s="287">
        <v>342</v>
      </c>
      <c r="G93" s="283">
        <v>281</v>
      </c>
      <c r="H93" s="283">
        <f t="shared" si="163"/>
        <v>61</v>
      </c>
      <c r="I93" s="284">
        <f t="shared" si="164"/>
        <v>0.21708185053380782</v>
      </c>
      <c r="J93" s="256">
        <v>1</v>
      </c>
      <c r="K93" s="285">
        <v>0</v>
      </c>
      <c r="L93" s="285">
        <f t="shared" si="165"/>
        <v>1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30</v>
      </c>
      <c r="C94" s="94">
        <f>C95</f>
        <v>34</v>
      </c>
      <c r="D94" s="95">
        <f>IF(ISERROR(B94-C94),"n/a",B94-C94)</f>
        <v>-4</v>
      </c>
      <c r="E94" s="96">
        <f>IF(ISERROR(D94/C94),"n/a",(D94/C94))</f>
        <v>-0.11764705882352941</v>
      </c>
      <c r="F94" s="175">
        <f>F95</f>
        <v>31</v>
      </c>
      <c r="G94" s="176">
        <f>G95</f>
        <v>26</v>
      </c>
      <c r="H94" s="97">
        <f>IF(ISERROR(F94-G94),"n/a",F94-G94)</f>
        <v>5</v>
      </c>
      <c r="I94" s="98">
        <f>IF(ISERROR(H94/G94),"n/a",(H94/G94))</f>
        <v>0.19230769230769232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30</v>
      </c>
      <c r="C95" s="105">
        <v>34</v>
      </c>
      <c r="D95" s="106">
        <f>IF(ISERROR(B95-C95),"n/a",B95-C95)</f>
        <v>-4</v>
      </c>
      <c r="E95" s="107">
        <f>IF(ISERROR(D95/C95),"n/a",(D95/C95))</f>
        <v>-0.11764705882352941</v>
      </c>
      <c r="F95" s="108">
        <v>31</v>
      </c>
      <c r="G95" s="109">
        <v>26</v>
      </c>
      <c r="H95" s="110">
        <f>IF(ISERROR(F95-G95),"n/a",F95-G95)</f>
        <v>5</v>
      </c>
      <c r="I95" s="111">
        <f>IF(ISERROR(H95/G95),"n/a",(H95/G95))</f>
        <v>0.19230769230769232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16</v>
      </c>
      <c r="C96" s="94">
        <f>C97</f>
        <v>32</v>
      </c>
      <c r="D96" s="95">
        <f t="shared" ref="D96:D99" si="175">IF(ISERROR(B96-C96),"n/a",B96-C96)</f>
        <v>-16</v>
      </c>
      <c r="E96" s="96">
        <f t="shared" ref="E96:E99" si="176">IF(ISERROR(D96/C96),"n/a",(D96/C96))</f>
        <v>-0.5</v>
      </c>
      <c r="F96" s="175">
        <f>F97</f>
        <v>18</v>
      </c>
      <c r="G96" s="176">
        <f>G97</f>
        <v>28</v>
      </c>
      <c r="H96" s="97">
        <f t="shared" ref="H96:H99" si="177">IF(ISERROR(F96-G96),"n/a",F96-G96)</f>
        <v>-10</v>
      </c>
      <c r="I96" s="98">
        <f t="shared" ref="I96:I99" si="178">IF(ISERROR(H96/G96),"n/a",(H96/G96))</f>
        <v>-0.35714285714285715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16</v>
      </c>
      <c r="C97" s="105">
        <v>32</v>
      </c>
      <c r="D97" s="106">
        <f t="shared" si="175"/>
        <v>-16</v>
      </c>
      <c r="E97" s="107">
        <f t="shared" si="176"/>
        <v>-0.5</v>
      </c>
      <c r="F97" s="108">
        <v>18</v>
      </c>
      <c r="G97" s="109">
        <v>28</v>
      </c>
      <c r="H97" s="110">
        <f t="shared" si="177"/>
        <v>-10</v>
      </c>
      <c r="I97" s="111">
        <f t="shared" si="178"/>
        <v>-0.35714285714285715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98</v>
      </c>
      <c r="C98" s="54">
        <f>C99+C104+C102</f>
        <v>98</v>
      </c>
      <c r="D98" s="55">
        <f t="shared" si="175"/>
        <v>0</v>
      </c>
      <c r="E98" s="56">
        <f t="shared" si="176"/>
        <v>0</v>
      </c>
      <c r="F98" s="57">
        <f>F99+F104+F102</f>
        <v>0</v>
      </c>
      <c r="G98" s="58">
        <f>G99+G104+G102</f>
        <v>52</v>
      </c>
      <c r="H98" s="59">
        <f t="shared" si="177"/>
        <v>-52</v>
      </c>
      <c r="I98" s="60">
        <f t="shared" si="178"/>
        <v>-1</v>
      </c>
      <c r="J98" s="61">
        <f>J99+J104+J102</f>
        <v>0</v>
      </c>
      <c r="K98" s="62">
        <f>K99+K104+K102</f>
        <v>4</v>
      </c>
      <c r="L98" s="63">
        <f t="shared" si="179"/>
        <v>-4</v>
      </c>
      <c r="M98" s="64">
        <f t="shared" si="180"/>
        <v>-1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93</v>
      </c>
      <c r="C99" s="79">
        <f>SUM(C100:C101)</f>
        <v>92</v>
      </c>
      <c r="D99" s="80">
        <f t="shared" si="175"/>
        <v>1</v>
      </c>
      <c r="E99" s="81">
        <f t="shared" si="176"/>
        <v>1.0869565217391304E-2</v>
      </c>
      <c r="F99" s="82">
        <f>SUM(F100:F101)</f>
        <v>0</v>
      </c>
      <c r="G99" s="83">
        <f>SUM(G100:G101)</f>
        <v>50</v>
      </c>
      <c r="H99" s="84">
        <f t="shared" si="177"/>
        <v>-50</v>
      </c>
      <c r="I99" s="85">
        <f t="shared" si="178"/>
        <v>-1</v>
      </c>
      <c r="J99" s="86">
        <f>SUM(J100:J101)</f>
        <v>0</v>
      </c>
      <c r="K99" s="87">
        <f>SUM(K100:K101)</f>
        <v>4</v>
      </c>
      <c r="L99" s="88">
        <f t="shared" si="179"/>
        <v>-4</v>
      </c>
      <c r="M99" s="89">
        <f t="shared" si="180"/>
        <v>-1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93</v>
      </c>
      <c r="C100" s="249">
        <v>92</v>
      </c>
      <c r="D100" s="250">
        <f>IF(ISERROR(B100-C100),"n/a",B100-C100)</f>
        <v>1</v>
      </c>
      <c r="E100" s="251">
        <f>IF(ISERROR(D100/C100),"n/a",(D100/C100))</f>
        <v>1.0869565217391304E-2</v>
      </c>
      <c r="F100" s="252">
        <v>0</v>
      </c>
      <c r="G100" s="253">
        <v>50</v>
      </c>
      <c r="H100" s="254">
        <v>0</v>
      </c>
      <c r="I100" s="255">
        <f>IF(ISERROR(H100/G100),"n/a",(H100/G100))</f>
        <v>0</v>
      </c>
      <c r="J100" s="256">
        <v>0</v>
      </c>
      <c r="K100" s="257">
        <v>4</v>
      </c>
      <c r="L100" s="258">
        <f>IF(ISERROR(J100-K100),"n/a",J100-K100)</f>
        <v>-4</v>
      </c>
      <c r="M100" s="259">
        <f>IF(ISERROR(L100/K100),"n/a",(L100/K100))</f>
        <v>-1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5</v>
      </c>
      <c r="C102" s="94">
        <f>C103</f>
        <v>3</v>
      </c>
      <c r="D102" s="95">
        <f>IF(ISERROR(B102-C102),"n/a",B102-C102)</f>
        <v>2</v>
      </c>
      <c r="E102" s="96">
        <f>IF(ISERROR(D102/C102),"n/a",(D102/C102))</f>
        <v>0.66666666666666663</v>
      </c>
      <c r="F102" s="175">
        <f>F103</f>
        <v>0</v>
      </c>
      <c r="G102" s="176">
        <f>G103</f>
        <v>2</v>
      </c>
      <c r="H102" s="97">
        <f>IF(ISERROR(F102-G102),"n/a",F102-G102)</f>
        <v>-2</v>
      </c>
      <c r="I102" s="98">
        <f>IF(ISERROR(H102/G102),"n/a",(H102/G102))</f>
        <v>-1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5</v>
      </c>
      <c r="C103" s="105">
        <v>3</v>
      </c>
      <c r="D103" s="106">
        <f>IF(ISERROR(B103-C103),"n/a",B103-C103)</f>
        <v>2</v>
      </c>
      <c r="E103" s="107">
        <f>IF(ISERROR(D103/C103),"n/a",(D103/C103))</f>
        <v>0.66666666666666663</v>
      </c>
      <c r="F103" s="108">
        <v>0</v>
      </c>
      <c r="G103" s="109">
        <v>2</v>
      </c>
      <c r="H103" s="110">
        <f>IF(ISERROR(F103-G103),"n/a",F103-G103)</f>
        <v>-2</v>
      </c>
      <c r="I103" s="111">
        <f>IF(ISERROR(H103/G103),"n/a",(H103/G103))</f>
        <v>-1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0</v>
      </c>
      <c r="C104" s="94">
        <f>C105</f>
        <v>3</v>
      </c>
      <c r="D104" s="95">
        <f t="shared" ref="D104:D105" si="185">IF(ISERROR(B104-C104),"n/a",B104-C104)</f>
        <v>-3</v>
      </c>
      <c r="E104" s="96">
        <f t="shared" ref="E104:E105" si="186">IF(ISERROR(D104/C104),"n/a",(D104/C104))</f>
        <v>-1</v>
      </c>
      <c r="F104" s="175">
        <f>F105</f>
        <v>0</v>
      </c>
      <c r="G104" s="176">
        <f>G105</f>
        <v>0</v>
      </c>
      <c r="H104" s="97">
        <f t="shared" ref="H104:H105" si="187">IF(ISERROR(F104-G104),"n/a",F104-G104)</f>
        <v>0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0</v>
      </c>
      <c r="C105" s="196">
        <v>3</v>
      </c>
      <c r="D105" s="116">
        <f t="shared" si="185"/>
        <v>-3</v>
      </c>
      <c r="E105" s="197">
        <f t="shared" si="186"/>
        <v>-1</v>
      </c>
      <c r="F105" s="198">
        <v>0</v>
      </c>
      <c r="G105" s="199">
        <v>0</v>
      </c>
      <c r="H105" s="200">
        <f t="shared" si="187"/>
        <v>0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">
      <c r="A150" s="356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9:U12">
    <cfRule type="containsBlanks" dxfId="6" priority="47" stopIfTrue="1">
      <formula>LEN(TRIM(B9))=0</formula>
    </cfRule>
  </conditionalFormatting>
  <conditionalFormatting sqref="B14:U105">
    <cfRule type="containsBlanks" dxfId="5" priority="1" stopIfTrue="1">
      <formula>LEN(TRIM(B14))=0</formula>
    </cfRule>
  </conditionalFormatting>
  <conditionalFormatting sqref="D13:E13">
    <cfRule type="containsBlanks" dxfId="4" priority="69" stopIfTrue="1">
      <formula>LEN(TRIM(D13))=0</formula>
    </cfRule>
  </conditionalFormatting>
  <conditionalFormatting sqref="H13:I13">
    <cfRule type="containsBlanks" dxfId="3" priority="68" stopIfTrue="1">
      <formula>LEN(TRIM(H13))=0</formula>
    </cfRule>
  </conditionalFormatting>
  <conditionalFormatting sqref="L13:M13">
    <cfRule type="containsBlanks" dxfId="2" priority="67" stopIfTrue="1">
      <formula>LEN(TRIM(L13))=0</formula>
    </cfRule>
  </conditionalFormatting>
  <conditionalFormatting sqref="P13:Q13">
    <cfRule type="containsBlanks" dxfId="1" priority="66" stopIfTrue="1">
      <formula>LEN(TRIM(P13))=0</formula>
    </cfRule>
  </conditionalFormatting>
  <conditionalFormatting sqref="T13:U13">
    <cfRule type="containsBlanks" dxfId="0" priority="65" stopIfTrue="1">
      <formula>LEN(TRIM(T13))=0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3/8/2024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E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March 8, 2024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Fall 2024</v>
      </c>
      <c r="C7" s="339" t="str">
        <f>Summary!C6</f>
        <v>Fall 2023</v>
      </c>
      <c r="D7" s="397" t="s">
        <v>1</v>
      </c>
    </row>
    <row r="8" spans="1:4" ht="15.75" x14ac:dyDescent="0.2">
      <c r="A8" s="400"/>
      <c r="B8" s="74" t="str">
        <f>(Summary!B7)</f>
        <v>as of 3/8/24</v>
      </c>
      <c r="C8" s="326" t="str">
        <f>Summary!C7</f>
        <v>as of 3/8/23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0.69386080105055814</v>
      </c>
      <c r="C10" s="9">
        <f>IF(ISERROR(Summary!C48/Summary!C10),"n/a",Summary!C48/Summary!C10)</f>
        <v>0.65743980671498792</v>
      </c>
      <c r="D10" s="11">
        <f>IF(ISERROR(B10-C10),"n/a",B10-C10)</f>
        <v>3.6420994335570223E-2</v>
      </c>
    </row>
    <row r="11" spans="1:4" ht="15" x14ac:dyDescent="0.2">
      <c r="A11" s="13" t="s">
        <v>13</v>
      </c>
      <c r="B11" s="9">
        <f>IF(ISERROR(Summary!B67/Summary!B48),"n/a",Summary!B67/Summary!B48)</f>
        <v>1.6560208185474332E-3</v>
      </c>
      <c r="C11" s="9">
        <f>IF(ISERROR(Summary!C67/Summary!C48),"n/a",Summary!C67/Summary!C48)</f>
        <v>1.9008395374623792E-3</v>
      </c>
      <c r="D11" s="11">
        <f>IF(ISERROR(B11-C11),"n/a",B11-C11)</f>
        <v>-2.4481871891494597E-4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IF(ISERROR(Summary!B130/Summary!B110), "n/a",Summary!B130/Summary!B110)</f>
        <v>n/a</v>
      </c>
      <c r="C14" s="9" t="str">
        <f>IF(ISERROR(Summary!C130/Summary!C110), "n/a",Summary!C130/Summary!C110)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0.90707803992740477</v>
      </c>
      <c r="C16" s="9">
        <f>IF(ISERROR(Summary!C53/Summary!C15),"n/a",Summary!C53/Summary!C15)</f>
        <v>0.59529930224017624</v>
      </c>
      <c r="D16" s="11">
        <f>IF(ISERROR(B16-C16),"n/a",B16-C16)</f>
        <v>0.31177873768722852</v>
      </c>
    </row>
    <row r="17" spans="1:4" ht="15" x14ac:dyDescent="0.2">
      <c r="A17" s="13" t="s">
        <v>13</v>
      </c>
      <c r="B17" s="9">
        <f>IF(ISERROR(Summary!B72/Summary!B53),"n/a",Summary!B72/Summary!B53)</f>
        <v>3.2012805122048822E-3</v>
      </c>
      <c r="C17" s="9">
        <f>IF(ISERROR(Summary!C72/Summary!C53),"n/a",Summary!C72/Summary!C53)</f>
        <v>1.2338062924120913E-3</v>
      </c>
      <c r="D17" s="11">
        <f>IF(ISERROR(B17-C17),"n/a",B17-C17)</f>
        <v>1.967474219792791E-3</v>
      </c>
    </row>
    <row r="18" spans="1:4" ht="15" x14ac:dyDescent="0.2">
      <c r="A18" s="13" t="s">
        <v>14</v>
      </c>
      <c r="B18" s="9">
        <f>IF(ISERROR(Summary!B116/Summary!B53),"n/a",Summary!B116/Summary!B53)</f>
        <v>0</v>
      </c>
      <c r="C18" s="9">
        <f>IF(ISERROR(Summary!C116/Summary!C53),"n/a",Summary!C116/Summary!C53)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IF(ISERROR(Summary!B116/Summary!B72),"n/a",Summary!B116/Summary!B72)</f>
        <v>0</v>
      </c>
      <c r="C19" s="9">
        <f>IF(ISERROR(Summary!C116/Summary!C72),"n/a",Summary!C116/Summary!C72)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IF(ISERROR(Summary!B136/Summary!B116), "n/a",Summary!B136/Summary!B116)</f>
        <v>n/a</v>
      </c>
      <c r="C20" s="9" t="str">
        <f>IF(ISERROR(Summary!C136/Summary!C116), "n/a",Summary!C136/Summary!C116)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0.84877637130801686</v>
      </c>
      <c r="C22" s="9">
        <f>IF(ISERROR(Summary!C51/Summary!C13),"n/a",Summary!C51/Summary!C13)</f>
        <v>0.52391759776536317</v>
      </c>
      <c r="D22" s="11">
        <f>IF(ISERROR(B22-C22),"n/a",B22-C22)</f>
        <v>0.32485877354265369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1.1930801352157488E-3</v>
      </c>
      <c r="C23" s="9">
        <f>IF(ISERROR(Summary!C70/Summary!C51),"n/a",Summary!C70/Summary!C51)</f>
        <v>3.332222592469177E-4</v>
      </c>
      <c r="D23" s="11">
        <f>IF(ISERROR(B23-C23),"n/a",B23-C23)</f>
        <v>8.59857875968831E-4</v>
      </c>
    </row>
    <row r="24" spans="1:4" s="8" customFormat="1" ht="15" x14ac:dyDescent="0.2">
      <c r="A24" s="13" t="s">
        <v>14</v>
      </c>
      <c r="B24" s="9">
        <f>IF(ISERROR(Summary!B114/Summary!B51),"n/a",Summary!B114/Summary!B51)</f>
        <v>0</v>
      </c>
      <c r="C24" s="9">
        <f>IF(ISERROR(Summary!C114/Summary!C51),"n/a",Summary!C114/Summary!C51)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IF(ISERROR(Summary!B114/Summary!B70),"n/a",Summary!B114/Summary!B70)</f>
        <v>0</v>
      </c>
      <c r="C25" s="9">
        <f>IF(ISERROR(Summary!C114/Summary!C70),"n/a",Summary!C114/Summary!C70)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IF(ISERROR(Summary!B134/Summary!B114), "n/a",Summary!B134/Summary!B114)</f>
        <v>n/a</v>
      </c>
      <c r="C26" s="9" t="str">
        <f>IF(ISERROR(Summary!C134/Summary!C114), "n/a",Summary!C134/Summary!C114)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0.72007802703079282</v>
      </c>
      <c r="C28" s="9">
        <f>IF(ISERROR(Summary!C47/Summary!C9),"n/a",Summary!C47/Summary!C9)</f>
        <v>0.64089757894550414</v>
      </c>
      <c r="D28" s="11">
        <f>IF(ISERROR(B28-C28),"n/a",B28-C28)</f>
        <v>7.9180448085288679E-2</v>
      </c>
    </row>
    <row r="29" spans="1:4" ht="15" x14ac:dyDescent="0.2">
      <c r="A29" s="13" t="s">
        <v>13</v>
      </c>
      <c r="B29" s="9">
        <f>IF(ISERROR(Summary!B66/Summary!B47),"n/a",Summary!B66/Summary!B47)</f>
        <v>1.6931114551083592E-3</v>
      </c>
      <c r="C29" s="9">
        <f>IF(ISERROR(Summary!C66/Summary!C47),"n/a",Summary!C66/Summary!C47)</f>
        <v>1.7409566971564375E-3</v>
      </c>
      <c r="D29" s="11">
        <f>IF(ISERROR(B29-C29),"n/a",B29-C29)</f>
        <v>-4.7845242048078331E-5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IF(ISERROR(Summary!B129/Summary!B109), "n/a",Summary!B129/Summary!B109)</f>
        <v>n/a</v>
      </c>
      <c r="C32" s="10" t="str">
        <f>IF(ISERROR(Summary!C129/Summary!C109), "n/a",Summary!C129/Summary!C109)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Fall 2024</v>
      </c>
      <c r="C35" s="340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3/8/24</v>
      </c>
      <c r="C36" s="326" t="str">
        <f>Summary!C7</f>
        <v>as of 3/8/23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</v>
      </c>
      <c r="C39" s="9">
        <f>IF(ISERROR(Summary!C56/Summary!C18),"n/a",Summary!C56/Summary!C18)</f>
        <v>0.31632559420023859</v>
      </c>
      <c r="D39" s="11">
        <f>IF(ISERROR(B39-C39),"n/a",B39-C39)</f>
        <v>-0.31632559420023859</v>
      </c>
    </row>
    <row r="40" spans="1:4" ht="15" x14ac:dyDescent="0.2">
      <c r="A40" s="13" t="s">
        <v>13</v>
      </c>
      <c r="B40" s="9" t="str">
        <f>IF(ISERROR(Summary!B75/Summary!B56),"n/a",Summary!B75/Summary!B56)</f>
        <v>n/a</v>
      </c>
      <c r="C40" s="9">
        <f>IF(ISERROR(Summary!C75/Summary!C56),"n/a",Summary!C75/Summary!C56)</f>
        <v>3.1331592689295036E-2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IF(ISERROR(Summary!B119/Summary!B56),"n/a",Summary!B119/Summary!B56)</f>
        <v>n/a</v>
      </c>
      <c r="C41" s="9">
        <f>IF(ISERROR(Summary!C119/Summary!C56),"n/a",Summary!C119/Summary!C56)</f>
        <v>0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IF(ISERROR(Summary!B119/Summary!B75),"n/a",Summary!B119/Summary!B75)</f>
        <v>n/a</v>
      </c>
      <c r="C42" s="9">
        <f>IF(ISERROR(Summary!C119/Summary!C75),"n/a",Summary!C119/Summary!C75)</f>
        <v>0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IF(ISERROR(Summary!B139/Summary!B119), "n/a",Summary!B139/Summary!B119)</f>
        <v>n/a</v>
      </c>
      <c r="C43" s="9" t="str">
        <f>IF(ISERROR(Summary!C139/Summary!C119), "n/a",Summary!C139/Summary!C119)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IF(ISERROR(Summary!B120/Summary!B57),"n/a",Summary!B120/Summary!B57)</f>
        <v>n/a</v>
      </c>
      <c r="C47" s="9" t="str">
        <f>IF(ISERROR(Summary!C120/Summary!C57),"n/a",Summary!C120/Summary!C57)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IF(ISERROR(Summary!B120/Summary!B76),"n/a",Summary!B120/Summary!B76)</f>
        <v>n/a</v>
      </c>
      <c r="C48" s="9" t="str">
        <f>IF(ISERROR(Summary!C120/Summary!C76),"n/a",Summary!C120/Summary!C76)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IF(ISERROR(Summary!B140/Summary!B120), "n/a",Summary!B140/Summary!B120)</f>
        <v>n/a</v>
      </c>
      <c r="C49" s="9" t="str">
        <f>IF(ISERROR(Summary!C140/Summary!C120), "n/a",Summary!C140/Summary!C120)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</v>
      </c>
      <c r="C51" s="9">
        <f>IF(ISERROR(Summary!C62/Summary!C24),"n/a",Summary!C62/Summary!C24)</f>
        <v>9.6153846153846159E-2</v>
      </c>
      <c r="D51" s="11">
        <f>IF(ISERROR(B51-C51),"n/a",B51-C51)</f>
        <v>-9.6153846153846159E-2</v>
      </c>
    </row>
    <row r="52" spans="1:4" ht="15" x14ac:dyDescent="0.2">
      <c r="A52" s="13" t="s">
        <v>13</v>
      </c>
      <c r="B52" s="9" t="str">
        <f>IF(ISERROR(Summary!B81/Summary!B62),"n/a",Summary!B81/Summary!B62)</f>
        <v>n/a</v>
      </c>
      <c r="C52" s="9">
        <f>IF(ISERROR(Summary!C81/Summary!C62),"n/a",Summary!C81/Summary!C62)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IF(ISERROR(Summary!B125/Summary!B62),"n/a",Summary!B125/Summary!B62)</f>
        <v>n/a</v>
      </c>
      <c r="C53" s="9">
        <f>IF(ISERROR(Summary!C125/Summary!C62),"n/a",Summary!C125/Summary!C62)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IF(ISERROR(Summary!B125/Summary!B81),"n/a",Summary!B125/Summary!B81)</f>
        <v>n/a</v>
      </c>
      <c r="C54" s="9" t="str">
        <f>IF(ISERROR(Summary!C125/Summary!C81),"n/a",Summary!C125/Summary!C81)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IF(ISERROR(Summary!B145/Summary!B125), "n/a",Summary!B145/Summary!B125)</f>
        <v>n/a</v>
      </c>
      <c r="C55" s="9" t="str">
        <f>IF(ISERROR(Summary!C145/Summary!C125), "n/a",Summary!C145/Summary!C125)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1.2345679012345679E-3</v>
      </c>
      <c r="C57" s="9">
        <f>IF(ISERROR(Summary!C59/Summary!C21),"n/a",Summary!C59/Summary!C21)</f>
        <v>0.31578947368421051</v>
      </c>
      <c r="D57" s="11">
        <f>IF(ISERROR(B57-C57),"n/a",B57-C57)</f>
        <v>-0.31455490578297596</v>
      </c>
    </row>
    <row r="58" spans="1:4" ht="15" x14ac:dyDescent="0.2">
      <c r="A58" s="13" t="s">
        <v>13</v>
      </c>
      <c r="B58" s="9">
        <f>IF(ISERROR(Summary!B78/Summary!B59),"n/a",Summary!B78/Summary!B59)</f>
        <v>0</v>
      </c>
      <c r="C58" s="9">
        <f>IF(ISERROR(Summary!C78/Summary!C59),"n/a",Summary!C78/Summary!C59)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IF(ISERROR(Summary!B122/Summary!B59),"n/a",Summary!B122/Summary!B59)</f>
        <v>0</v>
      </c>
      <c r="C59" s="9">
        <f>IF(ISERROR(Summary!C122/Summary!C59),"n/a",Summary!C122/Summary!C59)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IF(ISERROR(Summary!B122/Summary!B78),"n/a",Summary!B122/Summary!B78)</f>
        <v>n/a</v>
      </c>
      <c r="C60" s="9" t="str">
        <f>IF(ISERROR(Summary!C122/Summary!C78),"n/a",Summary!C122/Summary!C78)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IF(ISERROR(Summary!B142/Summary!B122), "n/a",Summary!B142/Summary!B122)</f>
        <v>n/a</v>
      </c>
      <c r="C61" s="9" t="str">
        <f>IF(ISERROR(Summary!C142/Summary!C122), "n/a",Summary!C142/Summary!C122)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8.2850041425020716E-5</v>
      </c>
      <c r="C63" s="9">
        <f>IF(ISERROR(Summary!C54/Summary!C16),"n/a",Summary!C54/Summary!C16)</f>
        <v>0.31150146382266836</v>
      </c>
      <c r="D63" s="11">
        <f>IF(ISERROR(B63-C63),"n/a",B63-C63)</f>
        <v>-0.31141861378124336</v>
      </c>
    </row>
    <row r="64" spans="1:4" ht="15" x14ac:dyDescent="0.2">
      <c r="A64" s="13" t="s">
        <v>13</v>
      </c>
      <c r="B64" s="9">
        <f>IF(ISERROR(Summary!B73/Summary!B54),"n/a",Summary!B73/Summary!B54)</f>
        <v>0</v>
      </c>
      <c r="C64" s="9">
        <f>IF(ISERROR(Summary!C73/Summary!C54),"n/a",Summary!C73/Summary!C54)</f>
        <v>2.9001074113856069E-2</v>
      </c>
      <c r="D64" s="11">
        <f>IF(ISERROR(B64-C64),"n/a",B64-C64)</f>
        <v>-2.9001074113856069E-2</v>
      </c>
    </row>
    <row r="65" spans="1:4" ht="15" x14ac:dyDescent="0.2">
      <c r="A65" s="13" t="s">
        <v>14</v>
      </c>
      <c r="B65" s="9">
        <f>IF(ISERROR(Summary!B117/Summary!B54),"n/a",Summary!B117/Summary!B54)</f>
        <v>0</v>
      </c>
      <c r="C65" s="9">
        <f>IF(ISERROR(Summary!C117/Summary!C54),"n/a",Summary!C117/Summary!C54)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 t="str">
        <f>IF(ISERROR(Summary!B117/Summary!B73),"n/a",Summary!B117/Summary!B73)</f>
        <v>n/a</v>
      </c>
      <c r="C66" s="9">
        <f>IF(ISERROR(Summary!C117/Summary!C73),"n/a",Summary!C117/Summary!C73)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IF(ISERROR(Summary!B137/Summary!B117), "n/a",Summary!B137/Summary!B117)</f>
        <v>n/a</v>
      </c>
      <c r="C67" s="10" t="str">
        <f>IF(ISERROR(Summary!C137/Summary!C117), "n/a",Summary!C137/Summary!C117)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3/8/2024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Fall 2024</v>
      </c>
      <c r="B3" s="358"/>
      <c r="C3" s="358"/>
      <c r="D3" s="358"/>
      <c r="E3" s="310"/>
    </row>
    <row r="4" spans="1:5" ht="15.75" x14ac:dyDescent="0.25">
      <c r="A4" s="358" t="str">
        <f>Summary!A4</f>
        <v>as of Friday, March 8, 2024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5" ht="15.75" customHeight="1" x14ac:dyDescent="0.2">
      <c r="A9" s="400"/>
      <c r="B9" s="326" t="str">
        <f>(Summary!B7)</f>
        <v>as of 3/8/24</v>
      </c>
      <c r="C9" s="328" t="str">
        <f>Summary!C7</f>
        <v>as of 3/8/23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0.50060236125612401</v>
      </c>
      <c r="C11" s="9">
        <f>IF(ISERROR(College!G13/College!C13),"n/a",College!G13/College!C13)</f>
        <v>0.4251028474630959</v>
      </c>
      <c r="D11" s="11">
        <f>IF(ISERROR(B11-C11),"n/a",B11-C11)</f>
        <v>7.5499513793028106E-2</v>
      </c>
    </row>
    <row r="12" spans="1:5" ht="15" x14ac:dyDescent="0.2">
      <c r="A12" s="13" t="s">
        <v>13</v>
      </c>
      <c r="B12" s="9">
        <f>IF(ISERROR(College!J13/College!F13),"n/a",College!J13/College!F13)</f>
        <v>8.0218193486282692E-4</v>
      </c>
      <c r="C12" s="9">
        <f>IF(ISERROR(College!K13/College!G13),"n/a",College!K13/College!G13)</f>
        <v>1.1385199240986717E-3</v>
      </c>
      <c r="D12" s="11">
        <f>IF(ISERROR(B12-C12),"n/a",B12-C12)</f>
        <v>-3.3633798923584474E-4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0.83024251069900146</v>
      </c>
      <c r="C17" s="9">
        <f>IF(ISERROR(College!G17/College!C17),"n/a",College!G17/College!C17)</f>
        <v>0.3847305389221557</v>
      </c>
      <c r="D17" s="11">
        <f>IF(ISERROR(B17-C17),"n/a",B17-C17)</f>
        <v>0.44551197177684576</v>
      </c>
    </row>
    <row r="18" spans="1:4" ht="15" x14ac:dyDescent="0.2">
      <c r="A18" s="13" t="s">
        <v>13</v>
      </c>
      <c r="B18" s="9">
        <f>IF(ISERROR(College!J17/College!F17),"n/a",College!J17/College!F17)</f>
        <v>5.1546391752577319E-3</v>
      </c>
      <c r="C18" s="9">
        <f>IF(ISERROR(College!K17/College!G17),"n/a",College!K17/College!G17)</f>
        <v>0</v>
      </c>
      <c r="D18" s="11">
        <f>IF(ISERROR(B18-C18),"n/a",B18-C18)</f>
        <v>5.1546391752577319E-3</v>
      </c>
    </row>
    <row r="19" spans="1:4" ht="15" x14ac:dyDescent="0.2">
      <c r="A19" s="13" t="s">
        <v>14</v>
      </c>
      <c r="B19" s="9">
        <f>IF(ISERROR(College!N17/College!F17),"n/a",College!N17/College!F17)</f>
        <v>0</v>
      </c>
      <c r="C19" s="9">
        <f>IF(ISERROR(College!O17/College!G17),"n/a",College!O17/College!G17)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IF(ISERROR(College!N17/College!J17),"n/a",College!N17/College!J17)</f>
        <v>0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0.78730158730158728</v>
      </c>
      <c r="C23" s="9">
        <f>IF(ISERROR(College!G15/College!C15),"n/a",College!G15/College!C15)</f>
        <v>0.29991850040749796</v>
      </c>
      <c r="D23" s="11">
        <f>IF(ISERROR(B23-C23),"n/a",B23-C23)</f>
        <v>0.48738308689408932</v>
      </c>
    </row>
    <row r="24" spans="1:4" ht="15" x14ac:dyDescent="0.2">
      <c r="A24" s="13" t="s">
        <v>13</v>
      </c>
      <c r="B24" s="9">
        <f>IF(ISERROR(College!J15/College!F15),"n/a",College!J15/College!F15)</f>
        <v>0</v>
      </c>
      <c r="C24" s="9">
        <f>IF(ISERROR(College!K15/College!G15),"n/a",College!K15/College!G15)</f>
        <v>0</v>
      </c>
      <c r="D24" s="11">
        <f>IF(ISERROR(B24-C24),"n/a",B24-C24)</f>
        <v>0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>
        <f>IF(ISERROR(College!O15/College!G15),"n/a",College!O15/College!G15)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 t="str">
        <f>IF(ISERROR(College!N15/College!J15),"n/a",College!N15/College!J15)</f>
        <v>n/a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0.54170135997779623</v>
      </c>
      <c r="C29" s="9">
        <f>IF(ISERROR(College!G11/College!C11),"n/a",College!G11/College!C11)</f>
        <v>0.41246851385390426</v>
      </c>
      <c r="D29" s="11">
        <f>IF(ISERROR(B29-C29),"n/a",B29-C29)</f>
        <v>0.12923284612389196</v>
      </c>
    </row>
    <row r="30" spans="1:4" ht="15" x14ac:dyDescent="0.2">
      <c r="A30" s="13" t="s">
        <v>13</v>
      </c>
      <c r="B30" s="9">
        <f>IF(ISERROR(College!J11/College!F11),"n/a",College!J11/College!F11)</f>
        <v>1.0247214038683233E-3</v>
      </c>
      <c r="C30" s="9">
        <f>IF(ISERROR(College!K11/College!G11),"n/a",College!K11/College!G11)</f>
        <v>1.0178117048346056E-3</v>
      </c>
      <c r="D30" s="11">
        <f>IF(ISERROR(B30-C30),"n/a",B30-C30)</f>
        <v>6.9096990337176676E-6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3/8/24</v>
      </c>
      <c r="C36" s="326" t="str">
        <f>(Summary!C7)</f>
        <v>as of 3/8/23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</v>
      </c>
      <c r="C39" s="9">
        <f>IF(ISERROR(College!G20/College!C20),"n/a",College!G20/College!C20)</f>
        <v>0.14006139677666923</v>
      </c>
      <c r="D39" s="11">
        <f>IF(ISERROR(B39-C39),"n/a",B39-C39)</f>
        <v>-0.14006139677666923</v>
      </c>
    </row>
    <row r="40" spans="1:4" ht="15" x14ac:dyDescent="0.2">
      <c r="A40" s="13" t="s">
        <v>13</v>
      </c>
      <c r="B40" s="9" t="str">
        <f>IF(ISERROR(College!J20/College!F20),"n/a",College!J20/College!F20)</f>
        <v>n/a</v>
      </c>
      <c r="C40" s="9">
        <f>IF(ISERROR(College!K20/College!G20),"n/a",College!K20/College!G20)</f>
        <v>1.9178082191780823E-2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IF(ISERROR(College!N20/College!F20),"n/a",College!N20/College!F20)</f>
        <v>n/a</v>
      </c>
      <c r="C41" s="9">
        <f>IF(ISERROR(College!O20/College!G20),"n/a",College!O20/College!G20)</f>
        <v>0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IF(ISERROR(College!N20/College!J20),"n/a",College!N20/College!J20)</f>
        <v>n/a</v>
      </c>
      <c r="C42" s="9">
        <f>IF(ISERROR(College!O20/College!K20),"n/a",College!O20/College!K20)</f>
        <v>0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</v>
      </c>
      <c r="C51" s="9">
        <f>IF(ISERROR(College!G25/College!C25),"n/a",College!G25/College!C25)</f>
        <v>3.5714285714285712E-2</v>
      </c>
      <c r="D51" s="11">
        <f>IF(ISERROR(B51-C51),"n/a",B51-C51)</f>
        <v>-3.5714285714285712E-2</v>
      </c>
    </row>
    <row r="52" spans="1:4" ht="15" x14ac:dyDescent="0.2">
      <c r="A52" s="13" t="s">
        <v>13</v>
      </c>
      <c r="B52" s="9" t="str">
        <f>IF(ISERROR(College!J25/College!F25),"n/a",College!J25/College!F25)</f>
        <v>n/a</v>
      </c>
      <c r="C52" s="9">
        <f>IF(ISERROR(College!K25/College!G25),"n/a",College!K25/College!G25)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IF(ISERROR(College!N25/College!F25),"n/a",College!N25/College!F25)</f>
        <v>n/a</v>
      </c>
      <c r="C53" s="9">
        <f>IF(ISERROR(College!O25/College!G25),"n/a",College!O25/College!G25)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</v>
      </c>
      <c r="C57" s="9">
        <f>IF(ISERROR(College!G23/College!C23),"n/a",College!G23/College!C23)</f>
        <v>0.18781725888324874</v>
      </c>
      <c r="D57" s="11">
        <f>IF(ISERROR(B57-C57),"n/a",B57-C57)</f>
        <v>-0.18781725888324874</v>
      </c>
    </row>
    <row r="58" spans="1:4" ht="15" x14ac:dyDescent="0.2">
      <c r="A58" s="13" t="s">
        <v>13</v>
      </c>
      <c r="B58" s="9" t="str">
        <f>IF(ISERROR(College!J23/College!F23),"n/a",College!J23/College!F23)</f>
        <v>n/a</v>
      </c>
      <c r="C58" s="9">
        <f>IF(ISERROR(College!K23/College!G23),"n/a",College!K23/College!G23)</f>
        <v>0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IF(ISERROR(College!N23/College!F23),"n/a",College!N23/College!F23)</f>
        <v>n/a</v>
      </c>
      <c r="C59" s="9">
        <f>IF(ISERROR(College!O23/College!G23),"n/a",College!O23/College!G23)</f>
        <v>0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IF(ISERROR(College!N23/College!J23),"n/a",College!N23/College!J23)</f>
        <v>n/a</v>
      </c>
      <c r="C60" s="9" t="str">
        <f>IF(ISERROR(College!O23/College!K23),"n/a",College!O23/College!K23)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</v>
      </c>
      <c r="C63" s="9">
        <f>IF(ISERROR(College!G18/College!C18),"n/a",College!G18/College!C18)</f>
        <v>0.14130814970269326</v>
      </c>
      <c r="D63" s="11">
        <f>IF(ISERROR(B63-C63),"n/a",B63-C63)</f>
        <v>-0.14130814970269326</v>
      </c>
    </row>
    <row r="64" spans="1:4" ht="15" x14ac:dyDescent="0.2">
      <c r="A64" s="13" t="s">
        <v>13</v>
      </c>
      <c r="B64" s="9" t="str">
        <f>IF(ISERROR(College!J18/College!F18),"n/a",College!J18/College!F18)</f>
        <v>n/a</v>
      </c>
      <c r="C64" s="9">
        <f>IF(ISERROR(College!K18/College!G18),"n/a",College!K18/College!G18)</f>
        <v>1.7326732673267328E-2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IF(ISERROR(College!N18/College!F18),"n/a",College!N18/College!F18)</f>
        <v>n/a</v>
      </c>
      <c r="C65" s="9">
        <f>IF(ISERROR(College!O18/College!G18),"n/a",College!O18/College!G18)</f>
        <v>0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IF(ISERROR(College!N18/College!J18),"n/a",College!N18/College!J18)</f>
        <v>n/a</v>
      </c>
      <c r="C66" s="9">
        <f>IF(ISERROR(College!O18/College!K18),"n/a",College!O18/College!K18)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3/8/2024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Fall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March 8, 2024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19" ht="15.75" customHeight="1" x14ac:dyDescent="0.2">
      <c r="A9" s="400"/>
      <c r="B9" s="326" t="str">
        <f>(Summary!B7)</f>
        <v>as of 3/8/24</v>
      </c>
      <c r="C9" s="328" t="str">
        <f>Summary!C7</f>
        <v>as of 3/8/23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0.77503376422921089</v>
      </c>
      <c r="C11" s="9">
        <f>IF(ISERROR(College!G29/College!C29),"n/a",College!G29/College!C29)</f>
        <v>0.76406462916098894</v>
      </c>
      <c r="D11" s="11">
        <f>IF(ISERROR(B11-C11),"n/a",B11-C11)</f>
        <v>1.0969135068221947E-2</v>
      </c>
    </row>
    <row r="12" spans="1:19" ht="15" x14ac:dyDescent="0.2">
      <c r="A12" s="13" t="s">
        <v>13</v>
      </c>
      <c r="B12" s="9">
        <f>IF(ISERROR(College!J29/College!F29),"n/a",College!J29/College!F29)</f>
        <v>1.6803584764749813E-3</v>
      </c>
      <c r="C12" s="9">
        <f>IF(ISERROR(College!K29/College!G29),"n/a",College!K29/College!G29)</f>
        <v>1.8471337579617833E-3</v>
      </c>
      <c r="D12" s="11">
        <f>IF(ISERROR(B12-C12),"n/a",B12-C12)</f>
        <v>-1.6677528148680205E-4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0.93</v>
      </c>
      <c r="C17" s="9">
        <f>IF(ISERROR(College!G33/College!C33),"n/a",College!G33/College!C33)</f>
        <v>0.68227946916471505</v>
      </c>
      <c r="D17" s="11">
        <f>IF(ISERROR(B17-C17),"n/a",B17-C17)</f>
        <v>0.247720530835285</v>
      </c>
    </row>
    <row r="18" spans="1:4" ht="15" x14ac:dyDescent="0.2">
      <c r="A18" s="13" t="s">
        <v>13</v>
      </c>
      <c r="B18" s="9">
        <f>IF(ISERROR(College!J33/College!F33),"n/a",College!J33/College!F33)</f>
        <v>2.4813895781637717E-3</v>
      </c>
      <c r="C18" s="9">
        <f>IF(ISERROR(College!K33/College!G33),"n/a",College!K33/College!G33)</f>
        <v>1.1441647597254005E-3</v>
      </c>
      <c r="D18" s="11">
        <f>IF(ISERROR(B18-C18),"n/a",B18-C18)</f>
        <v>1.3372248184383712E-3</v>
      </c>
    </row>
    <row r="19" spans="1:4" ht="15" x14ac:dyDescent="0.2">
      <c r="A19" s="13" t="s">
        <v>14</v>
      </c>
      <c r="B19" s="9">
        <f>IF(ISERROR(College!N33/College!F33),"n/a",College!N33/College!F33)</f>
        <v>0</v>
      </c>
      <c r="C19" s="9">
        <f>IF(ISERROR(College!O33/College!G33),"n/a",College!O33/College!G33)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IF(ISERROR(College!N33/College!J33),"n/a",College!N33/College!J33)</f>
        <v>0</v>
      </c>
      <c r="C20" s="9">
        <f>IF(ISERROR(College!O33/College!K33),"n/a",College!O33/College!K33)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0.85490441867753053</v>
      </c>
      <c r="C23" s="9">
        <f>IF(ISERROR(College!G31/College!C31),"n/a",College!G31/College!C31)</f>
        <v>0.58799237611181698</v>
      </c>
      <c r="D23" s="11">
        <f>IF(ISERROR(B23-C23),"n/a",B23-C23)</f>
        <v>0.26691204256571355</v>
      </c>
    </row>
    <row r="24" spans="1:4" ht="15" x14ac:dyDescent="0.2">
      <c r="A24" s="13" t="s">
        <v>13</v>
      </c>
      <c r="B24" s="9">
        <f>IF(ISERROR(College!J31/College!F31),"n/a",College!J31/College!F31)</f>
        <v>1.4662756598240469E-3</v>
      </c>
      <c r="C24" s="9">
        <f>IF(ISERROR(College!K31/College!G31),"n/a",College!K31/College!G31)</f>
        <v>0</v>
      </c>
      <c r="D24" s="11">
        <f>IF(ISERROR(B24-C24),"n/a",B24-C24)</f>
        <v>1.4662756598240469E-3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IF(ISERROR(College!N31/College!J31),"n/a",College!N31/College!J31)</f>
        <v>0</v>
      </c>
      <c r="C26" s="9" t="str">
        <f>IF(ISERROR(College!O31/College!K31),"n/a",College!O31/College!K31)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0.79312532212663045</v>
      </c>
      <c r="C29" s="9">
        <f>IF(ISERROR(College!G27/College!C27),"n/a",College!G27/College!C27)</f>
        <v>0.73767866437122154</v>
      </c>
      <c r="D29" s="11">
        <f>IF(ISERROR(B29-C29),"n/a",B29-C29)</f>
        <v>5.5446657755408912E-2</v>
      </c>
    </row>
    <row r="30" spans="1:4" ht="15" x14ac:dyDescent="0.2">
      <c r="A30" s="13" t="s">
        <v>13</v>
      </c>
      <c r="B30" s="9">
        <f>IF(ISERROR(College!J27/College!F27),"n/a",College!J27/College!F27)</f>
        <v>1.6995751062234441E-3</v>
      </c>
      <c r="C30" s="9">
        <f>IF(ISERROR(College!K27/College!G27),"n/a",College!K27/College!G27)</f>
        <v>1.6282225237449117E-3</v>
      </c>
      <c r="D30" s="11">
        <f>IF(ISERROR(B30-C30),"n/a",B30-C30)</f>
        <v>7.1352582478532425E-5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3/8/24</v>
      </c>
      <c r="C36" s="326" t="str">
        <f>(Summary!C7)</f>
        <v>as of 3/8/23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</v>
      </c>
      <c r="C39" s="9">
        <f>IF(ISERROR(College!G36/College!C36),"n/a",College!G36/College!C36)</f>
        <v>0.35057099762982113</v>
      </c>
      <c r="D39" s="11">
        <f>IF(ISERROR(B39-C39),"n/a",B39-C39)</f>
        <v>-0.35057099762982113</v>
      </c>
    </row>
    <row r="40" spans="1:4" ht="15" x14ac:dyDescent="0.2">
      <c r="A40" s="13" t="s">
        <v>13</v>
      </c>
      <c r="B40" s="9" t="str">
        <f>IF(ISERROR(College!J36/College!F36),"n/a",College!J36/College!F36)</f>
        <v>n/a</v>
      </c>
      <c r="C40" s="9">
        <f>IF(ISERROR(College!K36/College!G36),"n/a",College!K36/College!G36)</f>
        <v>3.6263060848186847E-2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IF(ISERROR(College!N36/College!F36),"n/a",College!N36/College!F36)</f>
        <v>n/a</v>
      </c>
      <c r="C41" s="9">
        <f>IF(ISERROR(College!O36/College!G36),"n/a",College!O36/College!G36)</f>
        <v>0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IF(ISERROR(College!N36/College!J36),"n/a",College!N36/College!J36)</f>
        <v>n/a</v>
      </c>
      <c r="C42" s="9">
        <f>IF(ISERROR(College!O36/College!K36),"n/a",College!O36/College!K36)</f>
        <v>0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</v>
      </c>
      <c r="C51" s="9">
        <f>IF(ISERROR(College!G41/College!C41),"n/a",College!G41/College!C41)</f>
        <v>0.17543859649122806</v>
      </c>
      <c r="D51" s="11">
        <f>IF(ISERROR(B51-C51),"n/a",B51-C51)</f>
        <v>-0.17543859649122806</v>
      </c>
    </row>
    <row r="52" spans="1:4" ht="15" x14ac:dyDescent="0.2">
      <c r="A52" s="13" t="s">
        <v>13</v>
      </c>
      <c r="B52" s="9" t="str">
        <f>IF(ISERROR(College!J41/College!F41),"n/a",College!J41/College!F41)</f>
        <v>n/a</v>
      </c>
      <c r="C52" s="9">
        <f>IF(ISERROR(College!K41/College!G41),"n/a",College!K41/College!G41)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IF(ISERROR(College!N41/College!F41),"n/a",College!N41/College!F41)</f>
        <v>n/a</v>
      </c>
      <c r="C53" s="9">
        <f>IF(ISERROR(College!O41/College!G41),"n/a",College!O41/College!G41)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IF(ISERROR(College!N41/College!J41),"n/a",College!N41/College!J41)</f>
        <v>n/a</v>
      </c>
      <c r="C54" s="9" t="str">
        <f>IF(ISERROR(College!O41/College!K41),"n/a",College!O41/College!K41)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2.9154518950437317E-3</v>
      </c>
      <c r="C57" s="9">
        <f>IF(ISERROR(College!G39/College!C39),"n/a",College!G39/College!C39)</f>
        <v>0.3604060913705584</v>
      </c>
      <c r="D57" s="11">
        <f>IF(ISERROR(B57-C57),"n/a",B57-C57)</f>
        <v>-0.35749063947551468</v>
      </c>
    </row>
    <row r="58" spans="1:4" ht="15" x14ac:dyDescent="0.2">
      <c r="A58" s="13" t="s">
        <v>13</v>
      </c>
      <c r="B58" s="9">
        <f>IF(ISERROR(College!J39/College!F39),"n/a",College!J39/College!F39)</f>
        <v>0</v>
      </c>
      <c r="C58" s="9">
        <f>IF(ISERROR(College!K39/College!G39),"n/a",College!K39/College!G39)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IF(ISERROR(College!N39/College!J39),"n/a",College!N39/College!J39)</f>
        <v>n/a</v>
      </c>
      <c r="C60" s="9" t="str">
        <f>IF(ISERROR(College!O39/College!K39),"n/a",College!O39/College!K39)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2.0247013565499088E-4</v>
      </c>
      <c r="C63" s="9">
        <f>IF(ISERROR(College!G34/College!C34),"n/a",College!G34/College!C34)</f>
        <v>0.34744610604000775</v>
      </c>
      <c r="D63" s="11">
        <f>IF(ISERROR(B63-C63),"n/a",B63-C63)</f>
        <v>-0.34724363590435275</v>
      </c>
    </row>
    <row r="64" spans="1:4" ht="15" x14ac:dyDescent="0.2">
      <c r="A64" s="13" t="s">
        <v>13</v>
      </c>
      <c r="B64" s="9">
        <f>IF(ISERROR(College!J34/College!F34),"n/a",College!J34/College!F34)</f>
        <v>0</v>
      </c>
      <c r="C64" s="9">
        <f>IF(ISERROR(College!K34/College!G34),"n/a",College!K34/College!G34)</f>
        <v>3.2979318054779209E-2</v>
      </c>
      <c r="D64" s="11">
        <f>IF(ISERROR(B64-C64),"n/a",B64-C64)</f>
        <v>-3.2979318054779209E-2</v>
      </c>
    </row>
    <row r="65" spans="1:4" ht="15" x14ac:dyDescent="0.2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 t="str">
        <f>IF(ISERROR(College!N34/College!J34),"n/a",College!N34/College!J34)</f>
        <v>n/a</v>
      </c>
      <c r="C66" s="9">
        <f>IF(ISERROR(College!O34/College!K34),"n/a",College!O34/College!K34)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3/8/2024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March 8,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customHeight="1" x14ac:dyDescent="0.2">
      <c r="A9" s="400"/>
      <c r="B9" s="326" t="str">
        <f>(Summary!B7)</f>
        <v>as of 3/8/24</v>
      </c>
      <c r="C9" s="328" t="str">
        <f>Summary!C7</f>
        <v>as of 3/8/23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0.74608408903544932</v>
      </c>
      <c r="C11" s="9">
        <f>IF(ISERROR(College!G45/College!C45),"n/a",College!G45/College!C45)</f>
        <v>0.73625939106366156</v>
      </c>
      <c r="D11" s="11">
        <f>IF(ISERROR(B11-C11),"n/a",B11-C11)</f>
        <v>9.8246979717877547E-3</v>
      </c>
    </row>
    <row r="12" spans="1:4" ht="15" x14ac:dyDescent="0.2">
      <c r="A12" s="13" t="s">
        <v>13</v>
      </c>
      <c r="B12" s="9">
        <f>IF(ISERROR(College!J45/College!F45),"n/a",College!J45/College!F45)</f>
        <v>2.3103967855349072E-3</v>
      </c>
      <c r="C12" s="9">
        <f>IF(ISERROR(College!K45/College!G45),"n/a",College!K45/College!G45)</f>
        <v>2.1482277121374865E-3</v>
      </c>
      <c r="D12" s="11">
        <f>IF(ISERROR(B12-C12),"n/a",B12-C12)</f>
        <v>1.6216907339742072E-4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0.94376899696048633</v>
      </c>
      <c r="C17" s="9">
        <f>IF(ISERROR(College!G49/College!C49),"n/a",College!G49/College!C49)</f>
        <v>0.65030674846625769</v>
      </c>
      <c r="D17" s="11">
        <f>IF(ISERROR(B17-C17),"n/a",B17-C17)</f>
        <v>0.29346224849422864</v>
      </c>
    </row>
    <row r="18" spans="1:4" ht="15" x14ac:dyDescent="0.2">
      <c r="A18" s="13" t="s">
        <v>13</v>
      </c>
      <c r="B18" s="9">
        <f>IF(ISERROR(College!J49/College!F49),"n/a",College!J49/College!F49)</f>
        <v>1.6103059581320451E-3</v>
      </c>
      <c r="C18" s="9">
        <f>IF(ISERROR(College!K49/College!G49),"n/a",College!K49/College!G49)</f>
        <v>2.3584905660377358E-3</v>
      </c>
      <c r="D18" s="11">
        <f>IF(ISERROR(B18-C18),"n/a",B18-C18)</f>
        <v>-7.4818460790569068E-4</v>
      </c>
    </row>
    <row r="19" spans="1:4" ht="15" x14ac:dyDescent="0.2">
      <c r="A19" s="13" t="s">
        <v>14</v>
      </c>
      <c r="B19" s="9">
        <f>IF(ISERROR(College!N49/College!F49),"n/a",College!N49/College!F49)</f>
        <v>0</v>
      </c>
      <c r="C19" s="9">
        <f>IF(ISERROR(College!O49/College!G49),"n/a",College!O49/College!G49)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IF(ISERROR(College!N49/College!J49),"n/a",College!N49/College!J49)</f>
        <v>0</v>
      </c>
      <c r="C20" s="9">
        <f>IF(ISERROR(College!O49/College!K49),"n/a",College!O49/College!K49)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0.90880989180834626</v>
      </c>
      <c r="C23" s="9">
        <f>IF(ISERROR(College!G47/College!C47),"n/a",College!G47/College!C47)</f>
        <v>0.59946714031971582</v>
      </c>
      <c r="D23" s="11">
        <f>IF(ISERROR(B23-C23),"n/a",B23-C23)</f>
        <v>0.30934275148863044</v>
      </c>
    </row>
    <row r="24" spans="1:4" ht="15" x14ac:dyDescent="0.2">
      <c r="A24" s="13" t="s">
        <v>13</v>
      </c>
      <c r="B24" s="9">
        <f>IF(ISERROR(College!J47/College!F47),"n/a",College!J47/College!F47)</f>
        <v>8.5034013605442174E-4</v>
      </c>
      <c r="C24" s="9">
        <f>IF(ISERROR(College!K47/College!G47),"n/a",College!K47/College!G47)</f>
        <v>1.4814814814814814E-3</v>
      </c>
      <c r="D24" s="11">
        <f>IF(ISERROR(B24-C24),"n/a",B24-C24)</f>
        <v>-6.3114134542705967E-4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>
        <f>IF(ISERROR(College!O47/College!G47),"n/a",College!O47/College!G47)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>
        <f>IF(ISERROR(College!O47/College!K47),"n/a",College!O47/College!K47)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0.76835567178816611</v>
      </c>
      <c r="C29" s="9">
        <f>IF(ISERROR(College!G43/College!C43),"n/a",College!G43/College!C43)</f>
        <v>0.72169451570408372</v>
      </c>
      <c r="D29" s="11">
        <f>IF(ISERROR(B29-C29),"n/a",B29-C29)</f>
        <v>4.6661156084082389E-2</v>
      </c>
    </row>
    <row r="30" spans="1:4" ht="15" x14ac:dyDescent="0.2">
      <c r="A30" s="13" t="s">
        <v>13</v>
      </c>
      <c r="B30" s="9">
        <f>IF(ISERROR(College!J43/College!F43),"n/a",College!J43/College!F43)</f>
        <v>2.1272974812797823E-3</v>
      </c>
      <c r="C30" s="9">
        <f>IF(ISERROR(College!K43/College!G43),"n/a",College!K43/College!G43)</f>
        <v>2.1135555769046018E-3</v>
      </c>
      <c r="D30" s="11">
        <f>IF(ISERROR(B30-C30),"n/a",B30-C30)</f>
        <v>1.3741904375180487E-5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3/8/24</v>
      </c>
      <c r="C36" s="326" t="str">
        <f>(Summary!C7)</f>
        <v>as of 3/8/23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</v>
      </c>
      <c r="C39" s="9">
        <f>IF(ISERROR(College!G52/College!C52),"n/a",College!G52/College!C52)</f>
        <v>0.33813747228381374</v>
      </c>
      <c r="D39" s="11">
        <f>IF(ISERROR(B39-C39),"n/a",B39-C39)</f>
        <v>-0.33813747228381374</v>
      </c>
    </row>
    <row r="40" spans="1:4" ht="15" x14ac:dyDescent="0.2">
      <c r="A40" s="13" t="s">
        <v>13</v>
      </c>
      <c r="B40" s="9" t="str">
        <f>IF(ISERROR(College!J52/College!F52),"n/a",College!J52/College!F52)</f>
        <v>n/a</v>
      </c>
      <c r="C40" s="9">
        <f>IF(ISERROR(College!K52/College!G52),"n/a",College!K52/College!G52)</f>
        <v>3.2786885245901641E-2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IF(ISERROR(College!N52/College!F52),"n/a",College!N52/College!F52)</f>
        <v>n/a</v>
      </c>
      <c r="C41" s="9">
        <f>IF(ISERROR(College!O52/College!G52),"n/a",College!O52/College!G52)</f>
        <v>0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IF(ISERROR(College!N52/College!J52),"n/a",College!N52/College!J52)</f>
        <v>n/a</v>
      </c>
      <c r="C42" s="9">
        <f>IF(ISERROR(College!O52/College!K52),"n/a",College!O52/College!K52)</f>
        <v>0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3.5087719298245612E-2</v>
      </c>
      <c r="D51" s="11">
        <f>IF(ISERROR(B51-C51),"n/a",B51-C51)</f>
        <v>-3.5087719298245612E-2</v>
      </c>
    </row>
    <row r="52" spans="1:4" ht="15" x14ac:dyDescent="0.2">
      <c r="A52" s="13" t="s">
        <v>13</v>
      </c>
      <c r="B52" s="9" t="str">
        <f>IF(ISERROR(College!J57/College!F57),"n/a",College!J57/College!F57)</f>
        <v>n/a</v>
      </c>
      <c r="C52" s="9">
        <f>IF(ISERROR(College!K57/College!G57),"n/a",College!K57/College!G57)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IF(ISERROR(College!N57/College!F57),"n/a",College!N57/College!F57)</f>
        <v>n/a</v>
      </c>
      <c r="C53" s="9">
        <f>IF(ISERROR(College!O57/College!G57),"n/a",College!O57/College!G57)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</v>
      </c>
      <c r="C57" s="9">
        <f>IF(ISERROR(College!G55/College!C55),"n/a",College!G55/College!C55)</f>
        <v>0.43529411764705883</v>
      </c>
      <c r="D57" s="11">
        <f>IF(ISERROR(B57-C57),"n/a",B57-C57)</f>
        <v>-0.43529411764705883</v>
      </c>
    </row>
    <row r="58" spans="1:4" ht="15" x14ac:dyDescent="0.2">
      <c r="A58" s="13" t="s">
        <v>13</v>
      </c>
      <c r="B58" s="9" t="str">
        <f>IF(ISERROR(College!J55/College!F55),"n/a",College!J55/College!F55)</f>
        <v>n/a</v>
      </c>
      <c r="C58" s="9">
        <f>IF(ISERROR(College!K55/College!G55),"n/a",College!K55/College!G55)</f>
        <v>0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IF(ISERROR(College!N55/College!F55),"n/a",College!N55/College!F55)</f>
        <v>n/a</v>
      </c>
      <c r="C59" s="9">
        <f>IF(ISERROR(College!O55/College!G55),"n/a",College!O55/College!G55)</f>
        <v>0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 t="str">
        <f>IF(ISERROR(College!O55/College!K55),"n/a",College!O55/College!K55)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</v>
      </c>
      <c r="C63" s="9">
        <f>IF(ISERROR(College!G50/College!C50),"n/a",College!G50/College!C50)</f>
        <v>0.33350462487153132</v>
      </c>
      <c r="D63" s="11">
        <f>IF(ISERROR(B63-C63),"n/a",B63-C63)</f>
        <v>-0.33350462487153132</v>
      </c>
    </row>
    <row r="64" spans="1:4" ht="15" x14ac:dyDescent="0.2">
      <c r="A64" s="13" t="s">
        <v>13</v>
      </c>
      <c r="B64" s="9" t="str">
        <f>IF(ISERROR(College!J50/College!F50),"n/a",College!J50/College!F50)</f>
        <v>n/a</v>
      </c>
      <c r="C64" s="9">
        <f>IF(ISERROR(College!K50/College!G50),"n/a",College!K50/College!G50)</f>
        <v>3.0816640986132512E-2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IF(ISERROR(College!N50/College!F50),"n/a",College!N50/College!F50)</f>
        <v>n/a</v>
      </c>
      <c r="C65" s="9">
        <f>IF(ISERROR(College!O50/College!G50),"n/a",College!O50/College!G50)</f>
        <v>0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IF(ISERROR(College!N50/College!J50),"n/a",College!N50/College!J50)</f>
        <v>n/a</v>
      </c>
      <c r="C66" s="9">
        <f>IF(ISERROR(College!O50/College!K50),"n/a",College!O50/College!K50)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3/8/2024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March 8,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3/8/24</v>
      </c>
      <c r="C9" s="328" t="str">
        <f>Summary!C7</f>
        <v>as of 3/8/23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0.87111111111111106</v>
      </c>
      <c r="C11" s="9">
        <f>IF(ISERROR(College!G61/College!C61),"n/a",College!G61/College!C61)</f>
        <v>0.73015873015873012</v>
      </c>
      <c r="D11" s="11">
        <f>IF(ISERROR(B11-C11),"n/a",B11-C11)</f>
        <v>0.14095238095238094</v>
      </c>
    </row>
    <row r="12" spans="1:4" ht="15" x14ac:dyDescent="0.2">
      <c r="A12" s="13" t="s">
        <v>13</v>
      </c>
      <c r="B12" s="9">
        <f>IF(ISERROR(College!J61/College!F61),"n/a",College!J61/College!F61)</f>
        <v>0</v>
      </c>
      <c r="C12" s="9">
        <f>IF(ISERROR(College!K61/College!G61),"n/a",College!K61/College!G61)</f>
        <v>7.246376811594203E-3</v>
      </c>
      <c r="D12" s="11">
        <f>IF(ISERROR(B12-C12),"n/a",B12-C12)</f>
        <v>-7.246376811594203E-3</v>
      </c>
    </row>
    <row r="13" spans="1:4" ht="15" x14ac:dyDescent="0.2">
      <c r="A13" s="13" t="s">
        <v>14</v>
      </c>
      <c r="B13" s="9">
        <f>IF(ISERROR(College!N61/College!F61),"n/a",College!N61/College!F61)</f>
        <v>0</v>
      </c>
      <c r="C13" s="9">
        <f>IF(ISERROR(College!O61/College!G61),"n/a",College!O61/College!G61)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>
        <f>IF(ISERROR(College!O61/College!K61),"n/a",College!O61/College!K61)</f>
        <v>0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1</v>
      </c>
      <c r="C17" s="9">
        <f>IF(ISERROR(College!G65/College!C65),"n/a",College!G65/College!C65)</f>
        <v>0.6</v>
      </c>
      <c r="D17" s="11">
        <f>IF(ISERROR(B17-C17),"n/a",B17-C17)</f>
        <v>0.4</v>
      </c>
    </row>
    <row r="18" spans="1:4" ht="15" x14ac:dyDescent="0.2">
      <c r="A18" s="13" t="s">
        <v>13</v>
      </c>
      <c r="B18" s="9">
        <f>IF(ISERROR(College!J65/College!F65),"n/a",College!J65/College!F65)</f>
        <v>0</v>
      </c>
      <c r="C18" s="9">
        <f>IF(ISERROR(College!K65/College!G65),"n/a",College!K65/College!G65)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IF(ISERROR(College!N65/College!F65),"n/a",College!N65/College!F65)</f>
        <v>0</v>
      </c>
      <c r="C19" s="9">
        <f>IF(ISERROR(College!O65/College!G65),"n/a",College!O65/College!G65)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0.86956521739130432</v>
      </c>
      <c r="C23" s="9">
        <f>IF(ISERROR(College!G63/College!C63),"n/a",College!G63/College!C63)</f>
        <v>0.58620689655172409</v>
      </c>
      <c r="D23" s="11">
        <f>IF(ISERROR(B23-C23),"n/a",B23-C23)</f>
        <v>0.28335832083958024</v>
      </c>
    </row>
    <row r="24" spans="1:4" ht="15" x14ac:dyDescent="0.2">
      <c r="A24" s="13" t="s">
        <v>13</v>
      </c>
      <c r="B24" s="9">
        <f>IF(ISERROR(College!J63/College!F63),"n/a",College!J63/College!F63)</f>
        <v>0</v>
      </c>
      <c r="C24" s="9">
        <f>IF(ISERROR(College!K63/College!G63),"n/a",College!K63/College!G63)</f>
        <v>0</v>
      </c>
      <c r="D24" s="11">
        <f>IF(ISERROR(B24-C24),"n/a",B24-C24)</f>
        <v>0</v>
      </c>
    </row>
    <row r="25" spans="1:4" ht="15" x14ac:dyDescent="0.2">
      <c r="A25" s="13" t="s">
        <v>14</v>
      </c>
      <c r="B25" s="9">
        <f>IF(ISERROR(College!N63/College!F63),"n/a",College!N63/College!F63)</f>
        <v>0</v>
      </c>
      <c r="C25" s="9">
        <f>IF(ISERROR(College!O63/College!G63),"n/a",College!O63/College!G63)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0.87449799196787148</v>
      </c>
      <c r="C29" s="9">
        <f>IF(ISERROR(College!G59/College!C59),"n/a",College!G59/College!C59)</f>
        <v>0.71633237822349571</v>
      </c>
      <c r="D29" s="11">
        <f>IF(ISERROR(B29-C29),"n/a",B29-C29)</f>
        <v>0.15816561374437577</v>
      </c>
    </row>
    <row r="30" spans="1:4" ht="15" x14ac:dyDescent="0.2">
      <c r="A30" s="13" t="s">
        <v>13</v>
      </c>
      <c r="B30" s="9">
        <f>IF(ISERROR(College!J59/College!F59),"n/a",College!J59/College!F59)</f>
        <v>0</v>
      </c>
      <c r="C30" s="9">
        <f>IF(ISERROR(College!K59/College!G59),"n/a",College!K59/College!G59)</f>
        <v>6.6666666666666671E-3</v>
      </c>
      <c r="D30" s="11">
        <f>IF(ISERROR(B30-C30),"n/a",B30-C30)</f>
        <v>-6.6666666666666671E-3</v>
      </c>
    </row>
    <row r="31" spans="1:4" ht="15" x14ac:dyDescent="0.2">
      <c r="A31" s="13" t="s">
        <v>14</v>
      </c>
      <c r="B31" s="9">
        <f>IF(ISERROR(College!N59/College!F59),"n/a",College!N59/College!F59)</f>
        <v>0</v>
      </c>
      <c r="C31" s="9">
        <f>IF(ISERROR(College!O59/College!G59),"n/a",College!O59/College!G59)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>
        <f>IF(ISERROR(College!O59/College!K59),"n/a",College!O59/College!K59)</f>
        <v>0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3/8/24</v>
      </c>
      <c r="C36" s="326" t="str">
        <f>(Summary!C7)</f>
        <v>as of 3/8/23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</v>
      </c>
      <c r="C39" s="9">
        <f>IF(ISERROR(College!G68/College!C68),"n/a",College!G68/College!C68)</f>
        <v>0.49162011173184356</v>
      </c>
      <c r="D39" s="11">
        <f>IF(ISERROR(B39-C39),"n/a",B39-C39)</f>
        <v>-0.49162011173184356</v>
      </c>
    </row>
    <row r="40" spans="1:4" ht="15" x14ac:dyDescent="0.2">
      <c r="A40" s="13" t="s">
        <v>13</v>
      </c>
      <c r="B40" s="9" t="str">
        <f>IF(ISERROR(College!J68/College!F68),"n/a",College!J68/College!F68)</f>
        <v>n/a</v>
      </c>
      <c r="C40" s="9">
        <f>IF(ISERROR(College!K68/College!G68),"n/a",College!K68/College!G68)</f>
        <v>3.4090909090909088E-2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IF(ISERROR(College!N68/College!F68),"n/a",College!N68/College!F68)</f>
        <v>n/a</v>
      </c>
      <c r="C41" s="9">
        <f>IF(ISERROR(College!O68/College!G68),"n/a",College!O68/College!G68)</f>
        <v>0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IF(ISERROR(College!N68/College!J68),"n/a",College!N68/College!J68)</f>
        <v>n/a</v>
      </c>
      <c r="C42" s="9">
        <f>IF(ISERROR(College!O68/College!K68),"n/a",College!O68/College!K68)</f>
        <v>0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>
        <f>IF(ISERROR(College!G73/College!C73),"n/a",College!G73/College!C73)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</v>
      </c>
      <c r="C57" s="9">
        <f>IF(ISERROR(College!G71/College!C71),"n/a",College!G71/College!C71)</f>
        <v>0.4</v>
      </c>
      <c r="D57" s="11">
        <f>IF(ISERROR(B57-C57),"n/a",B57-C57)</f>
        <v>-0.4</v>
      </c>
    </row>
    <row r="58" spans="1:4" ht="15" x14ac:dyDescent="0.2">
      <c r="A58" s="13" t="s">
        <v>13</v>
      </c>
      <c r="B58" s="9" t="str">
        <f>IF(ISERROR(College!J71/College!F71),"n/a",College!J71/College!F71)</f>
        <v>n/a</v>
      </c>
      <c r="C58" s="9">
        <f>IF(ISERROR(College!K71/College!G71),"n/a",College!K71/College!G71)</f>
        <v>0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IF(ISERROR(College!N71/College!F71),"n/a",College!N71/College!F71)</f>
        <v>n/a</v>
      </c>
      <c r="C59" s="9">
        <f>IF(ISERROR(College!O71/College!G71),"n/a",College!O71/College!G71)</f>
        <v>0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</v>
      </c>
      <c r="C63" s="9">
        <f>IF(ISERROR(College!G66/College!C66),"n/a",College!G66/College!C66)</f>
        <v>0.4838709677419355</v>
      </c>
      <c r="D63" s="11">
        <f>IF(ISERROR(B63-C63),"n/a",B63-C63)</f>
        <v>-0.4838709677419355</v>
      </c>
    </row>
    <row r="64" spans="1:4" ht="15" x14ac:dyDescent="0.2">
      <c r="A64" s="13" t="s">
        <v>13</v>
      </c>
      <c r="B64" s="9" t="str">
        <f>IF(ISERROR(College!J66/College!F66),"n/a",College!J66/College!F66)</f>
        <v>n/a</v>
      </c>
      <c r="C64" s="9">
        <f>IF(ISERROR(College!K66/College!G66),"n/a",College!K66/College!G66)</f>
        <v>3.3333333333333333E-2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IF(ISERROR(College!N66/College!F66),"n/a",College!N66/College!F66)</f>
        <v>n/a</v>
      </c>
      <c r="C65" s="9">
        <f>IF(ISERROR(College!O66/College!G66),"n/a",College!O66/College!G66)</f>
        <v>0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IF(ISERROR(College!N66/College!J66),"n/a",College!N66/College!J66)</f>
        <v>n/a</v>
      </c>
      <c r="C66" s="9">
        <f>IF(ISERROR(College!O66/College!K66),"n/a",College!O66/College!K66)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3/8/2024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March 8,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5" t="str">
        <f>(Summary!C6)</f>
        <v>Fall 2023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3/8/24</v>
      </c>
      <c r="C9" s="326" t="str">
        <f>(Summary!C7)</f>
        <v>as of 3/8/23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0.74433106575963714</v>
      </c>
      <c r="C12" s="9">
        <f>IF(ISERROR(College!G84/College!C84),"n/a",College!G84/College!C84)</f>
        <v>0.29015873015873017</v>
      </c>
      <c r="D12" s="11">
        <f>IF(ISERROR(B12-C12),"n/a",B12-C12)</f>
        <v>0.45417233560090697</v>
      </c>
    </row>
    <row r="13" spans="1:4" ht="15" x14ac:dyDescent="0.2">
      <c r="A13" s="13" t="s">
        <v>13</v>
      </c>
      <c r="B13" s="9">
        <f>IF(ISERROR(College!J84/College!F84),"n/a",College!J84/College!F84)</f>
        <v>0</v>
      </c>
      <c r="C13" s="9">
        <f>IF(ISERROR(College!K84/College!G84),"n/a",College!K84/College!G84)</f>
        <v>1.5470459518599562</v>
      </c>
      <c r="D13" s="11">
        <f>IF(ISERROR(B13-C13),"n/a",B13-C13)</f>
        <v>-1.5470459518599562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 t="str">
        <f>IF(ISERROR(College!N84/College!J84),"n/a",College!N84/College!J84)</f>
        <v>n/a</v>
      </c>
      <c r="C15" s="9">
        <f>IF(ISERROR(College!O84/College!K84),"n/a",College!O84/College!K84)</f>
        <v>0</v>
      </c>
      <c r="D15" s="11" t="str">
        <f>IF(ISERROR(B15-C15),"n/a",B15-C15)</f>
        <v>n/a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0.25</v>
      </c>
      <c r="C24" s="9">
        <f>IF(ISERROR(College!L89/College!H89),"n/a",College!L89/College!H89)</f>
        <v>-8.3333333333333329E-2</v>
      </c>
      <c r="D24" s="11">
        <f>IF(ISERROR(B24-C24),"n/a",B24-C24)</f>
        <v>0.33333333333333331</v>
      </c>
    </row>
    <row r="25" spans="1:4" ht="15" x14ac:dyDescent="0.2">
      <c r="A25" s="13" t="s">
        <v>13</v>
      </c>
      <c r="B25" s="9">
        <f>IF(ISERROR(College!J89/College!F89),"n/a",College!J89/College!F89)</f>
        <v>0</v>
      </c>
      <c r="C25" s="9">
        <f>IF(ISERROR(College!K89/College!G89),"n/a",College!K89/College!G89)</f>
        <v>0.25</v>
      </c>
      <c r="D25" s="11">
        <f>IF(ISERROR(B25-C25),"n/a",B25-C25)</f>
        <v>-0.25</v>
      </c>
    </row>
    <row r="26" spans="1:4" ht="15" x14ac:dyDescent="0.2">
      <c r="A26" s="13" t="s">
        <v>14</v>
      </c>
      <c r="B26" s="9">
        <f>IF(ISERROR(College!N89/College!F89),"n/a",College!N89/College!F89)</f>
        <v>0</v>
      </c>
      <c r="C26" s="9">
        <f>IF(ISERROR(College!O89/College!G89),"n/a",College!O89/College!G89)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>
        <f>IF(ISERROR(College!O89/College!K89),"n/a",College!O89/College!K89)</f>
        <v>0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0.65384615384615385</v>
      </c>
      <c r="C30" s="9">
        <f>IF(ISERROR(College!G87/College!C87),"n/a",College!G87/College!C87)</f>
        <v>0.26315789473684209</v>
      </c>
      <c r="D30" s="11">
        <f>IF(ISERROR(B30-C30),"n/a",B30-C30)</f>
        <v>0.39068825910931176</v>
      </c>
    </row>
    <row r="31" spans="1:4" ht="15" x14ac:dyDescent="0.2">
      <c r="A31" s="13" t="s">
        <v>13</v>
      </c>
      <c r="B31" s="9">
        <f>IF(ISERROR(College!J87/College!F87),"n/a",College!J87/College!F87)</f>
        <v>0</v>
      </c>
      <c r="C31" s="9">
        <f>IF(ISERROR(College!K87/College!G87),"n/a",College!K87/College!G87)</f>
        <v>1.0666666666666667</v>
      </c>
      <c r="D31" s="11">
        <f>IF(ISERROR(B31-C31),"n/a",B31-C31)</f>
        <v>-1.0666666666666667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 t="str">
        <f>IF(ISERROR(College!N87/College!J87),"n/a",College!N87/College!J87)</f>
        <v>n/a</v>
      </c>
      <c r="C33" s="9">
        <f>IF(ISERROR(College!O87/College!K87),"n/a",College!O87/College!K87)</f>
        <v>0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0.73302229134266461</v>
      </c>
      <c r="C36" s="9">
        <f>IF(ISERROR(College!G82/College!C82),"n/a",College!G82/College!C82)</f>
        <v>0.28596389050669774</v>
      </c>
      <c r="D36" s="11">
        <f>IF(ISERROR(B36-C36),"n/a",B36-C36)</f>
        <v>0.44705840083596687</v>
      </c>
    </row>
    <row r="37" spans="1:4" ht="15" x14ac:dyDescent="0.2">
      <c r="A37" s="13" t="s">
        <v>13</v>
      </c>
      <c r="B37" s="9">
        <f>IF(ISERROR(College!J82/College!F82),"n/a",College!J82/College!F82)</f>
        <v>0</v>
      </c>
      <c r="C37" s="9">
        <f>IF(ISERROR(College!K82/College!G82),"n/a",College!K82/College!G82)</f>
        <v>1.5071283095723014</v>
      </c>
      <c r="D37" s="11">
        <f>IF(ISERROR(B37-C37),"n/a",B37-C37)</f>
        <v>-1.5071283095723014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 t="str">
        <f>IF(ISERROR(College!N82/College!J82),"n/a",College!N82/College!J82)</f>
        <v>n/a</v>
      </c>
      <c r="C39" s="9">
        <f>IF(ISERROR(College!O82/College!K82),"n/a",College!O82/College!K82)</f>
        <v>0</v>
      </c>
      <c r="D39" s="11" t="str">
        <f>IF(ISERROR(B39-C39),"n/a",B39-C39)</f>
        <v>n/a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3/8/2024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March 8,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3/8/24</v>
      </c>
      <c r="C9" s="328" t="str">
        <f>Summary!C7</f>
        <v>as of 3/8/23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1.1476510067114094</v>
      </c>
      <c r="C11" s="9">
        <f>IF(ISERROR(College!G93/College!C93),"n/a",College!G93/College!C93)</f>
        <v>0.92131147540983604</v>
      </c>
      <c r="D11" s="11">
        <f>IF(ISERROR(B11-C11),"n/a",B11-C11)</f>
        <v>0.22633953130157336</v>
      </c>
    </row>
    <row r="12" spans="1:4" ht="15" x14ac:dyDescent="0.2">
      <c r="A12" s="13" t="s">
        <v>13</v>
      </c>
      <c r="B12" s="9">
        <f>IF(ISERROR(College!J93/College!F93),"n/a",College!J93/College!F93)</f>
        <v>2.9239766081871343E-3</v>
      </c>
      <c r="C12" s="9">
        <f>IF(ISERROR(College!K93/College!G93),"n/a",College!K93/College!G93)</f>
        <v>0</v>
      </c>
      <c r="D12" s="11">
        <f>IF(ISERROR(B12-C12),"n/a",B12-C12)</f>
        <v>2.9239766081871343E-3</v>
      </c>
    </row>
    <row r="13" spans="1:4" ht="15" x14ac:dyDescent="0.2">
      <c r="A13" s="13" t="s">
        <v>14</v>
      </c>
      <c r="B13" s="9">
        <f>IF(ISERROR(College!N93/College!F93),"n/a",College!N93/College!F93)</f>
        <v>0</v>
      </c>
      <c r="C13" s="9">
        <f>IF(ISERROR(College!O93/College!G93),"n/a",College!O93/College!G93)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IF(ISERROR(College!N93/College!J93),"n/a",College!N93/College!J93)</f>
        <v>0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1.125</v>
      </c>
      <c r="C17" s="9">
        <f>IF(ISERROR(College!G97/College!C97),"n/a",College!G97/College!C97)</f>
        <v>0.875</v>
      </c>
      <c r="D17" s="11">
        <f>IF(ISERROR(B17-C17),"n/a",B17-C17)</f>
        <v>0.25</v>
      </c>
    </row>
    <row r="18" spans="1:4" ht="15" x14ac:dyDescent="0.2">
      <c r="A18" s="13" t="s">
        <v>13</v>
      </c>
      <c r="B18" s="9">
        <f>IF(ISERROR(College!J97/College!F97),"n/a",College!J97/College!F97)</f>
        <v>0</v>
      </c>
      <c r="C18" s="9">
        <f>IF(ISERROR(College!K97/College!G97),"n/a",College!K97/College!G97)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IF(ISERROR(College!N97/College!F97),"n/a",College!N97/College!F97)</f>
        <v>0</v>
      </c>
      <c r="C19" s="9">
        <f>IF(ISERROR(College!O97/College!G97),"n/a",College!O97/College!G97)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1.0333333333333334</v>
      </c>
      <c r="C23" s="9">
        <f>IF(ISERROR(College!G95/College!C95),"n/a",College!G95/College!C95)</f>
        <v>0.76470588235294112</v>
      </c>
      <c r="D23" s="11">
        <f>IF(ISERROR(B23-C23),"n/a",B23-C23)</f>
        <v>0.26862745098039231</v>
      </c>
    </row>
    <row r="24" spans="1:4" ht="15" x14ac:dyDescent="0.2">
      <c r="A24" s="13" t="s">
        <v>13</v>
      </c>
      <c r="B24" s="9">
        <f>IF(ISERROR(College!J95/College!F95),"n/a",College!J95/College!F95)</f>
        <v>0</v>
      </c>
      <c r="C24" s="9">
        <f>IF(ISERROR(College!K95/College!G95),"n/a",College!K95/College!G95)</f>
        <v>0</v>
      </c>
      <c r="D24" s="11">
        <f>IF(ISERROR(B24-C24),"n/a",B24-C24)</f>
        <v>0</v>
      </c>
    </row>
    <row r="25" spans="1:4" ht="15" x14ac:dyDescent="0.2">
      <c r="A25" s="13" t="s">
        <v>14</v>
      </c>
      <c r="B25" s="9">
        <f>IF(ISERROR(College!N95/College!F95),"n/a",College!N95/College!F95)</f>
        <v>0</v>
      </c>
      <c r="C25" s="9">
        <f>IF(ISERROR(College!O95/College!G95),"n/a",College!O95/College!G95)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1.1366279069767442</v>
      </c>
      <c r="C29" s="9">
        <f>IF(ISERROR(College!G91/College!C91),"n/a",College!G91/College!C91)</f>
        <v>0.90296495956873313</v>
      </c>
      <c r="D29" s="11">
        <f>IF(ISERROR(B29-C29),"n/a",B29-C29)</f>
        <v>0.23366294740801108</v>
      </c>
    </row>
    <row r="30" spans="1:4" ht="15" x14ac:dyDescent="0.2">
      <c r="A30" s="13" t="s">
        <v>13</v>
      </c>
      <c r="B30" s="9">
        <f>IF(ISERROR(College!J91/College!F91),"n/a",College!J91/College!F91)</f>
        <v>2.5575447570332483E-3</v>
      </c>
      <c r="C30" s="9">
        <f>IF(ISERROR(College!K91/College!G91),"n/a",College!K91/College!G91)</f>
        <v>0</v>
      </c>
      <c r="D30" s="11">
        <f>IF(ISERROR(B30-C30),"n/a",B30-C30)</f>
        <v>2.5575447570332483E-3</v>
      </c>
    </row>
    <row r="31" spans="1:4" ht="15" x14ac:dyDescent="0.2">
      <c r="A31" s="13" t="s">
        <v>14</v>
      </c>
      <c r="B31" s="9">
        <f>IF(ISERROR(College!N91/College!F91),"n/a",College!N91/College!F91)</f>
        <v>0</v>
      </c>
      <c r="C31" s="9">
        <f>IF(ISERROR(College!O91/College!G91),"n/a",College!O91/College!G91)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IF(ISERROR(College!N91/College!J91),"n/a",College!N91/College!J91)</f>
        <v>0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3/8/24</v>
      </c>
      <c r="C36" s="326" t="str">
        <f>(Summary!C7)</f>
        <v>as of 3/8/23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</v>
      </c>
      <c r="C39" s="9">
        <f>IF(ISERROR(College!G100/College!C100),"n/a",College!G100/College!C100)</f>
        <v>0.54347826086956519</v>
      </c>
      <c r="D39" s="11">
        <f>IF(ISERROR(B39-C39),"n/a",B39-C39)</f>
        <v>-0.54347826086956519</v>
      </c>
    </row>
    <row r="40" spans="1:4" ht="15" x14ac:dyDescent="0.2">
      <c r="A40" s="13" t="s">
        <v>13</v>
      </c>
      <c r="B40" s="9" t="str">
        <f>IF(ISERROR(College!J100/College!F100),"n/a",College!J100/College!F100)</f>
        <v>n/a</v>
      </c>
      <c r="C40" s="9">
        <f>IF(ISERROR(College!K100/College!G100),"n/a",College!K100/College!G100)</f>
        <v>0.08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IF(ISERROR(College!N100/College!F100),"n/a",College!N100/College!F100)</f>
        <v>n/a</v>
      </c>
      <c r="C41" s="9">
        <f>IF(ISERROR(College!O100/College!G100),"n/a",College!O100/College!G100)</f>
        <v>0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IF(ISERROR(College!N100/College!J100),"n/a",College!N100/College!J100)</f>
        <v>n/a</v>
      </c>
      <c r="C42" s="9">
        <f>IF(ISERROR(College!O100/College!K100),"n/a",College!O100/College!K100)</f>
        <v>0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>
        <f>IF(ISERROR(College!G105/College!C105),"n/a",College!G105/College!C105)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</v>
      </c>
      <c r="C57" s="9">
        <f>IF(ISERROR(College!G103/College!C103),"n/a",College!G103/College!C103)</f>
        <v>0.66666666666666663</v>
      </c>
      <c r="D57" s="11">
        <f>IF(ISERROR(B57-C57),"n/a",B57-C57)</f>
        <v>-0.66666666666666663</v>
      </c>
    </row>
    <row r="58" spans="1:4" ht="15" x14ac:dyDescent="0.2">
      <c r="A58" s="13" t="s">
        <v>13</v>
      </c>
      <c r="B58" s="9" t="str">
        <f>IF(ISERROR(College!J103/College!F103),"n/a",College!J103/College!F103)</f>
        <v>n/a</v>
      </c>
      <c r="C58" s="9">
        <f>IF(ISERROR(College!K103/College!G103),"n/a",College!K103/College!G103)</f>
        <v>0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IF(ISERROR(College!N103/College!F103),"n/a",College!N103/College!F103)</f>
        <v>n/a</v>
      </c>
      <c r="C59" s="9">
        <f>IF(ISERROR(College!O103/College!G103),"n/a",College!O103/College!G103)</f>
        <v>0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</v>
      </c>
      <c r="C63" s="9">
        <f>IF(ISERROR(College!G98/College!C98),"n/a",College!G98/College!C98)</f>
        <v>0.53061224489795922</v>
      </c>
      <c r="D63" s="11">
        <f>IF(ISERROR(B63-C63),"n/a",B63-C63)</f>
        <v>-0.53061224489795922</v>
      </c>
    </row>
    <row r="64" spans="1:4" ht="15" x14ac:dyDescent="0.2">
      <c r="A64" s="13" t="s">
        <v>13</v>
      </c>
      <c r="B64" s="9" t="str">
        <f>IF(ISERROR(College!J98/College!F98),"n/a",College!J98/College!F98)</f>
        <v>n/a</v>
      </c>
      <c r="C64" s="9">
        <f>IF(ISERROR(College!K98/College!G98),"n/a",College!K98/College!G98)</f>
        <v>7.6923076923076927E-2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IF(ISERROR(College!N98/College!F98),"n/a",College!N98/College!F98)</f>
        <v>n/a</v>
      </c>
      <c r="C65" s="9">
        <f>IF(ISERROR(College!O98/College!G98),"n/a",College!O98/College!G98)</f>
        <v>0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IF(ISERROR(College!N98/College!J98),"n/a",College!N98/College!J98)</f>
        <v>n/a</v>
      </c>
      <c r="C66" s="9">
        <f>IF(ISERROR(College!O98/College!K98),"n/a",College!O98/College!K98)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3/8/2024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2024-03-11T22:30:41Z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