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0" documentId="8_{D4144D1F-E906-4B1F-AD21-8A191D4B182B}" xr6:coauthVersionLast="47" xr6:coauthVersionMax="47" xr10:uidLastSave="{20EE5C20-0529-49B7-9DBE-5A31A8E22308}"/>
  <bookViews>
    <workbookView xWindow="480" yWindow="240" windowWidth="28335" windowHeight="1566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B76" i="6"/>
  <c r="N75" i="6"/>
  <c r="C75" i="6" l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75" i="6" l="1"/>
  <c r="E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<sst xmlns="http://schemas.openxmlformats.org/spreadsheetml/2006/main" count="950" uniqueCount="90">
  <si>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</si>
  <si>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</si>
  <si>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</si>
  <si>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</si>
  <si>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</si>
  <si>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</si>
  <si>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</si>
  <si>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</si>
  <si>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</si>
  <si>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</si>
  <si>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</si>
  <si>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</si>
  <si>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</si>
  <si>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</si>
  <si>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</si>
  <si>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</si>
  <si>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</si>
  <si>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</si>
  <si>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</si>
  <si>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</si>
  <si>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</si>
  <si>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</si>
  <si>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</si>
  <si>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</si>
  <si>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</si>
  <si>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</si>
  <si>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</si>
  <si>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</si>
  <si>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</si>
  <si>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</si>
  <si>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</si>
  <si>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</si>
  <si>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</si>
  <si>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</si>
  <si>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</si>
  <si>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</si>
  <si>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</si>
  <si>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</si>
  <si>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</si>
  <si>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</si>
  <si>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</si>
  <si>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</si>
  <si>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</si>
  <si>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</si>
  <si>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</si>
  <si>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</si>
  <si>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</si>
  <si>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</si>
  <si>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</si>
  <si>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</si>
  <si>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</si>
  <si>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</si>
  <si>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</si>
  <si>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</si>
  <si>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</si>
  <si>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</si>
  <si>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</si>
  <si>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</si>
  <si>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</si>
  <si>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</si>
  <si>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</si>
  <si>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</si>
  <si>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</si>
  <si>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</si>
  <si>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</si>
  <si>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</si>
  <si>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</si>
  <si>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</si>
  <si>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</si>
  <si>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</si>
  <si>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</si>
  <si>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</si>
  <si>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</si>
  <si>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</si>
  <si>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</si>
  <si>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</si>
  <si>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</si>
  <si>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</si>
  <si>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</si>
  <si>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</si>
  <si>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</si>
  <si>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 xml:space="preserve">Fall 2023 Enrollment Target = </t>
  </si>
  <si>
    <t xml:space="preserve">CA Resident Freshman = </t>
  </si>
  <si>
    <t xml:space="preserve">Nonresident Freshman = </t>
  </si>
  <si>
    <t xml:space="preserve">Nonresident Transfer = </t>
  </si>
  <si>
    <t xml:space="preserve">Total Target = </t>
  </si>
  <si>
    <t>CA Resident Transfer =  ( Fall 2024+  Winter 2025)</t>
  </si>
  <si>
    <t>as of Friday, February 9, 2024</t>
  </si>
  <si>
    <t>as of 2/9/24</t>
  </si>
  <si>
    <t>as of 2/9/23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</si>
</sst>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57412</v>
      </c>
      <c r="C9" s="71">
        <f>(C10+C14+C12)</f>
        <v>56460</v>
      </c>
      <c r="D9" s="71">
        <f>IF(ISERROR(B9-C9),"n/a",B9-C9)</f>
        <v>952</v>
      </c>
      <c r="E9" s="142">
        <f>IF(ISERROR(D9/C9),"n/a",(D9/C9))</f>
        <v>1.6861494863620263E-2</v>
      </c>
    </row>
    <row r="10" spans="1:7" x14ac:dyDescent="0.2">
      <c r="A10" s="143" t="s">
        <v>30</v>
      </c>
      <c r="B10" s="191">
        <f>SUM(B11:B11)</f>
        <v>48728</v>
      </c>
      <c r="C10" s="191">
        <f>SUM(C11:C11)</f>
        <v>48005</v>
      </c>
      <c r="D10" s="7">
        <f t="shared" ref="D10:D16" si="0">IF(ISERROR(B10-C10),"n/a",B10-C10)</f>
        <v>723</v>
      </c>
      <c r="E10" s="144">
        <f t="shared" ref="E10:E16" si="1">IF(ISERROR(D10/C10),"n/a",(D10/C10))</f>
        <v>1.5060931153004895E-2</v>
      </c>
    </row>
    <row r="11" spans="1:7" x14ac:dyDescent="0.2">
      <c r="A11" s="145" t="s">
        <v>31</v>
      </c>
      <c r="B11" s="260">
        <v>48728</v>
      </c>
      <c r="C11" s="260">
        <v>48005</v>
      </c>
      <c r="D11" s="261">
        <f t="shared" ref="D11" si="2">IF(ISERROR(B11-C11),"n/a",B11-C11)</f>
        <v>723</v>
      </c>
      <c r="E11" s="262">
        <f t="shared" ref="E11" si="3">IF(ISERROR(D11/C11),"n/a",(D11/C11))</f>
        <v>1.5060931153004895E-2</v>
      </c>
    </row>
    <row r="12" spans="1:7" x14ac:dyDescent="0.2">
      <c r="A12" s="143" t="s">
        <v>29</v>
      </c>
      <c r="B12" s="7">
        <f>B13</f>
        <v>5930</v>
      </c>
      <c r="C12" s="191">
        <f>C13</f>
        <v>5733</v>
      </c>
      <c r="D12" s="7">
        <f>IF(ISERROR(B12-C12),"n/a",B12-C12)</f>
        <v>197</v>
      </c>
      <c r="E12" s="144">
        <f>IF(ISERROR(D12/C12),"n/a",(D12/C12))</f>
        <v>3.4362462933891502E-2</v>
      </c>
    </row>
    <row r="13" spans="1:7" x14ac:dyDescent="0.2">
      <c r="A13" s="145" t="s">
        <v>31</v>
      </c>
      <c r="B13" s="192">
        <v>5930</v>
      </c>
      <c r="C13" s="192">
        <v>5733</v>
      </c>
      <c r="D13" s="6">
        <f>IF(ISERROR(B13-C13),"n/a",B13-C13)</f>
        <v>197</v>
      </c>
      <c r="E13" s="146">
        <f>IF(ISERROR(D13/C13),"n/a",(D13/C13))</f>
        <v>3.4362462933891502E-2</v>
      </c>
    </row>
    <row r="14" spans="1:7" x14ac:dyDescent="0.2">
      <c r="A14" s="143" t="s">
        <v>32</v>
      </c>
      <c r="B14" s="7">
        <f>B15</f>
        <v>2754</v>
      </c>
      <c r="C14" s="7">
        <f>C15</f>
        <v>2722</v>
      </c>
      <c r="D14" s="7">
        <f t="shared" si="0"/>
        <v>32</v>
      </c>
      <c r="E14" s="144">
        <f t="shared" si="1"/>
        <v>1.1756061719324026E-2</v>
      </c>
    </row>
    <row r="15" spans="1:7" x14ac:dyDescent="0.2">
      <c r="A15" s="145" t="s">
        <v>31</v>
      </c>
      <c r="B15" s="192">
        <v>2754</v>
      </c>
      <c r="C15" s="192">
        <v>2722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12068</v>
      </c>
      <c r="C16" s="71">
        <f>(C17+C23+C20)</f>
        <v>11949</v>
      </c>
      <c r="D16" s="71">
        <f t="shared" si="0"/>
        <v>119</v>
      </c>
      <c r="E16" s="142">
        <f t="shared" si="1"/>
        <v>9.9589923842999407E-3</v>
      </c>
    </row>
    <row r="17" spans="1:5" x14ac:dyDescent="0.2">
      <c r="A17" s="143" t="s">
        <v>30</v>
      </c>
      <c r="B17" s="191">
        <f>SUM(B18:B19)</f>
        <v>11035</v>
      </c>
      <c r="C17" s="191">
        <f>SUM(C18:C19)</f>
        <v>10893</v>
      </c>
      <c r="D17" s="7">
        <f t="shared" ref="D17:D23" si="4">IF(ISERROR(B17-C17),"n/a",B17-C17)</f>
        <v>142</v>
      </c>
      <c r="E17" s="144">
        <f t="shared" ref="E17:E24" si="5">IF(ISERROR(D17/C17),"n/a",(D17/C17))</f>
        <v>1.3035894611218214E-2</v>
      </c>
    </row>
    <row r="18" spans="1:5" x14ac:dyDescent="0.2">
      <c r="A18" s="145" t="s">
        <v>31</v>
      </c>
      <c r="B18" s="260">
        <v>11035</v>
      </c>
      <c r="C18" s="261">
        <v>10893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810</v>
      </c>
      <c r="C20" s="7">
        <f>C21+C22</f>
        <v>796</v>
      </c>
      <c r="D20" s="7">
        <f>IF(ISERROR(B20-C20),"n/a",B20-C20)</f>
        <v>14</v>
      </c>
      <c r="E20" s="144">
        <f>IF(ISERROR(D20/C20),"n/a",(D20/C20))</f>
        <v>1.7587939698492462E-2</v>
      </c>
    </row>
    <row r="21" spans="1:5" x14ac:dyDescent="0.2">
      <c r="A21" s="145" t="s">
        <v>31</v>
      </c>
      <c r="B21" s="192">
        <v>810</v>
      </c>
      <c r="C21" s="192">
        <v>796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223</v>
      </c>
      <c r="C23" s="7">
        <f>C24</f>
        <v>260</v>
      </c>
      <c r="D23" s="7">
        <f t="shared" si="4"/>
        <v>-37</v>
      </c>
      <c r="E23" s="144">
        <f t="shared" si="5"/>
        <v>-0.1423076923076923</v>
      </c>
    </row>
    <row r="24" spans="1:5" x14ac:dyDescent="0.2">
      <c r="A24" s="145" t="s">
        <v>31</v>
      </c>
      <c r="B24" s="192">
        <v>223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69480</v>
      </c>
      <c r="C25" s="71">
        <f>(C9+C16)</f>
        <v>68409</v>
      </c>
      <c r="D25" s="71">
        <f>IF(ISERROR(B25-C25),"n/a",B25-C25)</f>
        <v>1071</v>
      </c>
      <c r="E25" s="142">
        <f>IF(ISERROR(D25/C25),"n/a",(D25/C25))</f>
        <v>1.5655834758584397E-2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53157</v>
      </c>
      <c r="C28" s="71">
        <f>(C29+C33+C31)</f>
        <v>52043</v>
      </c>
      <c r="D28" s="71">
        <f t="shared" ref="D28:D44" si="6">IF(ISERROR(B28-C28),"n/a",B28-C28)</f>
        <v>1114</v>
      </c>
      <c r="E28" s="142">
        <f t="shared" ref="E28:E44" si="7">IF(ISERROR(D28/C28),"n/a",(D28/C28))</f>
        <v>2.140537632342486E-2</v>
      </c>
    </row>
    <row r="29" spans="1:5" x14ac:dyDescent="0.2">
      <c r="A29" s="143" t="s">
        <v>30</v>
      </c>
      <c r="B29" s="191">
        <f>SUM(B30:B30)</f>
        <v>45467</v>
      </c>
      <c r="C29" s="191">
        <f>SUM(C30:C30)</f>
        <v>44853</v>
      </c>
      <c r="D29" s="7">
        <f t="shared" si="6"/>
        <v>614</v>
      </c>
      <c r="E29" s="144">
        <f t="shared" si="7"/>
        <v>1.3689162374869017E-2</v>
      </c>
    </row>
    <row r="30" spans="1:5" x14ac:dyDescent="0.2">
      <c r="A30" s="145" t="s">
        <v>31</v>
      </c>
      <c r="B30" s="260">
        <v>45467</v>
      </c>
      <c r="C30" s="260">
        <v>44853</v>
      </c>
      <c r="D30" s="261">
        <f t="shared" ref="D30" si="8">IF(ISERROR(B30-C30),"n/a",B30-C30)</f>
        <v>614</v>
      </c>
      <c r="E30" s="262">
        <f t="shared" ref="E30" si="9">IF(ISERROR(D30/C30),"n/a",(D30/C30))</f>
        <v>1.3689162374869017E-2</v>
      </c>
    </row>
    <row r="31" spans="1:5" x14ac:dyDescent="0.2">
      <c r="A31" s="143" t="s">
        <v>29</v>
      </c>
      <c r="B31" s="7">
        <f>B32</f>
        <v>5123</v>
      </c>
      <c r="C31" s="7">
        <f>C32</f>
        <v>4772</v>
      </c>
      <c r="D31" s="7">
        <f>IF(ISERROR(B31-C31),"n/a",B31-C31)</f>
        <v>351</v>
      </c>
      <c r="E31" s="144">
        <f>IF(ISERROR(D31/C31),"n/a",(D31/C31))</f>
        <v>7.3554065381391448E-2</v>
      </c>
    </row>
    <row r="32" spans="1:5" x14ac:dyDescent="0.2">
      <c r="A32" s="145" t="s">
        <v>31</v>
      </c>
      <c r="B32" s="192">
        <v>5123</v>
      </c>
      <c r="C32" s="192">
        <v>4772</v>
      </c>
      <c r="D32" s="6">
        <f>IF(ISERROR(B32-C32),"n/a",B32-C32)</f>
        <v>351</v>
      </c>
      <c r="E32" s="146">
        <f>IF(ISERROR(D32/C32),"n/a",(D32/C32))</f>
        <v>7.3554065381391448E-2</v>
      </c>
    </row>
    <row r="33" spans="1:5" x14ac:dyDescent="0.2">
      <c r="A33" s="143" t="s">
        <v>32</v>
      </c>
      <c r="B33" s="7">
        <f>B34</f>
        <v>2567</v>
      </c>
      <c r="C33" s="7">
        <f>C34</f>
        <v>2418</v>
      </c>
      <c r="D33" s="7">
        <f t="shared" si="6"/>
        <v>149</v>
      </c>
      <c r="E33" s="144">
        <f t="shared" si="7"/>
        <v>6.1621174524400329E-2</v>
      </c>
    </row>
    <row r="34" spans="1:5" x14ac:dyDescent="0.2">
      <c r="A34" s="145" t="s">
        <v>31</v>
      </c>
      <c r="B34" s="192">
        <v>2567</v>
      </c>
      <c r="C34" s="192">
        <v>2418</v>
      </c>
      <c r="D34" s="6">
        <f t="shared" si="6"/>
        <v>149</v>
      </c>
      <c r="E34" s="146">
        <f t="shared" si="7"/>
        <v>6.1621174524400329E-2</v>
      </c>
    </row>
    <row r="35" spans="1:5" x14ac:dyDescent="0.2">
      <c r="A35" s="141" t="s">
        <v>7</v>
      </c>
      <c r="B35" s="71">
        <f>(B36+B42+B39)</f>
        <v>11811</v>
      </c>
      <c r="C35" s="71">
        <f>(C36+C42+C39)</f>
        <v>11409</v>
      </c>
      <c r="D35" s="71">
        <f t="shared" si="6"/>
        <v>402</v>
      </c>
      <c r="E35" s="142">
        <f t="shared" si="7"/>
        <v>3.5235340520641596E-2</v>
      </c>
    </row>
    <row r="36" spans="1:5" x14ac:dyDescent="0.2">
      <c r="A36" s="143" t="s">
        <v>30</v>
      </c>
      <c r="B36" s="191">
        <f>SUM(B37:B38)</f>
        <v>10846</v>
      </c>
      <c r="C36" s="191">
        <f>SUM(C37:C38)</f>
        <v>10369</v>
      </c>
      <c r="D36" s="7">
        <f t="shared" si="6"/>
        <v>477</v>
      </c>
      <c r="E36" s="144">
        <f t="shared" si="7"/>
        <v>4.6002507474201947E-2</v>
      </c>
    </row>
    <row r="37" spans="1:5" x14ac:dyDescent="0.2">
      <c r="A37" s="145" t="s">
        <v>31</v>
      </c>
      <c r="B37" s="260">
        <v>10846</v>
      </c>
      <c r="C37" s="261">
        <v>10369</v>
      </c>
      <c r="D37" s="261">
        <f t="shared" si="6"/>
        <v>477</v>
      </c>
      <c r="E37" s="262">
        <f t="shared" si="7"/>
        <v>4.6002507474201947E-2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764</v>
      </c>
      <c r="C39" s="7">
        <f>C40+C41</f>
        <v>785</v>
      </c>
      <c r="D39" s="7">
        <f>IF(ISERROR(B39-C39),"n/a",B39-C39)</f>
        <v>-21</v>
      </c>
      <c r="E39" s="144">
        <f>IF(ISERROR(D39/C39),"n/a",(D39/C39))</f>
        <v>-2.6751592356687899E-2</v>
      </c>
    </row>
    <row r="40" spans="1:5" x14ac:dyDescent="0.2">
      <c r="A40" s="145" t="s">
        <v>31</v>
      </c>
      <c r="B40" s="192">
        <v>764</v>
      </c>
      <c r="C40" s="192">
        <v>785</v>
      </c>
      <c r="D40" s="6">
        <f>IF(ISERROR(B40-C40),"n/a",B40-C40)</f>
        <v>-21</v>
      </c>
      <c r="E40" s="146">
        <f>IF(ISERROR(D40/C40),"n/a",(D40/C40))</f>
        <v>-2.6751592356687899E-2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201</v>
      </c>
      <c r="C42" s="7">
        <f>SUM(C43:C43)</f>
        <v>255</v>
      </c>
      <c r="D42" s="7">
        <f t="shared" si="6"/>
        <v>-54</v>
      </c>
      <c r="E42" s="144">
        <f t="shared" si="7"/>
        <v>-0.21176470588235294</v>
      </c>
    </row>
    <row r="43" spans="1:5" x14ac:dyDescent="0.2">
      <c r="A43" s="145" t="s">
        <v>31</v>
      </c>
      <c r="B43" s="192">
        <v>201</v>
      </c>
      <c r="C43" s="192">
        <v>255</v>
      </c>
      <c r="D43" s="6">
        <f t="shared" si="6"/>
        <v>-54</v>
      </c>
      <c r="E43" s="146">
        <f t="shared" si="7"/>
        <v>-0.21176470588235294</v>
      </c>
    </row>
    <row r="44" spans="1:5" x14ac:dyDescent="0.2">
      <c r="A44" s="147" t="s">
        <v>5</v>
      </c>
      <c r="B44" s="71">
        <f>(B28+B35)</f>
        <v>64968</v>
      </c>
      <c r="C44" s="71">
        <f>(C28+C35)</f>
        <v>63452</v>
      </c>
      <c r="D44" s="71">
        <f t="shared" si="6"/>
        <v>1516</v>
      </c>
      <c r="E44" s="142">
        <f t="shared" si="7"/>
        <v>2.3892075899892833E-2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SUM(B49:B49)</f>
        <v>0</v>
      </c>
      <c r="C48" s="191">
        <f>SUM(C49:C49)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SUM(B68:B68)</f>
        <v>0</v>
      </c>
      <c r="C67" s="191">
        <f>SUM(C68:C68)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SUM(B87:B87)</f>
        <v>0</v>
      </c>
      <c r="C86" s="191">
        <f>SUM(C87:C87)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86</v>
      </c>
    </row>
    <row r="155" spans="1:5" x14ac:dyDescent="0.2">
      <c r="A155" s="72" t="s">
        <v>83</v>
      </c>
    </row>
    <row r="156" spans="1:5" x14ac:dyDescent="0.2">
      <c r="A156" s="72" t="s">
        <v>84</v>
      </c>
    </row>
    <row r="157" spans="1:5" x14ac:dyDescent="0.2">
      <c r="A157" s="72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2/9/2024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February 9,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1913</v>
      </c>
      <c r="C10" s="318">
        <f t="shared" ref="C10:M10" si="0">SUM(C43,C74,C105,C136,C167,C198)</f>
        <v>1809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17295</v>
      </c>
      <c r="C12" s="318">
        <f t="shared" si="1"/>
        <v>17595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21202</v>
      </c>
      <c r="C14" s="318">
        <f t="shared" si="1"/>
        <v>20332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2627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5849</v>
      </c>
      <c r="C16" s="318">
        <f t="shared" si="1"/>
        <v>5648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1505</v>
      </c>
      <c r="C17" s="318">
        <f t="shared" si="1"/>
        <v>1220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5616</v>
      </c>
      <c r="C18" s="318">
        <f t="shared" si="1"/>
        <v>5745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56266</v>
      </c>
      <c r="C19" s="336">
        <f>SUM(C52,C83,C114,C145,C207)</f>
        <v>55096</v>
      </c>
      <c r="D19" s="336">
        <f t="shared" ref="D19:M19" si="2">SUM(D10:D18)</f>
        <v>1</v>
      </c>
      <c r="E19" s="336">
        <f t="shared" si="2"/>
        <v>0</v>
      </c>
      <c r="F19" s="336">
        <f t="shared" si="2"/>
        <v>1</v>
      </c>
      <c r="G19" s="336">
        <f t="shared" si="2"/>
        <v>0</v>
      </c>
      <c r="H19" s="336">
        <f t="shared" si="2"/>
        <v>1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533</v>
      </c>
      <c r="C24" s="318">
        <f t="shared" si="3"/>
        <v>494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24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3270</v>
      </c>
      <c r="C26" s="318">
        <f t="shared" si="5"/>
        <v>3250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4345</v>
      </c>
      <c r="C28" s="318">
        <f t="shared" si="7"/>
        <v>4186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693</v>
      </c>
      <c r="C29" s="318">
        <f t="shared" si="8"/>
        <v>681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817</v>
      </c>
      <c r="C30" s="318">
        <f t="shared" si="9"/>
        <v>816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178</v>
      </c>
      <c r="C31" s="318">
        <f t="shared" si="10"/>
        <v>184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2190</v>
      </c>
      <c r="C32" s="318">
        <f t="shared" si="11"/>
        <v>2299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12068</v>
      </c>
      <c r="C33" s="336">
        <f t="shared" ref="C33:M33" si="12">SUM(C24:C32)</f>
        <v>11949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68334</v>
      </c>
      <c r="C35" s="334">
        <f t="shared" si="13"/>
        <v>67045</v>
      </c>
      <c r="D35" s="334">
        <f t="shared" si="13"/>
        <v>1</v>
      </c>
      <c r="E35" s="334">
        <f t="shared" si="13"/>
        <v>0</v>
      </c>
      <c r="F35" s="334">
        <f t="shared" si="13"/>
        <v>1</v>
      </c>
      <c r="G35" s="334">
        <f t="shared" si="13"/>
        <v>0</v>
      </c>
      <c r="H35" s="334">
        <f t="shared" si="13"/>
        <v>1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352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5781</v>
      </c>
      <c r="C45" s="318">
        <v>6071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4342</v>
      </c>
      <c r="C47" s="318">
        <v>4099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667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1257</v>
      </c>
      <c r="C49" s="318">
        <v>1240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511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1311</v>
      </c>
      <c r="C51" s="318">
        <v>1333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14409</v>
      </c>
      <c r="C52" s="321">
        <f t="shared" ref="C52:M52" si="14">SUM(C43:C51)</f>
        <v>14301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1061</v>
      </c>
      <c r="C59" s="318">
        <v>1069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823</v>
      </c>
      <c r="C61" s="318">
        <v>746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228</v>
      </c>
      <c r="C63" s="318">
        <v>202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510</v>
      </c>
      <c r="C65" s="318">
        <v>505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2962</v>
      </c>
      <c r="C66" s="330">
        <f t="shared" ref="C66:M66" si="15">SUM(C57:C65)</f>
        <v>2858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17371</v>
      </c>
      <c r="C67" s="332">
        <f t="shared" ref="C67:M67" si="16">SUM(C52,C66)</f>
        <v>17159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1045</v>
      </c>
      <c r="C74" s="318">
        <v>952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6156</v>
      </c>
      <c r="C76" s="318">
        <v>6297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10422</v>
      </c>
      <c r="C78" s="318">
        <v>10213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1170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3199</v>
      </c>
      <c r="C80" s="318">
        <v>3159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507</v>
      </c>
      <c r="C81" s="318">
        <v>423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2691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25226</v>
      </c>
      <c r="C83" s="321">
        <f t="shared" ref="C83:M83" si="17">SUM(C74:C82)</f>
        <v>24960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260</v>
      </c>
      <c r="C88" s="318">
        <v>263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16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976</v>
      </c>
      <c r="C90" s="318">
        <v>1021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2053</v>
      </c>
      <c r="C92" s="318">
        <v>2056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290</v>
      </c>
      <c r="C93" s="318">
        <v>301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343</v>
      </c>
      <c r="C94" s="318">
        <v>401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923</v>
      </c>
      <c r="C96" s="318">
        <v>1024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4935</v>
      </c>
      <c r="C97" s="321">
        <f t="shared" ref="C97:M97" si="18">SUM(C88:C96)</f>
        <v>5151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30161</v>
      </c>
      <c r="C98" s="334">
        <f t="shared" ref="C98:M98" si="19">SUM(C83,C97)</f>
        <v>30111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462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5100</v>
      </c>
      <c r="C107" s="318">
        <v>4983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5690</v>
      </c>
      <c r="C109" s="318">
        <v>5183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747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1293</v>
      </c>
      <c r="C111" s="318">
        <v>1129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358</v>
      </c>
      <c r="C112" s="318">
        <v>274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1585</v>
      </c>
      <c r="C113" s="318">
        <v>1607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15290</v>
      </c>
      <c r="C114" s="321">
        <f t="shared" ref="C114:M114" si="20">SUM(C105:C113)</f>
        <v>14417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576</v>
      </c>
      <c r="C121" s="318">
        <v>540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630</v>
      </c>
      <c r="C123" s="318">
        <v>683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97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88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30</v>
      </c>
      <c r="C126" s="318">
        <v>24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422</v>
      </c>
      <c r="C127" s="318">
        <v>448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1938</v>
      </c>
      <c r="C128" s="321">
        <f t="shared" si="21"/>
        <v>1943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17228</v>
      </c>
      <c r="C129" s="334">
        <f t="shared" ref="C129:M129" si="22">SUM(C114,C128)</f>
        <v>16360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134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678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88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997</v>
      </c>
      <c r="C145" s="321">
        <f t="shared" ref="C145:M145" si="23">SUM(C136:C144)</f>
        <v>1048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107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28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185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1201</v>
      </c>
      <c r="C160" s="334">
        <f t="shared" ref="C160:M160" si="25">SUM(C145,C159)</f>
        <v>1233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93</v>
      </c>
      <c r="C181" s="318">
        <v>68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595</v>
      </c>
      <c r="C183" s="318">
        <v>564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700</v>
      </c>
      <c r="C185" s="318">
        <v>561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96</v>
      </c>
      <c r="C186" s="318">
        <v>100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134</v>
      </c>
      <c r="C187" s="318">
        <v>115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277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1931</v>
      </c>
      <c r="C190" s="353">
        <f t="shared" ref="C190:M190" si="28">SUM(C181:C189)</f>
        <v>1715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1932</v>
      </c>
      <c r="C191" s="334">
        <f t="shared" ref="C191:M191" si="29">SUM(C176,C190)</f>
        <v>1715</v>
      </c>
      <c r="D191" s="334">
        <f t="shared" si="29"/>
        <v>1</v>
      </c>
      <c r="E191" s="334">
        <f t="shared" si="29"/>
        <v>0</v>
      </c>
      <c r="F191" s="334">
        <f t="shared" si="29"/>
        <v>1</v>
      </c>
      <c r="G191" s="334">
        <f t="shared" si="29"/>
        <v>0</v>
      </c>
      <c r="H191" s="334">
        <f t="shared" si="29"/>
        <v>1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15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32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370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33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15</v>
      </c>
      <c r="C220" s="318">
        <v>17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97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442</v>
      </c>
      <c r="C222" s="334">
        <f t="shared" ref="C222:M222" si="32">SUM(C207,C221)</f>
        <v>467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2/9/2024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February 9,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69" t="s">
        <v>23</v>
      </c>
      <c r="E7" s="371" t="s">
        <v>24</v>
      </c>
      <c r="F7" s="32" t="str">
        <f>B7</f>
        <v>Fall 2024</v>
      </c>
      <c r="G7" s="34" t="str">
        <f>C7</f>
        <v>Fall 2023</v>
      </c>
      <c r="H7" s="373" t="s">
        <v>23</v>
      </c>
      <c r="I7" s="375" t="s">
        <v>24</v>
      </c>
      <c r="J7" s="36" t="str">
        <f>B7</f>
        <v>Fall 2024</v>
      </c>
      <c r="K7" s="38" t="str">
        <f>G7</f>
        <v>Fall 2023</v>
      </c>
      <c r="L7" s="385" t="s">
        <v>23</v>
      </c>
      <c r="M7" s="387" t="s">
        <v>24</v>
      </c>
      <c r="N7" s="40" t="str">
        <f>B7</f>
        <v>Fall 2024</v>
      </c>
      <c r="O7" s="42" t="str">
        <f>B7</f>
        <v>Fall 2024</v>
      </c>
      <c r="P7" s="365" t="s">
        <v>23</v>
      </c>
      <c r="Q7" s="367" t="s">
        <v>24</v>
      </c>
      <c r="R7" s="117" t="str">
        <f>B7</f>
        <v>Fall 2024</v>
      </c>
      <c r="S7" s="118" t="str">
        <f>C7</f>
        <v>Fall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2/9/24</v>
      </c>
      <c r="C8" s="31" t="str">
        <f>Summary!C7</f>
        <v>as of 2/9/23</v>
      </c>
      <c r="D8" s="370"/>
      <c r="E8" s="372"/>
      <c r="F8" s="33" t="str">
        <f>B8</f>
        <v>as of 2/9/24</v>
      </c>
      <c r="G8" s="35" t="str">
        <f>C8</f>
        <v>as of 2/9/23</v>
      </c>
      <c r="H8" s="374"/>
      <c r="I8" s="376"/>
      <c r="J8" s="37" t="str">
        <f>F8</f>
        <v>as of 2/9/24</v>
      </c>
      <c r="K8" s="39" t="str">
        <f>G8</f>
        <v>as of 2/9/23</v>
      </c>
      <c r="L8" s="386"/>
      <c r="M8" s="388"/>
      <c r="N8" s="41" t="str">
        <f>J8</f>
        <v>as of 2/9/24</v>
      </c>
      <c r="O8" s="43" t="str">
        <f>K8</f>
        <v>as of 2/9/23</v>
      </c>
      <c r="P8" s="366"/>
      <c r="Q8" s="368"/>
      <c r="R8" s="119" t="str">
        <f>N8</f>
        <v>as of 2/9/24</v>
      </c>
      <c r="S8" s="120" t="str">
        <f>O8</f>
        <v>as of 2/9/23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69480</v>
      </c>
      <c r="C9" s="44">
        <f>C26+C74+C42+C10+C58+C90</f>
        <v>68362</v>
      </c>
      <c r="D9" s="44">
        <f t="shared" ref="D9" si="0">IF(ISERROR(B9-C9),"n/a",B9-C9)</f>
        <v>1118</v>
      </c>
      <c r="E9" s="45">
        <f t="shared" ref="E9" si="1">IF(ISERROR(D9/C9),"n/a",(D9/C9))</f>
        <v>1.6354114859132265E-2</v>
      </c>
      <c r="F9" s="48">
        <f>F26+F74+F42+F10+F58+F90</f>
        <v>1</v>
      </c>
      <c r="G9" s="48">
        <f>G26+G74+G42+G10+G58+G90</f>
        <v>0</v>
      </c>
      <c r="H9" s="345">
        <f>IF(ISERROR(F9-G9),"n/a",F9-G9)</f>
        <v>1</v>
      </c>
      <c r="I9" s="49" t="str">
        <f t="shared" ref="I9" si="2">IF(ISERROR(H9/G9),"n/a",(H9/G9))</f>
        <v>n/a</v>
      </c>
      <c r="J9" s="46">
        <f>J26+J74+J42+J10+J58+J90</f>
        <v>1</v>
      </c>
      <c r="K9" s="46">
        <f>K26+K74+K42+K10+K58+K90</f>
        <v>0</v>
      </c>
      <c r="L9" s="47">
        <f t="shared" ref="L9" si="3">IF(ISERROR(J9-K9),"n/a",J9-K9)</f>
        <v>1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17371</v>
      </c>
      <c r="C10" s="54">
        <f>C11+C18</f>
        <v>17159</v>
      </c>
      <c r="D10" s="55">
        <f t="shared" ref="D10:D25" si="9">IF(ISERROR(B10-C10),"n/a",B10-C10)</f>
        <v>212</v>
      </c>
      <c r="E10" s="56">
        <f t="shared" ref="E10:E25" si="10">IF(ISERROR(D10/C10),"n/a",(D10/C10))</f>
        <v>1.2355032344542223E-2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14409</v>
      </c>
      <c r="C11" s="54">
        <f>C12+C14+C16</f>
        <v>14301</v>
      </c>
      <c r="D11" s="55">
        <f t="shared" si="9"/>
        <v>108</v>
      </c>
      <c r="E11" s="56">
        <f t="shared" si="10"/>
        <v>7.551919446192574E-3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12448</v>
      </c>
      <c r="C12" s="94">
        <f>C13</f>
        <v>12401</v>
      </c>
      <c r="D12" s="95">
        <f t="shared" ref="D12:D15" si="19">IF(ISERROR(B12-C12),"n/a",B12-C12)</f>
        <v>47</v>
      </c>
      <c r="E12" s="96">
        <f t="shared" ref="E12:E15" si="20">IF(ISERROR(D12/C12),"n/a",(D12/C12))</f>
        <v>3.7900169341182162E-3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12448</v>
      </c>
      <c r="C13" s="291">
        <v>12401</v>
      </c>
      <c r="D13" s="106">
        <f t="shared" si="19"/>
        <v>47</v>
      </c>
      <c r="E13" s="300">
        <f t="shared" si="20"/>
        <v>3.7900169341182162E-3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1262</v>
      </c>
      <c r="C14" s="94">
        <f>C15</f>
        <v>1233</v>
      </c>
      <c r="D14" s="95">
        <f t="shared" si="19"/>
        <v>29</v>
      </c>
      <c r="E14" s="96">
        <f t="shared" si="20"/>
        <v>2.3519870235198703E-2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1262</v>
      </c>
      <c r="C15" s="105">
        <v>1233</v>
      </c>
      <c r="D15" s="106">
        <f t="shared" si="19"/>
        <v>29</v>
      </c>
      <c r="E15" s="107">
        <f t="shared" si="20"/>
        <v>2.3519870235198703E-2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699</v>
      </c>
      <c r="C16" s="94">
        <f>C17</f>
        <v>667</v>
      </c>
      <c r="D16" s="95">
        <f t="shared" si="9"/>
        <v>32</v>
      </c>
      <c r="E16" s="96">
        <f t="shared" si="10"/>
        <v>4.7976011994002997E-2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699</v>
      </c>
      <c r="C17" s="105">
        <v>667</v>
      </c>
      <c r="D17" s="106">
        <f t="shared" si="9"/>
        <v>32</v>
      </c>
      <c r="E17" s="107">
        <f t="shared" si="10"/>
        <v>4.7976011994002997E-2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2962</v>
      </c>
      <c r="C18" s="54">
        <f>C19+C22+C24</f>
        <v>2858</v>
      </c>
      <c r="D18" s="55">
        <f t="shared" si="9"/>
        <v>104</v>
      </c>
      <c r="E18" s="56">
        <f t="shared" si="10"/>
        <v>3.6389083275017498E-2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2691</v>
      </c>
      <c r="C19" s="238">
        <f>SUM(C20:C21)</f>
        <v>2605</v>
      </c>
      <c r="D19" s="227">
        <f t="shared" si="9"/>
        <v>86</v>
      </c>
      <c r="E19" s="228">
        <f t="shared" si="10"/>
        <v>3.3013435700575813E-2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2691</v>
      </c>
      <c r="C20" s="105">
        <v>2605</v>
      </c>
      <c r="D20" s="183">
        <f t="shared" si="9"/>
        <v>86</v>
      </c>
      <c r="E20" s="247">
        <f t="shared" si="10"/>
        <v>3.3013435700575813E-2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224</v>
      </c>
      <c r="C22" s="94">
        <f>C23</f>
        <v>197</v>
      </c>
      <c r="D22" s="95">
        <f>IF(ISERROR(B22-C22),"n/a",B22-C22)</f>
        <v>27</v>
      </c>
      <c r="E22" s="96">
        <f>IF(ISERROR(D22/C22),"n/a",(D22/C22))</f>
        <v>0.13705583756345177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224</v>
      </c>
      <c r="C23" s="105">
        <v>197</v>
      </c>
      <c r="D23" s="95">
        <f>IF(ISERROR(B23-C23),"n/a",B23-C23)</f>
        <v>27</v>
      </c>
      <c r="E23" s="107">
        <f>IF(ISERROR(D23/C23),"n/a",(D23/C23))</f>
        <v>0.13705583756345177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47</v>
      </c>
      <c r="C24" s="94">
        <f>C25</f>
        <v>56</v>
      </c>
      <c r="D24" s="209">
        <f t="shared" si="9"/>
        <v>-9</v>
      </c>
      <c r="E24" s="96">
        <f t="shared" si="10"/>
        <v>-0.16071428571428573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47</v>
      </c>
      <c r="C25" s="105">
        <v>56</v>
      </c>
      <c r="D25" s="106">
        <f t="shared" si="9"/>
        <v>-9</v>
      </c>
      <c r="E25" s="107">
        <f t="shared" si="10"/>
        <v>-0.16071428571428573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30161</v>
      </c>
      <c r="C26" s="54">
        <f>C27+C34</f>
        <v>30111</v>
      </c>
      <c r="D26" s="55">
        <f t="shared" ref="D26:D33" si="33">IF(ISERROR(B26-C26),"n/a",B26-C26)</f>
        <v>50</v>
      </c>
      <c r="E26" s="56">
        <f t="shared" ref="E26:E33" si="34">IF(ISERROR(D26/C26),"n/a",(D26/C26))</f>
        <v>1.6605227325562086E-3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25226</v>
      </c>
      <c r="C27" s="54">
        <f>C28+C32+C30</f>
        <v>24960</v>
      </c>
      <c r="D27" s="55">
        <f t="shared" si="33"/>
        <v>266</v>
      </c>
      <c r="E27" s="56">
        <f t="shared" si="34"/>
        <v>1.0657051282051282E-2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20731</v>
      </c>
      <c r="C28" s="94">
        <f>C29</f>
        <v>20530</v>
      </c>
      <c r="D28" s="95">
        <f t="shared" ref="D28" si="43">IF(ISERROR(B28-C28),"n/a",B28-C28)</f>
        <v>201</v>
      </c>
      <c r="E28" s="96">
        <f t="shared" ref="E28" si="44">IF(ISERROR(D28/C28),"n/a",(D28/C28))</f>
        <v>9.7905504140282512E-3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20731</v>
      </c>
      <c r="C29" s="249">
        <v>20530</v>
      </c>
      <c r="D29" s="250">
        <f t="shared" ref="D29" si="53">IF(ISERROR(B29-C29),"n/a",B29-C29)</f>
        <v>201</v>
      </c>
      <c r="E29" s="251">
        <f t="shared" ref="E29" si="54">IF(ISERROR(D29/C29),"n/a",(D29/C29))</f>
        <v>9.7905504140282512E-3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3194</v>
      </c>
      <c r="C30" s="94">
        <f>C31</f>
        <v>3149</v>
      </c>
      <c r="D30" s="95">
        <f t="shared" si="33"/>
        <v>45</v>
      </c>
      <c r="E30" s="96">
        <f t="shared" si="34"/>
        <v>1.4290250873293109E-2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3194</v>
      </c>
      <c r="C31" s="105">
        <v>3149</v>
      </c>
      <c r="D31" s="106">
        <f t="shared" si="33"/>
        <v>45</v>
      </c>
      <c r="E31" s="107">
        <f t="shared" si="34"/>
        <v>1.4290250873293109E-2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1301</v>
      </c>
      <c r="C32" s="94">
        <f>C33</f>
        <v>1281</v>
      </c>
      <c r="D32" s="95">
        <f t="shared" si="33"/>
        <v>20</v>
      </c>
      <c r="E32" s="96">
        <f t="shared" si="34"/>
        <v>1.56128024980484E-2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1301</v>
      </c>
      <c r="C33" s="105">
        <v>1281</v>
      </c>
      <c r="D33" s="106">
        <f t="shared" si="33"/>
        <v>20</v>
      </c>
      <c r="E33" s="107">
        <f t="shared" si="34"/>
        <v>1.56128024980484E-2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4935</v>
      </c>
      <c r="C34" s="54">
        <f>C35+C40+C38</f>
        <v>5151</v>
      </c>
      <c r="D34" s="55">
        <f t="shared" ref="D34" si="63">IF(ISERROR(B34-C34),"n/a",B34-C34)</f>
        <v>-216</v>
      </c>
      <c r="E34" s="56">
        <f t="shared" ref="E34" si="64">IF(ISERROR(D34/C34),"n/a",(D34/C34))</f>
        <v>-4.1933605125218404E-2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4510</v>
      </c>
      <c r="C35" s="226">
        <f>SUM(C36:C37)</f>
        <v>4644</v>
      </c>
      <c r="D35" s="227">
        <f t="shared" ref="D35:D41" si="73">IF(ISERROR(B35-C35),"n/a",B35-C35)</f>
        <v>-134</v>
      </c>
      <c r="E35" s="228">
        <f t="shared" ref="E35:E41" si="74">IF(ISERROR(D35/C35),"n/a",(D35/C35))</f>
        <v>-2.8854435831180018E-2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4510</v>
      </c>
      <c r="C36" s="249">
        <v>4644</v>
      </c>
      <c r="D36" s="183">
        <f t="shared" si="73"/>
        <v>-134</v>
      </c>
      <c r="E36" s="247">
        <f t="shared" si="74"/>
        <v>-2.8854435831180018E-2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340</v>
      </c>
      <c r="C38" s="94">
        <f>C39</f>
        <v>393</v>
      </c>
      <c r="D38" s="95">
        <f>IF(ISERROR(B38-C38),"n/a",B38-C38)</f>
        <v>-53</v>
      </c>
      <c r="E38" s="96">
        <f>IF(ISERROR(D38/C38),"n/a",(D38/C38))</f>
        <v>-0.13486005089058525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340</v>
      </c>
      <c r="C39" s="105">
        <v>393</v>
      </c>
      <c r="D39" s="106">
        <f>IF(ISERROR(B39-C39),"n/a",B39-C39)</f>
        <v>-53</v>
      </c>
      <c r="E39" s="107">
        <f>IF(ISERROR(D39/C39),"n/a",(D39/C39))</f>
        <v>-0.13486005089058525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85</v>
      </c>
      <c r="C40" s="94">
        <f>C41</f>
        <v>114</v>
      </c>
      <c r="D40" s="95">
        <f t="shared" si="73"/>
        <v>-29</v>
      </c>
      <c r="E40" s="96">
        <f t="shared" si="74"/>
        <v>-0.25438596491228072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85</v>
      </c>
      <c r="C41" s="105">
        <v>114</v>
      </c>
      <c r="D41" s="106">
        <f t="shared" si="73"/>
        <v>-29</v>
      </c>
      <c r="E41" s="107">
        <f t="shared" si="74"/>
        <v>-0.25438596491228072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17228</v>
      </c>
      <c r="C42" s="54">
        <f>C43+C50</f>
        <v>16360</v>
      </c>
      <c r="D42" s="55">
        <f t="shared" ref="D42:D57" si="87">IF(ISERROR(B42-C42),"n/a",B42-C42)</f>
        <v>868</v>
      </c>
      <c r="E42" s="56">
        <f t="shared" ref="E42:E57" si="88">IF(ISERROR(D42/C42),"n/a",(D42/C42))</f>
        <v>5.3056234718826409E-2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15290</v>
      </c>
      <c r="C43" s="54">
        <f>C44+C48+C46</f>
        <v>14417</v>
      </c>
      <c r="D43" s="55">
        <f t="shared" si="87"/>
        <v>873</v>
      </c>
      <c r="E43" s="56">
        <f t="shared" si="88"/>
        <v>6.0553513213567313E-2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13338</v>
      </c>
      <c r="C44" s="80">
        <f>C45</f>
        <v>12639</v>
      </c>
      <c r="D44" s="80">
        <f t="shared" si="87"/>
        <v>699</v>
      </c>
      <c r="E44" s="81">
        <f t="shared" si="88"/>
        <v>5.5305008307619273E-2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13338</v>
      </c>
      <c r="C45" s="249">
        <v>12639</v>
      </c>
      <c r="D45" s="183">
        <f t="shared" ref="D45" si="97">IF(ISERROR(B45-C45),"n/a",B45-C45)</f>
        <v>699</v>
      </c>
      <c r="E45" s="247">
        <f t="shared" ref="E45" si="98">IF(ISERROR(D45/C45),"n/a",(D45/C45))</f>
        <v>5.5305008307619273E-2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1126</v>
      </c>
      <c r="D46" s="95">
        <f>IF(ISERROR(B46-C46),"n/a",B46-C46)</f>
        <v>168</v>
      </c>
      <c r="E46" s="96">
        <f>IF(ISERROR(D46/C46),"n/a",(D46/C46))</f>
        <v>0.1492007104795737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1126</v>
      </c>
      <c r="D47" s="106">
        <f>IF(ISERROR(B47-C47),"n/a",B47-C47)</f>
        <v>168</v>
      </c>
      <c r="E47" s="107">
        <f>IF(ISERROR(D47/C47),"n/a",(D47/C47))</f>
        <v>0.1492007104795737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658</v>
      </c>
      <c r="C48" s="94">
        <f>C49</f>
        <v>652</v>
      </c>
      <c r="D48" s="95">
        <f t="shared" si="87"/>
        <v>6</v>
      </c>
      <c r="E48" s="96">
        <f t="shared" si="88"/>
        <v>9.202453987730062E-3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658</v>
      </c>
      <c r="C49" s="105">
        <v>652</v>
      </c>
      <c r="D49" s="106">
        <f t="shared" si="87"/>
        <v>6</v>
      </c>
      <c r="E49" s="107">
        <f t="shared" si="88"/>
        <v>9.202453987730062E-3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1938</v>
      </c>
      <c r="C50" s="54">
        <f>C51+C56+C54</f>
        <v>1943</v>
      </c>
      <c r="D50" s="55">
        <f t="shared" si="87"/>
        <v>-5</v>
      </c>
      <c r="E50" s="56">
        <f t="shared" si="88"/>
        <v>-2.5733401955738548E-3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1782</v>
      </c>
      <c r="C51" s="79">
        <f>SUM(C52:C53)</f>
        <v>1801</v>
      </c>
      <c r="D51" s="80">
        <f t="shared" si="87"/>
        <v>-19</v>
      </c>
      <c r="E51" s="81">
        <f t="shared" si="88"/>
        <v>-1.0549694614103275E-2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1782</v>
      </c>
      <c r="C52" s="249">
        <v>1801</v>
      </c>
      <c r="D52" s="250">
        <f>IF(ISERROR(B52-C52),"n/a",B52-C52)</f>
        <v>-19</v>
      </c>
      <c r="E52" s="251">
        <f>IF(ISERROR(D52/C52),"n/a",(D52/C52))</f>
        <v>-1.0549694614103275E-2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102</v>
      </c>
      <c r="C54" s="94">
        <f>C55</f>
        <v>85</v>
      </c>
      <c r="D54" s="95">
        <f>IF(ISERROR(B54-C54),"n/a",B54-C54)</f>
        <v>17</v>
      </c>
      <c r="E54" s="96">
        <f>IF(ISERROR(D54/C54),"n/a",(D54/C54))</f>
        <v>0.2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102</v>
      </c>
      <c r="C55" s="105">
        <v>85</v>
      </c>
      <c r="D55" s="106">
        <f>IF(ISERROR(B55-C55),"n/a",B55-C55)</f>
        <v>17</v>
      </c>
      <c r="E55" s="107">
        <f>IF(ISERROR(D55/C55),"n/a",(D55/C55))</f>
        <v>0.2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57</v>
      </c>
      <c r="D56" s="95">
        <f t="shared" si="87"/>
        <v>-3</v>
      </c>
      <c r="E56" s="96">
        <f t="shared" si="88"/>
        <v>-5.2631578947368418E-2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57</v>
      </c>
      <c r="D57" s="106">
        <f t="shared" si="87"/>
        <v>-3</v>
      </c>
      <c r="E57" s="107">
        <f t="shared" si="88"/>
        <v>-5.2631578947368418E-2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1201</v>
      </c>
      <c r="C58" s="54">
        <f>C59+C66</f>
        <v>1233</v>
      </c>
      <c r="D58" s="55">
        <f t="shared" ref="D58:D61" si="111">IF(ISERROR(B58-C58),"n/a",B58-C58)</f>
        <v>-32</v>
      </c>
      <c r="E58" s="56">
        <f t="shared" ref="E58:E61" si="112">IF(ISERROR(D58/C58),"n/a",(D58/C58))</f>
        <v>-2.5952960259529603E-2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997</v>
      </c>
      <c r="C59" s="54">
        <f>C60+C64+C62</f>
        <v>1048</v>
      </c>
      <c r="D59" s="55">
        <f t="shared" si="111"/>
        <v>-51</v>
      </c>
      <c r="E59" s="56">
        <f t="shared" si="112"/>
        <v>-4.8664122137404578E-2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901</v>
      </c>
      <c r="C60" s="80">
        <f>C61</f>
        <v>946</v>
      </c>
      <c r="D60" s="80">
        <f t="shared" si="111"/>
        <v>-45</v>
      </c>
      <c r="E60" s="81">
        <f t="shared" si="112"/>
        <v>-4.7568710359408031E-2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901</v>
      </c>
      <c r="C61" s="249">
        <v>946</v>
      </c>
      <c r="D61" s="183">
        <f t="shared" si="111"/>
        <v>-45</v>
      </c>
      <c r="E61" s="247">
        <f t="shared" si="112"/>
        <v>-4.7568710359408031E-2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87</v>
      </c>
      <c r="D62" s="95">
        <f>IF(ISERROR(B62-C62),"n/a",B62-C62)</f>
        <v>-18</v>
      </c>
      <c r="E62" s="96">
        <f>IF(ISERROR(D62/C62),"n/a",(D62/C62))</f>
        <v>-0.20689655172413793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87</v>
      </c>
      <c r="D63" s="106">
        <f>IF(ISERROR(B63-C63),"n/a",B63-C63)</f>
        <v>-18</v>
      </c>
      <c r="E63" s="107">
        <f>IF(ISERROR(D63/C63),"n/a",(D63/C63))</f>
        <v>-0.20689655172413793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185</v>
      </c>
      <c r="D66" s="55">
        <f t="shared" si="121"/>
        <v>19</v>
      </c>
      <c r="E66" s="56">
        <f t="shared" si="122"/>
        <v>0.10270270270270271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178</v>
      </c>
      <c r="D67" s="80">
        <f t="shared" si="121"/>
        <v>17</v>
      </c>
      <c r="E67" s="81">
        <f t="shared" si="122"/>
        <v>9.5505617977528087E-2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178</v>
      </c>
      <c r="D68" s="250">
        <f>IF(ISERROR(B68-C68),"n/a",B68-C68)</f>
        <v>17</v>
      </c>
      <c r="E68" s="251">
        <f>IF(ISERROR(D68/C68),"n/a",(D68/C68))</f>
        <v>9.5505617977528087E-2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3077</v>
      </c>
      <c r="C74" s="54">
        <f>C75+C82</f>
        <v>3032</v>
      </c>
      <c r="D74" s="55">
        <f>IF(ISERROR(B74-C74),"n/a",B74-C74)</f>
        <v>45</v>
      </c>
      <c r="E74" s="56">
        <f>IF(ISERROR(D74/C74),"n/a",(D74/C74))</f>
        <v>1.4841688654353561E-2</v>
      </c>
      <c r="F74" s="57">
        <f>F75+F82</f>
        <v>1</v>
      </c>
      <c r="G74" s="58">
        <f>G75+G82</f>
        <v>0</v>
      </c>
      <c r="H74" s="59">
        <f>IF(ISERROR(F74-G74),"n/a",F74-G74)</f>
        <v>1</v>
      </c>
      <c r="I74" s="60" t="str">
        <f>IF(ISERROR(H74/G74),"n/a",(H74/G74))</f>
        <v>n/a</v>
      </c>
      <c r="J74" s="61">
        <f>J75+J82</f>
        <v>1</v>
      </c>
      <c r="K74" s="62">
        <f>K75+K82</f>
        <v>0</v>
      </c>
      <c r="L74" s="63">
        <f>IF(ISERROR(J74-K74),"n/a",J74-K74)</f>
        <v>1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1146</v>
      </c>
      <c r="C75" s="54">
        <f>C76+C80+C78</f>
        <v>1317</v>
      </c>
      <c r="D75" s="55">
        <f t="shared" ref="D75:D77" si="141">IF(ISERROR(B75-C75),"n/a",B75-C75)</f>
        <v>-171</v>
      </c>
      <c r="E75" s="56">
        <f t="shared" ref="E75:E77" si="142">IF(ISERROR(D75/C75),"n/a",(D75/C75))</f>
        <v>-0.12984054669703873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1012</v>
      </c>
      <c r="C76" s="80">
        <f>C77</f>
        <v>1183</v>
      </c>
      <c r="D76" s="80">
        <f t="shared" si="141"/>
        <v>-171</v>
      </c>
      <c r="E76" s="81">
        <f t="shared" si="142"/>
        <v>-0.14454775993237531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1012</v>
      </c>
      <c r="C77" s="249">
        <v>1183</v>
      </c>
      <c r="D77" s="183">
        <f t="shared" si="141"/>
        <v>-171</v>
      </c>
      <c r="E77" s="247">
        <f t="shared" si="142"/>
        <v>-0.14454775993237531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81</v>
      </c>
      <c r="C78" s="94">
        <f>C79</f>
        <v>106</v>
      </c>
      <c r="D78" s="95">
        <f>IF(ISERROR(B78-C78),"n/a",B78-C78)</f>
        <v>-25</v>
      </c>
      <c r="E78" s="96">
        <f>IF(ISERROR(D78/C78),"n/a",(D78/C78))</f>
        <v>-0.23584905660377359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81</v>
      </c>
      <c r="C79" s="105">
        <v>106</v>
      </c>
      <c r="D79" s="106">
        <f>IF(ISERROR(B79-C79),"n/a",B79-C79)</f>
        <v>-25</v>
      </c>
      <c r="E79" s="107">
        <f>IF(ISERROR(D79/C79),"n/a",(D79/C79))</f>
        <v>-0.23584905660377359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28</v>
      </c>
      <c r="D80" s="95">
        <f t="shared" ref="D80:D81" si="151">IF(ISERROR(B80-C80),"n/a",B80-C80)</f>
        <v>25</v>
      </c>
      <c r="E80" s="96">
        <f t="shared" ref="E80:E81" si="152">IF(ISERROR(D80/C80),"n/a",(D80/C80))</f>
        <v>0.8928571428571429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28</v>
      </c>
      <c r="D81" s="106">
        <f t="shared" si="151"/>
        <v>25</v>
      </c>
      <c r="E81" s="107">
        <f t="shared" si="152"/>
        <v>0.8928571428571429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1931</v>
      </c>
      <c r="C82" s="54">
        <f>C83+C88+C86</f>
        <v>1715</v>
      </c>
      <c r="D82" s="55">
        <f t="shared" ref="D82:D93" si="161">IF(ISERROR(B82-C82),"n/a",B82-C82)</f>
        <v>216</v>
      </c>
      <c r="E82" s="56">
        <f t="shared" ref="E82:E93" si="162">IF(ISERROR(D82/C82),"n/a",(D82/C82))</f>
        <v>0.1259475218658892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1764</v>
      </c>
      <c r="C83" s="79">
        <f>SUM(C84:C85)</f>
        <v>1574</v>
      </c>
      <c r="D83" s="80">
        <f t="shared" si="161"/>
        <v>190</v>
      </c>
      <c r="E83" s="81">
        <f t="shared" si="162"/>
        <v>0.1207115628970775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1764</v>
      </c>
      <c r="C84" s="249">
        <v>1574</v>
      </c>
      <c r="D84" s="250">
        <f>IF(ISERROR(B84-C84),"n/a",B84-C84)</f>
        <v>190</v>
      </c>
      <c r="E84" s="251">
        <f>IF(ISERROR(D84/C84),"n/a",(D84/C84))</f>
        <v>0.1207115628970775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132</v>
      </c>
      <c r="C86" s="94">
        <f>C87</f>
        <v>113</v>
      </c>
      <c r="D86" s="95">
        <f>IF(ISERROR(B86-C86),"n/a",B86-C86)</f>
        <v>19</v>
      </c>
      <c r="E86" s="96">
        <f>IF(ISERROR(D86/C86),"n/a",(D86/C86))</f>
        <v>0.16814159292035399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132</v>
      </c>
      <c r="C87" s="105">
        <v>113</v>
      </c>
      <c r="D87" s="106">
        <f>IF(ISERROR(B87-C87),"n/a",B87-C87)</f>
        <v>19</v>
      </c>
      <c r="E87" s="107">
        <f>IF(ISERROR(D87/C87),"n/a",(D87/C87))</f>
        <v>0.16814159292035399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442</v>
      </c>
      <c r="C90" s="54">
        <f>C91+C98</f>
        <v>467</v>
      </c>
      <c r="D90" s="55">
        <f t="shared" si="161"/>
        <v>-25</v>
      </c>
      <c r="E90" s="56">
        <f t="shared" si="162"/>
        <v>-5.353319057815846E-2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370</v>
      </c>
      <c r="D91" s="55">
        <f t="shared" si="161"/>
        <v>-26</v>
      </c>
      <c r="E91" s="56">
        <f t="shared" si="162"/>
        <v>-7.0270270270270274E-2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306</v>
      </c>
      <c r="D92" s="80">
        <f t="shared" si="161"/>
        <v>-8</v>
      </c>
      <c r="E92" s="81">
        <f t="shared" si="162"/>
        <v>-2.6143790849673203E-2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306</v>
      </c>
      <c r="D93" s="183">
        <f t="shared" si="161"/>
        <v>-8</v>
      </c>
      <c r="E93" s="247">
        <f t="shared" si="162"/>
        <v>-2.6143790849673203E-2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32</v>
      </c>
      <c r="D94" s="95">
        <f>IF(ISERROR(B94-C94),"n/a",B94-C94)</f>
        <v>-2</v>
      </c>
      <c r="E94" s="96">
        <f>IF(ISERROR(D94/C94),"n/a",(D94/C94))</f>
        <v>-6.25E-2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32</v>
      </c>
      <c r="D95" s="106">
        <f>IF(ISERROR(B95-C95),"n/a",B95-C95)</f>
        <v>-2</v>
      </c>
      <c r="E95" s="107">
        <f>IF(ISERROR(D95/C95),"n/a",(D95/C95))</f>
        <v>-6.25E-2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98</v>
      </c>
      <c r="C98" s="54">
        <f>C99+C104+C102</f>
        <v>97</v>
      </c>
      <c r="D98" s="55">
        <f t="shared" si="175"/>
        <v>1</v>
      </c>
      <c r="E98" s="56">
        <f t="shared" si="176"/>
        <v>1.0309278350515464E-2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93</v>
      </c>
      <c r="C99" s="79">
        <f>SUM(C100:C101)</f>
        <v>91</v>
      </c>
      <c r="D99" s="80">
        <f t="shared" si="175"/>
        <v>2</v>
      </c>
      <c r="E99" s="81">
        <f t="shared" si="176"/>
        <v>2.197802197802198E-2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93</v>
      </c>
      <c r="C100" s="249">
        <v>91</v>
      </c>
      <c r="D100" s="250">
        <f>IF(ISERROR(B100-C100),"n/a",B100-C100)</f>
        <v>2</v>
      </c>
      <c r="E100" s="251">
        <f>IF(ISERROR(D100/C100),"n/a",(D100/C100))</f>
        <v>2.197802197802198E-2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2/9/2024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9,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2/9/24</v>
      </c>
      <c r="C8" s="326" t="str">
        <f>Summary!C7</f>
        <v>as of 2/9/23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IF(ISERROR(Summary!B116/Summary!B53),"n/a",Summary!B116/Summary!B53)</f>
        <v>n/a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IF(ISERROR(Summary!B116/Summary!B72),"n/a",Summary!B116/Summary!B72)</f>
        <v>n/a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IF(ISERROR(Summary!B114/Summary!B51),"n/a",Summary!B114/Summary!B51)</f>
        <v>n/a</v>
      </c>
      <c r="C24" s="9" t="str">
        <f>IF(ISERROR(Summary!C114/Summary!C51),"n/a",Summary!C114/Summary!C51)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IF(ISERROR(Summary!B114/Summary!B70),"n/a",Summary!B114/Summary!B70)</f>
        <v>n/a</v>
      </c>
      <c r="C25" s="9" t="str">
        <f>IF(ISERROR(Summary!C114/Summary!C70),"n/a",Summary!C114/Summary!C70)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2/9/24</v>
      </c>
      <c r="C36" s="326" t="str">
        <f>Summary!C7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 t="str">
        <f>IF(ISERROR(Summary!C119/Summary!C56),"n/a",Summary!C119/Summary!C56)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 t="str">
        <f>IF(ISERROR(Summary!C119/Summary!C75),"n/a",Summary!C119/Summary!C75)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 t="str">
        <f>IF(ISERROR(Summary!C125/Summary!C62),"n/a",Summary!C125/Summary!C62)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IF(ISERROR(Summary!B122/Summary!B59),"n/a",Summary!B122/Summary!B59)</f>
        <v>n/a</v>
      </c>
      <c r="C59" s="9" t="str">
        <f>IF(ISERROR(Summary!C122/Summary!C59),"n/a",Summary!C122/Summary!C59)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IF(ISERROR(Summary!B117/Summary!B54),"n/a",Summary!B117/Summary!B54)</f>
        <v>n/a</v>
      </c>
      <c r="C65" s="9" t="str">
        <f>IF(ISERROR(Summary!C117/Summary!C54),"n/a",Summary!C117/Summary!C54)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 t="str">
        <f>IF(ISERROR(Summary!C117/Summary!C73),"n/a",Summary!C117/Summary!C73)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2/9/2024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February 9,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2/9/24</v>
      </c>
      <c r="C9" s="328" t="str">
        <f>Summary!C7</f>
        <v>as of 2/9/23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2/9/24</v>
      </c>
      <c r="C36" s="326" t="str">
        <f>(Summary!C7)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February 9,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2/9/24</v>
      </c>
      <c r="C9" s="328" t="str">
        <f>Summary!C7</f>
        <v>as of 2/9/23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2/9/24</v>
      </c>
      <c r="C36" s="326" t="str">
        <f>(Summary!C7)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9,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2/9/24</v>
      </c>
      <c r="C9" s="328" t="str">
        <f>Summary!C7</f>
        <v>as of 2/9/23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2/9/24</v>
      </c>
      <c r="C36" s="326" t="str">
        <f>(Summary!C7)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9,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2/9/24</v>
      </c>
      <c r="C9" s="328" t="str">
        <f>Summary!C7</f>
        <v>as of 2/9/23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2/9/24</v>
      </c>
      <c r="C36" s="326" t="str">
        <f>(Summary!C7)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9,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2/9/24</v>
      </c>
      <c r="C9" s="326" t="str">
        <f>(Summary!C7)</f>
        <v>as of 2/9/23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February 9,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2/9/24</v>
      </c>
      <c r="C9" s="328" t="str">
        <f>Summary!C7</f>
        <v>as of 2/9/23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2/9/24</v>
      </c>
      <c r="C36" s="326" t="str">
        <f>(Summary!C7)</f>
        <v>as of 2/9/23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2/9/2024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2024-02-12T15:33:25Z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