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59" documentId="8_{0126E450-95D9-40C8-B69E-EAB27AA6196D}" xr6:coauthVersionLast="47" xr6:coauthVersionMax="47" xr10:uidLastSave="{D63D2466-B6B5-407F-B35E-586BA80EC428}"/>
  <bookViews>
    <workbookView xWindow="29160" yWindow="300" windowWidth="28335" windowHeight="1567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Summary!$A$1:$A$153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Summary!$A$1:$E$153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7" i="6" l="1"/>
  <c r="R97" i="6"/>
  <c r="S80" i="6"/>
  <c r="R80" i="6"/>
  <c r="S63" i="6"/>
  <c r="R63" i="6"/>
  <c r="S46" i="6"/>
  <c r="R46" i="6"/>
  <c r="S29" i="6"/>
  <c r="R29" i="6"/>
  <c r="S12" i="6"/>
  <c r="R12" i="6"/>
  <c r="O97" i="6"/>
  <c r="N97" i="6"/>
  <c r="O80" i="6"/>
  <c r="N80" i="6"/>
  <c r="O63" i="6"/>
  <c r="N63" i="6"/>
  <c r="O46" i="6"/>
  <c r="N46" i="6"/>
  <c r="O29" i="6"/>
  <c r="N29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 s="1"/>
  <c r="T99" i="6"/>
  <c r="U99" i="6" s="1"/>
  <c r="C80" i="6"/>
  <c r="B80" i="6"/>
  <c r="C83" i="6"/>
  <c r="D82" i="6"/>
  <c r="E82" i="6" s="1"/>
  <c r="H82" i="6"/>
  <c r="I82" i="6" s="1"/>
  <c r="L82" i="6"/>
  <c r="M82" i="6" s="1"/>
  <c r="P82" i="6"/>
  <c r="Q82" i="6"/>
  <c r="T82" i="6"/>
  <c r="U82" i="6"/>
  <c r="C63" i="6"/>
  <c r="B63" i="6"/>
  <c r="D65" i="6"/>
  <c r="E65" i="6" s="1"/>
  <c r="H65" i="6"/>
  <c r="I65" i="6" s="1"/>
  <c r="L65" i="6"/>
  <c r="M65" i="6" s="1"/>
  <c r="P65" i="6"/>
  <c r="Q65" i="6" s="1"/>
  <c r="T65" i="6"/>
  <c r="U65" i="6" s="1"/>
  <c r="C46" i="6"/>
  <c r="B46" i="6"/>
  <c r="D48" i="6"/>
  <c r="E48" i="6" s="1"/>
  <c r="H48" i="6"/>
  <c r="I48" i="6" s="1"/>
  <c r="L48" i="6"/>
  <c r="M48" i="6" s="1"/>
  <c r="P48" i="6"/>
  <c r="Q48" i="6" s="1"/>
  <c r="T48" i="6"/>
  <c r="U48" i="6" s="1"/>
  <c r="C29" i="6"/>
  <c r="B29" i="6"/>
  <c r="D31" i="6"/>
  <c r="E31" i="6" s="1"/>
  <c r="H31" i="6"/>
  <c r="I31" i="6" s="1"/>
  <c r="L31" i="6"/>
  <c r="M31" i="6" s="1"/>
  <c r="P31" i="6"/>
  <c r="Q31" i="6" s="1"/>
  <c r="T31" i="6"/>
  <c r="U31" i="6" s="1"/>
  <c r="C12" i="6"/>
  <c r="B12" i="6"/>
  <c r="D14" i="6"/>
  <c r="E14" i="6" s="1"/>
  <c r="H14" i="6"/>
  <c r="I14" i="6" s="1"/>
  <c r="L14" i="6"/>
  <c r="M14" i="6" s="1"/>
  <c r="P14" i="6"/>
  <c r="Q14" i="6" s="1"/>
  <c r="T14" i="6"/>
  <c r="U14" i="6" s="1"/>
  <c r="C134" i="1" l="1"/>
  <c r="B134" i="1"/>
  <c r="D136" i="1"/>
  <c r="E136" i="1" s="1"/>
  <c r="B137" i="1"/>
  <c r="C137" i="1"/>
  <c r="D137" i="1"/>
  <c r="E137" i="1" s="1"/>
  <c r="C114" i="1"/>
  <c r="B114" i="1"/>
  <c r="D116" i="1"/>
  <c r="E116" i="1" s="1"/>
  <c r="C89" i="1"/>
  <c r="B89" i="1"/>
  <c r="D91" i="1"/>
  <c r="E91" i="1" s="1"/>
  <c r="C69" i="1"/>
  <c r="B69" i="1"/>
  <c r="D71" i="1"/>
  <c r="E71" i="1" s="1"/>
  <c r="C49" i="1"/>
  <c r="B49" i="1"/>
  <c r="D51" i="1"/>
  <c r="E51" i="1" s="1"/>
  <c r="C10" i="1"/>
  <c r="B10" i="1"/>
  <c r="D12" i="1"/>
  <c r="E12" i="1" s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T85" i="6" s="1"/>
  <c r="U85" i="6" s="1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D83" i="6" l="1"/>
  <c r="E83" i="6" s="1"/>
  <c r="S79" i="6"/>
  <c r="C79" i="6"/>
  <c r="T83" i="6"/>
  <c r="U83" i="6" s="1"/>
  <c r="N79" i="6"/>
  <c r="L85" i="6"/>
  <c r="M85" i="6" s="1"/>
  <c r="P80" i="6"/>
  <c r="Q80" i="6" s="1"/>
  <c r="R79" i="6"/>
  <c r="T79" i="6" s="1"/>
  <c r="U79" i="6" s="1"/>
  <c r="H85" i="6"/>
  <c r="I85" i="6" s="1"/>
  <c r="P85" i="6"/>
  <c r="Q85" i="6" s="1"/>
  <c r="O79" i="6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79" i="6" l="1"/>
  <c r="E79" i="6" s="1"/>
  <c r="P79" i="6"/>
  <c r="Q79" i="6" s="1"/>
  <c r="L79" i="6"/>
  <c r="M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0" i="1"/>
  <c r="C145" i="1" l="1"/>
  <c r="B145" i="1"/>
  <c r="D147" i="1"/>
  <c r="E147" i="1" s="1"/>
  <c r="B125" i="1" l="1"/>
  <c r="C125" i="1" l="1"/>
  <c r="D127" i="1"/>
  <c r="E127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2" i="1"/>
  <c r="E102" i="1" s="1"/>
  <c r="C100" i="1"/>
  <c r="B100" i="1"/>
  <c r="D82" i="1"/>
  <c r="E82" i="1" s="1"/>
  <c r="C80" i="1"/>
  <c r="B80" i="1"/>
  <c r="D62" i="1"/>
  <c r="E62" i="1" s="1"/>
  <c r="C60" i="1"/>
  <c r="B60" i="1"/>
  <c r="D42" i="1"/>
  <c r="E42" i="1" s="1"/>
  <c r="C40" i="1"/>
  <c r="B40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R59" i="6"/>
  <c r="R51" i="6"/>
  <c r="R49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R42" i="6"/>
  <c r="R40" i="6"/>
  <c r="R34" i="6"/>
  <c r="R32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R25" i="6"/>
  <c r="R23" i="6"/>
  <c r="R15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8" i="1"/>
  <c r="C139" i="1"/>
  <c r="B148" i="1"/>
  <c r="B139" i="1"/>
  <c r="C128" i="1"/>
  <c r="C119" i="1"/>
  <c r="C117" i="1"/>
  <c r="B128" i="1"/>
  <c r="B119" i="1"/>
  <c r="B117" i="1"/>
  <c r="C103" i="1"/>
  <c r="C94" i="1"/>
  <c r="C92" i="1"/>
  <c r="B103" i="1"/>
  <c r="B94" i="1"/>
  <c r="B92" i="1"/>
  <c r="C83" i="1"/>
  <c r="C74" i="1"/>
  <c r="C72" i="1"/>
  <c r="B83" i="1"/>
  <c r="B74" i="1"/>
  <c r="B72" i="1"/>
  <c r="C63" i="1"/>
  <c r="C54" i="1"/>
  <c r="C52" i="1"/>
  <c r="B63" i="1"/>
  <c r="B54" i="1"/>
  <c r="B52" i="1"/>
  <c r="C34" i="1"/>
  <c r="C32" i="1"/>
  <c r="C30" i="1"/>
  <c r="B34" i="1"/>
  <c r="B32" i="1"/>
  <c r="B30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2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2" i="1"/>
  <c r="D31" i="1"/>
  <c r="E31" i="1" s="1"/>
  <c r="D135" i="1"/>
  <c r="E135" i="1" s="1"/>
  <c r="D115" i="1"/>
  <c r="E115" i="1" s="1"/>
  <c r="D90" i="1"/>
  <c r="E90" i="1" s="1"/>
  <c r="D70" i="1"/>
  <c r="E70" i="1" s="1"/>
  <c r="D50" i="1"/>
  <c r="E50" i="1" s="1"/>
  <c r="D11" i="1" l="1"/>
  <c r="E11" i="1" s="1"/>
  <c r="C110" i="1" l="1"/>
  <c r="D14" i="1"/>
  <c r="R88" i="6" l="1"/>
  <c r="B122" i="1" l="1"/>
  <c r="C97" i="1" l="1"/>
  <c r="D144" i="1"/>
  <c r="E144" i="1" s="1"/>
  <c r="D143" i="1"/>
  <c r="E143" i="1" s="1"/>
  <c r="B142" i="1"/>
  <c r="D134" i="1" l="1"/>
  <c r="E134" i="1" s="1"/>
  <c r="D138" i="1"/>
  <c r="E138" i="1" s="1"/>
  <c r="D140" i="1"/>
  <c r="E140" i="1" s="1"/>
  <c r="D142" i="1"/>
  <c r="E142" i="1" s="1"/>
  <c r="D146" i="1"/>
  <c r="E146" i="1" s="1"/>
  <c r="D149" i="1"/>
  <c r="E149" i="1" s="1"/>
  <c r="C133" i="1" l="1"/>
  <c r="B133" i="1"/>
  <c r="D139" i="1"/>
  <c r="E139" i="1" s="1"/>
  <c r="C141" i="1"/>
  <c r="D145" i="1"/>
  <c r="E145" i="1" s="1"/>
  <c r="B141" i="1"/>
  <c r="D148" i="1"/>
  <c r="E148" i="1" s="1"/>
  <c r="B97" i="1"/>
  <c r="B150" i="1" l="1"/>
  <c r="D133" i="1"/>
  <c r="E133" i="1" s="1"/>
  <c r="C150" i="1"/>
  <c r="D141" i="1"/>
  <c r="E141" i="1" s="1"/>
  <c r="J88" i="6"/>
  <c r="D150" i="1" l="1"/>
  <c r="E150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3" i="1"/>
  <c r="E123" i="1" s="1"/>
  <c r="D124" i="1"/>
  <c r="E124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8" i="1"/>
  <c r="E98" i="1" s="1"/>
  <c r="D99" i="1"/>
  <c r="E99" i="1" s="1"/>
  <c r="C77" i="1"/>
  <c r="D78" i="1"/>
  <c r="E78" i="1" s="1"/>
  <c r="D79" i="1"/>
  <c r="E79" i="1" s="1"/>
  <c r="B77" i="1"/>
  <c r="C57" i="1"/>
  <c r="D58" i="1"/>
  <c r="E58" i="1" s="1"/>
  <c r="D59" i="1"/>
  <c r="E59" i="1" s="1"/>
  <c r="B57" i="1"/>
  <c r="C37" i="1"/>
  <c r="D38" i="1"/>
  <c r="E38" i="1" s="1"/>
  <c r="D39" i="1"/>
  <c r="E39" i="1" s="1"/>
  <c r="B37" i="1"/>
  <c r="E19" i="1"/>
  <c r="E20" i="1"/>
  <c r="C36" i="6" l="1"/>
  <c r="C45" i="14"/>
  <c r="D45" i="14" s="1"/>
  <c r="B43" i="1"/>
  <c r="L35" i="6" l="1"/>
  <c r="C43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6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0" i="1"/>
  <c r="E40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3" i="1"/>
  <c r="E53" i="1" s="1"/>
  <c r="D55" i="1"/>
  <c r="E55" i="1" s="1"/>
  <c r="D49" i="1"/>
  <c r="E49" i="1" s="1"/>
  <c r="D126" i="1"/>
  <c r="E126" i="1" s="1"/>
  <c r="D129" i="1"/>
  <c r="E129" i="1" s="1"/>
  <c r="D122" i="1"/>
  <c r="E122" i="1" s="1"/>
  <c r="D118" i="1"/>
  <c r="E118" i="1" s="1"/>
  <c r="D120" i="1"/>
  <c r="E120" i="1" s="1"/>
  <c r="D114" i="1"/>
  <c r="E114" i="1" s="1"/>
  <c r="D101" i="1"/>
  <c r="E101" i="1" s="1"/>
  <c r="D104" i="1"/>
  <c r="E104" i="1" s="1"/>
  <c r="D97" i="1"/>
  <c r="E97" i="1" s="1"/>
  <c r="D93" i="1"/>
  <c r="E93" i="1" s="1"/>
  <c r="D95" i="1"/>
  <c r="E95" i="1" s="1"/>
  <c r="D89" i="1"/>
  <c r="E89" i="1" s="1"/>
  <c r="D81" i="1"/>
  <c r="E81" i="1" s="1"/>
  <c r="D84" i="1"/>
  <c r="E84" i="1" s="1"/>
  <c r="D77" i="1"/>
  <c r="E77" i="1" s="1"/>
  <c r="D73" i="1"/>
  <c r="E73" i="1" s="1"/>
  <c r="D75" i="1"/>
  <c r="E75" i="1" s="1"/>
  <c r="D69" i="1"/>
  <c r="E69" i="1" s="1"/>
  <c r="D61" i="1"/>
  <c r="E61" i="1" s="1"/>
  <c r="D64" i="1"/>
  <c r="E64" i="1" s="1"/>
  <c r="D57" i="1"/>
  <c r="E57" i="1" s="1"/>
  <c r="D41" i="1"/>
  <c r="E41" i="1" s="1"/>
  <c r="D44" i="1"/>
  <c r="E44" i="1" s="1"/>
  <c r="B36" i="1"/>
  <c r="D37" i="1"/>
  <c r="E37" i="1" s="1"/>
  <c r="D33" i="1"/>
  <c r="E33" i="1" s="1"/>
  <c r="D35" i="1"/>
  <c r="E35" i="1" s="1"/>
  <c r="D30" i="1"/>
  <c r="E30" i="1" s="1"/>
  <c r="D18" i="1"/>
  <c r="E18" i="1" s="1"/>
  <c r="E22" i="1"/>
  <c r="E25" i="1"/>
  <c r="D10" i="1"/>
  <c r="E10" i="1" s="1"/>
  <c r="E16" i="1"/>
  <c r="E14" i="1"/>
  <c r="D108" i="1"/>
  <c r="E108" i="1" s="1"/>
  <c r="D109" i="1"/>
  <c r="E109" i="1" s="1"/>
  <c r="B8" i="3"/>
  <c r="C8" i="3"/>
  <c r="B35" i="3"/>
  <c r="B36" i="3"/>
  <c r="C36" i="3"/>
  <c r="I94" i="6" l="1"/>
  <c r="C24" i="15"/>
  <c r="D24" i="15" s="1"/>
  <c r="F87" i="6"/>
  <c r="F78" i="6" s="1"/>
  <c r="B48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1" i="1"/>
  <c r="C67" i="3" s="1"/>
  <c r="D125" i="1"/>
  <c r="E125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1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8" i="1"/>
  <c r="E128" i="1" s="1"/>
  <c r="D63" i="1"/>
  <c r="E63" i="1" s="1"/>
  <c r="C76" i="1"/>
  <c r="D119" i="1"/>
  <c r="E119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3" i="1"/>
  <c r="D14" i="3"/>
  <c r="P34" i="6"/>
  <c r="Q34" i="6" s="1"/>
  <c r="D110" i="1"/>
  <c r="E110" i="1" s="1"/>
  <c r="B113" i="1"/>
  <c r="D117" i="1"/>
  <c r="E117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6" i="1"/>
  <c r="D54" i="3"/>
  <c r="B76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3" i="1"/>
  <c r="E103" i="1" s="1"/>
  <c r="B29" i="1"/>
  <c r="B45" i="1" s="1"/>
  <c r="L17" i="6"/>
  <c r="M17" i="6" s="1"/>
  <c r="H59" i="6"/>
  <c r="I59" i="6" s="1"/>
  <c r="H34" i="6"/>
  <c r="I34" i="6" s="1"/>
  <c r="B19" i="6"/>
  <c r="C88" i="1"/>
  <c r="D42" i="3"/>
  <c r="D72" i="1"/>
  <c r="E72" i="1" s="1"/>
  <c r="D23" i="3"/>
  <c r="D80" i="1"/>
  <c r="E80" i="1" s="1"/>
  <c r="D51" i="6"/>
  <c r="E51" i="6" s="1"/>
  <c r="B45" i="6"/>
  <c r="B11" i="6"/>
  <c r="K53" i="6"/>
  <c r="H49" i="6"/>
  <c r="I49" i="6" s="1"/>
  <c r="C96" i="1"/>
  <c r="D18" i="3"/>
  <c r="D15" i="1"/>
  <c r="E15" i="1" s="1"/>
  <c r="J87" i="6"/>
  <c r="J78" i="6" s="1"/>
  <c r="L91" i="6"/>
  <c r="M91" i="6" s="1"/>
  <c r="B88" i="1"/>
  <c r="B56" i="1"/>
  <c r="D59" i="3"/>
  <c r="D40" i="3"/>
  <c r="D34" i="1"/>
  <c r="E34" i="1" s="1"/>
  <c r="D40" i="6"/>
  <c r="E40" i="6" s="1"/>
  <c r="K11" i="6"/>
  <c r="L15" i="6"/>
  <c r="M15" i="6" s="1"/>
  <c r="D19" i="3"/>
  <c r="C68" i="1"/>
  <c r="D13" i="3"/>
  <c r="D16" i="3"/>
  <c r="C29" i="1"/>
  <c r="H40" i="6"/>
  <c r="I40" i="6" s="1"/>
  <c r="F36" i="6"/>
  <c r="B28" i="6"/>
  <c r="D92" i="1"/>
  <c r="E92" i="1" s="1"/>
  <c r="D17" i="3"/>
  <c r="D43" i="1"/>
  <c r="E43" i="1" s="1"/>
  <c r="D36" i="1"/>
  <c r="E36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8" i="1"/>
  <c r="D10" i="3"/>
  <c r="D12" i="3"/>
  <c r="D58" i="3"/>
  <c r="D39" i="3"/>
  <c r="D57" i="3"/>
  <c r="D25" i="3"/>
  <c r="D74" i="1"/>
  <c r="E74" i="1" s="1"/>
  <c r="D83" i="1"/>
  <c r="E83" i="1" s="1"/>
  <c r="D60" i="1"/>
  <c r="E60" i="1" s="1"/>
  <c r="D11" i="3"/>
  <c r="D52" i="3"/>
  <c r="D100" i="1"/>
  <c r="E100" i="1" s="1"/>
  <c r="B96" i="1"/>
  <c r="D52" i="1"/>
  <c r="E52" i="1" s="1"/>
  <c r="T93" i="6"/>
  <c r="U93" i="6" s="1"/>
  <c r="D17" i="6"/>
  <c r="E17" i="6" s="1"/>
  <c r="D21" i="1"/>
  <c r="E21" i="1" s="1"/>
  <c r="B17" i="1"/>
  <c r="D13" i="1"/>
  <c r="E13" i="1" s="1"/>
  <c r="B9" i="1"/>
  <c r="D32" i="1"/>
  <c r="E32" i="1" s="1"/>
  <c r="D93" i="6"/>
  <c r="E93" i="6" s="1"/>
  <c r="B87" i="6"/>
  <c r="B78" i="6" s="1"/>
  <c r="J19" i="6"/>
  <c r="L25" i="6"/>
  <c r="M25" i="6" s="1"/>
  <c r="D94" i="1"/>
  <c r="E94" i="1" s="1"/>
  <c r="C48" i="1"/>
  <c r="D54" i="1"/>
  <c r="E54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5" i="1"/>
  <c r="B29" i="13"/>
  <c r="C32" i="14"/>
  <c r="C32" i="13"/>
  <c r="C32" i="12"/>
  <c r="B67" i="13"/>
  <c r="B67" i="12"/>
  <c r="B33" i="12"/>
  <c r="B65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0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1" i="1"/>
  <c r="E121" i="1" s="1"/>
  <c r="B130" i="1"/>
  <c r="S27" i="6"/>
  <c r="R27" i="6"/>
  <c r="T28" i="6"/>
  <c r="U28" i="6" s="1"/>
  <c r="C44" i="6"/>
  <c r="N27" i="6"/>
  <c r="O10" i="6"/>
  <c r="D67" i="3"/>
  <c r="D113" i="1"/>
  <c r="E113" i="1" s="1"/>
  <c r="B32" i="3"/>
  <c r="B31" i="3"/>
  <c r="G44" i="6"/>
  <c r="C10" i="6"/>
  <c r="D19" i="6"/>
  <c r="E19" i="6" s="1"/>
  <c r="C85" i="1"/>
  <c r="D76" i="1"/>
  <c r="E76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8" i="1"/>
  <c r="E88" i="1" s="1"/>
  <c r="L87" i="6"/>
  <c r="M87" i="6" s="1"/>
  <c r="D29" i="1"/>
  <c r="E29" i="1" s="1"/>
  <c r="H87" i="6"/>
  <c r="I87" i="6" s="1"/>
  <c r="L28" i="6"/>
  <c r="M28" i="6" s="1"/>
  <c r="B10" i="6"/>
  <c r="D56" i="1"/>
  <c r="E56" i="1" s="1"/>
  <c r="B65" i="3"/>
  <c r="L11" i="6"/>
  <c r="M11" i="6" s="1"/>
  <c r="C45" i="1"/>
  <c r="D45" i="1" s="1"/>
  <c r="E45" i="1" s="1"/>
  <c r="B27" i="6"/>
  <c r="H36" i="6"/>
  <c r="I36" i="6" s="1"/>
  <c r="C31" i="3"/>
  <c r="D68" i="1"/>
  <c r="E68" i="1" s="1"/>
  <c r="B29" i="3"/>
  <c r="K27" i="6"/>
  <c r="D28" i="6"/>
  <c r="E28" i="6" s="1"/>
  <c r="B85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6" i="1"/>
  <c r="E96" i="1" s="1"/>
  <c r="B105" i="1"/>
  <c r="L45" i="6"/>
  <c r="M45" i="6" s="1"/>
  <c r="J44" i="6"/>
  <c r="C29" i="3"/>
  <c r="C65" i="1"/>
  <c r="C28" i="3"/>
  <c r="B26" i="1"/>
  <c r="D9" i="1"/>
  <c r="E9" i="1" s="1"/>
  <c r="B28" i="3"/>
  <c r="B30" i="3"/>
  <c r="D48" i="1"/>
  <c r="E48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0" i="1"/>
  <c r="E130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5" i="1"/>
  <c r="E85" i="1" s="1"/>
  <c r="D64" i="3"/>
  <c r="D63" i="3"/>
  <c r="L10" i="6"/>
  <c r="M10" i="6" s="1"/>
  <c r="D105" i="1"/>
  <c r="E105" i="1" s="1"/>
  <c r="L27" i="6"/>
  <c r="M27" i="6" s="1"/>
  <c r="D29" i="3"/>
  <c r="D28" i="3"/>
  <c r="H27" i="6"/>
  <c r="I27" i="6" s="1"/>
  <c r="D30" i="3"/>
  <c r="L44" i="6"/>
  <c r="M44" i="6" s="1"/>
  <c r="D65" i="1"/>
  <c r="E65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<sst xmlns="http://schemas.openxmlformats.org/spreadsheetml/2006/main" count="960" uniqueCount="90">
  <si>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</si>
  <si>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</si>
  <si>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</si>
  <si>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</si>
  <si>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</si>
  <si>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</si>
  <si>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</si>
  <si>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</si>
  <si>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</si>
  <si>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</si>
  <si>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</si>
  <si>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</si>
  <si>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</si>
  <si>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</si>
  <si>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</si>
  <si>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</si>
  <si>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</si>
  <si>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</si>
  <si>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</si>
  <si>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</si>
  <si>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</si>
  <si>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</si>
  <si>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</si>
  <si>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</si>
  <si>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</si>
  <si>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</si>
  <si>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</si>
  <si>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</si>
  <si>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</si>
  <si>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</si>
  <si>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</si>
  <si>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</si>
  <si>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</si>
  <si>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</si>
  <si>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</si>
  <si>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</si>
  <si>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</si>
  <si>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</si>
  <si>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</si>
  <si>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</si>
  <si>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</si>
  <si>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</si>
  <si>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</si>
  <si>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</si>
  <si>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</si>
  <si>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</si>
  <si>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</si>
  <si>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</si>
  <si>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</si>
  <si>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</si>
  <si>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</si>
  <si>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</si>
  <si>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</si>
  <si>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</si>
  <si>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</si>
  <si>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</si>
  <si>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</si>
  <si>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</si>
  <si>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</si>
  <si>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</si>
  <si>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</si>
  <si>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</si>
  <si>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</si>
  <si>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</si>
  <si>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</si>
  <si>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</si>
  <si>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</si>
  <si>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</si>
  <si>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</si>
  <si>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</si>
  <si>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</si>
  <si>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</si>
  <si>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</si>
  <si>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</si>
  <si>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</si>
  <si>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</si>
  <si>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</si>
  <si>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</si>
  <si>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</si>
  <si>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</t>
  </si>
  <si>
    <t>as of Friday, October 6, 2023</t>
  </si>
  <si>
    <t>Fall 2022</t>
  </si>
  <si>
    <t>as of 10/6/23</t>
  </si>
  <si>
    <t>as of 10/6/22</t>
  </si>
  <si>
    <t xml:space="preserve">Fall 2023 Enrollment Target = 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</si>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</sst>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6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3" fontId="20" fillId="16" borderId="11" xfId="0" applyNumberFormat="1" applyFont="1" applyFill="1" applyBorder="1" applyAlignment="1">
      <alignment horizontal="center"/>
    </xf>
    <xf numFmtId="3" fontId="20" fillId="17" borderId="43" xfId="0" applyNumberFormat="1" applyFont="1" applyFill="1" applyBorder="1" applyAlignment="1">
      <alignment horizontal="center"/>
    </xf>
    <xf numFmtId="164" fontId="20" fillId="17" borderId="43" xfId="0" applyNumberFormat="1" applyFont="1" applyFill="1" applyBorder="1" applyAlignment="1">
      <alignment horizontal="center" vertical="center" wrapText="1"/>
    </xf>
    <xf numFmtId="3" fontId="20" fillId="27" borderId="48" xfId="0" applyNumberFormat="1" applyFont="1" applyFill="1" applyBorder="1" applyAlignment="1">
      <alignment horizontal="center"/>
    </xf>
    <xf numFmtId="3" fontId="20" fillId="19" borderId="43" xfId="0" applyNumberFormat="1" applyFont="1" applyFill="1" applyBorder="1" applyAlignment="1">
      <alignment horizontal="center"/>
    </xf>
    <xf numFmtId="3" fontId="20" fillId="28" borderId="43" xfId="0" applyNumberFormat="1" applyFont="1" applyFill="1" applyBorder="1" applyAlignment="1">
      <alignment horizontal="center"/>
    </xf>
    <xf numFmtId="3" fontId="20" fillId="21" borderId="43" xfId="0" applyNumberFormat="1" applyFont="1" applyFill="1" applyBorder="1" applyAlignment="1">
      <alignment horizontal="center"/>
    </xf>
    <xf numFmtId="3" fontId="20" fillId="29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 vertical="center" wrapText="1"/>
    </xf>
    <xf numFmtId="164" fontId="20" fillId="4" borderId="44" xfId="0" applyNumberFormat="1" applyFont="1" applyFill="1" applyBorder="1" applyAlignment="1">
      <alignment horizontal="center" vertical="center" wrapText="1"/>
    </xf>
    <xf numFmtId="3" fontId="20" fillId="30" borderId="43" xfId="0" applyNumberFormat="1" applyFont="1" applyFill="1" applyBorder="1" applyAlignment="1">
      <alignment horizontal="center"/>
    </xf>
    <xf numFmtId="3" fontId="20" fillId="31" borderId="43" xfId="0" applyNumberFormat="1" applyFont="1" applyFill="1" applyBorder="1" applyAlignment="1">
      <alignment horizontal="center"/>
    </xf>
    <xf numFmtId="3" fontId="20" fillId="25" borderId="43" xfId="0" applyNumberFormat="1" applyFont="1" applyFill="1" applyBorder="1" applyAlignment="1">
      <alignment horizontal="center" vertical="center" wrapText="1"/>
    </xf>
    <xf numFmtId="164" fontId="20" fillId="25" borderId="44" xfId="0" applyNumberFormat="1" applyFont="1" applyFill="1" applyBorder="1" applyAlignment="1">
      <alignment horizontal="center" vertical="center" wrapText="1"/>
    </xf>
    <xf numFmtId="3" fontId="20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164" fontId="18" fillId="4" borderId="44" xfId="0" applyNumberFormat="1" applyFont="1" applyFill="1" applyBorder="1" applyAlignment="1">
      <alignment horizontal="center" vertical="center" wrapText="1"/>
    </xf>
    <xf numFmtId="3" fontId="18" fillId="25" borderId="43" xfId="0" applyNumberFormat="1" applyFont="1" applyFill="1" applyBorder="1" applyAlignment="1">
      <alignment horizontal="center" vertical="center" wrapText="1"/>
    </xf>
    <xf numFmtId="164" fontId="18" fillId="25" borderId="44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1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80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81</v>
      </c>
      <c r="D6" s="166"/>
      <c r="E6" s="167"/>
    </row>
    <row r="7" spans="1:7" ht="15" x14ac:dyDescent="0.25">
      <c r="A7" s="27"/>
      <c r="B7" s="168" t="s">
        <v>82</v>
      </c>
      <c r="C7" s="169" t="s">
        <v>83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62792</v>
      </c>
      <c r="C9" s="71">
        <f>(C10+C15+C13)</f>
        <v>54685</v>
      </c>
      <c r="D9" s="71">
        <f>IF(ISERROR(B9-C9),"n/a",B9-C9)</f>
        <v>8107</v>
      </c>
      <c r="E9" s="142">
        <f>IF(ISERROR(D9/C9),"n/a",(D9/C9))</f>
        <v>0.14824906281430009</v>
      </c>
    </row>
    <row r="10" spans="1:7" x14ac:dyDescent="0.2">
      <c r="A10" s="143" t="s">
        <v>30</v>
      </c>
      <c r="B10" s="191">
        <f>SUM(B11:B12)</f>
        <v>54099</v>
      </c>
      <c r="C10" s="191">
        <f>SUM(C11:C12)</f>
        <v>46626</v>
      </c>
      <c r="D10" s="7">
        <f t="shared" ref="D10:D17" si="0">IF(ISERROR(B10-C10),"n/a",B10-C10)</f>
        <v>7473</v>
      </c>
      <c r="E10" s="144">
        <f t="shared" ref="E10:E17" si="1">IF(ISERROR(D10/C10),"n/a",(D10/C10))</f>
        <v>0.16027538283361215</v>
      </c>
    </row>
    <row r="11" spans="1:7" x14ac:dyDescent="0.2">
      <c r="A11" s="145" t="s">
        <v>31</v>
      </c>
      <c r="B11" s="260">
        <v>48042</v>
      </c>
      <c r="C11" s="260">
        <v>46626</v>
      </c>
      <c r="D11" s="261">
        <f t="shared" ref="D11" si="2">IF(ISERROR(B11-C11),"n/a",B11-C11)</f>
        <v>1416</v>
      </c>
      <c r="E11" s="262">
        <f t="shared" ref="E11" si="3">IF(ISERROR(D11/C11),"n/a",(D11/C11))</f>
        <v>3.0369321837601337E-2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5918</v>
      </c>
      <c r="C13" s="191">
        <f>C14</f>
        <v>5536</v>
      </c>
      <c r="D13" s="7">
        <f>IF(ISERROR(B13-C13),"n/a",B13-C13)</f>
        <v>382</v>
      </c>
      <c r="E13" s="144">
        <f>IF(ISERROR(D13/C13),"n/a",(D13/C13))</f>
        <v>6.9002890173410408E-2</v>
      </c>
    </row>
    <row r="14" spans="1:7" x14ac:dyDescent="0.2">
      <c r="A14" s="145" t="s">
        <v>31</v>
      </c>
      <c r="B14" s="192">
        <v>5918</v>
      </c>
      <c r="C14" s="192">
        <v>5536</v>
      </c>
      <c r="D14" s="6">
        <f>IF(ISERROR(B14-C14),"n/a",B14-C14)</f>
        <v>382</v>
      </c>
      <c r="E14" s="146">
        <f>IF(ISERROR(D14/C14),"n/a",(D14/C14))</f>
        <v>6.9002890173410408E-2</v>
      </c>
    </row>
    <row r="15" spans="1:7" x14ac:dyDescent="0.2">
      <c r="A15" s="143" t="s">
        <v>32</v>
      </c>
      <c r="B15" s="7">
        <f>B16</f>
        <v>2775</v>
      </c>
      <c r="C15" s="7">
        <f>C16</f>
        <v>2523</v>
      </c>
      <c r="D15" s="7">
        <f t="shared" si="0"/>
        <v>252</v>
      </c>
      <c r="E15" s="144">
        <f t="shared" si="1"/>
        <v>9.9881093935790727E-2</v>
      </c>
    </row>
    <row r="16" spans="1:7" x14ac:dyDescent="0.2">
      <c r="A16" s="145" t="s">
        <v>31</v>
      </c>
      <c r="B16" s="192">
        <v>2775</v>
      </c>
      <c r="C16" s="192">
        <v>2523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12135</v>
      </c>
      <c r="C17" s="71">
        <f>(C18+C24+C21)</f>
        <v>12980</v>
      </c>
      <c r="D17" s="71">
        <f t="shared" si="0"/>
        <v>-845</v>
      </c>
      <c r="E17" s="142">
        <f t="shared" si="1"/>
        <v>-6.5100154083204936E-2</v>
      </c>
    </row>
    <row r="18" spans="1:5" x14ac:dyDescent="0.2">
      <c r="A18" s="143" t="s">
        <v>30</v>
      </c>
      <c r="B18" s="191">
        <f>SUM(B19:B20)</f>
        <v>11041</v>
      </c>
      <c r="C18" s="191">
        <f>SUM(C19:C20)</f>
        <v>11662</v>
      </c>
      <c r="D18" s="7">
        <f t="shared" ref="D18:D24" si="6">IF(ISERROR(B18-C18),"n/a",B18-C18)</f>
        <v>-621</v>
      </c>
      <c r="E18" s="144">
        <f t="shared" ref="E18:E25" si="7">IF(ISERROR(D18/C18),"n/a",(D18/C18))</f>
        <v>-5.3249871377122275E-2</v>
      </c>
    </row>
    <row r="19" spans="1:5" x14ac:dyDescent="0.2">
      <c r="A19" s="145" t="s">
        <v>31</v>
      </c>
      <c r="B19" s="260">
        <v>10940</v>
      </c>
      <c r="C19" s="261">
        <v>11474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1085</v>
      </c>
      <c r="D21" s="7">
        <f>IF(ISERROR(B21-C21),"n/a",B21-C21)</f>
        <v>-252</v>
      </c>
      <c r="E21" s="144">
        <f>IF(ISERROR(D21/C21),"n/a",(D21/C21))</f>
        <v>-0.23225806451612904</v>
      </c>
    </row>
    <row r="22" spans="1:5" x14ac:dyDescent="0.2">
      <c r="A22" s="145" t="s">
        <v>31</v>
      </c>
      <c r="B22" s="192">
        <v>833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261</v>
      </c>
      <c r="C24" s="7">
        <f>C25</f>
        <v>233</v>
      </c>
      <c r="D24" s="7">
        <f t="shared" si="6"/>
        <v>28</v>
      </c>
      <c r="E24" s="144">
        <f t="shared" si="7"/>
        <v>0.12017167381974249</v>
      </c>
    </row>
    <row r="25" spans="1:5" x14ac:dyDescent="0.2">
      <c r="A25" s="145" t="s">
        <v>31</v>
      </c>
      <c r="B25" s="192">
        <v>261</v>
      </c>
      <c r="C25" s="192">
        <v>233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74927</v>
      </c>
      <c r="C26" s="71">
        <f>(C9+C17)</f>
        <v>67665</v>
      </c>
      <c r="D26" s="71">
        <f>IF(ISERROR(B26-C26),"n/a",B26-C26)</f>
        <v>7262</v>
      </c>
      <c r="E26" s="142">
        <f>IF(ISERROR(D26/C26),"n/a",(D26/C26))</f>
        <v>0.10732284046405084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(B30+B34+B32)</f>
        <v>0</v>
      </c>
      <c r="C29" s="71">
        <f>(C30+C34+C32)</f>
        <v>0</v>
      </c>
      <c r="D29" s="71">
        <f t="shared" ref="D29:D45" si="8">IF(ISERROR(B29-C29),"n/a",B29-C29)</f>
        <v>0</v>
      </c>
      <c r="E29" s="142" t="str">
        <f t="shared" ref="E29:E45" si="9">IF(ISERROR(D29/C29),"n/a",(D29/C29))</f>
        <v>n/a</v>
      </c>
    </row>
    <row r="30" spans="1:5" x14ac:dyDescent="0.2">
      <c r="A30" s="143" t="s">
        <v>30</v>
      </c>
      <c r="B30" s="191">
        <f>B31</f>
        <v>0</v>
      </c>
      <c r="C30" s="191">
        <f>C31</f>
        <v>0</v>
      </c>
      <c r="D30" s="7">
        <f t="shared" si="8"/>
        <v>0</v>
      </c>
      <c r="E30" s="144" t="str">
        <f t="shared" si="9"/>
        <v>n/a</v>
      </c>
    </row>
    <row r="31" spans="1:5" x14ac:dyDescent="0.2">
      <c r="A31" s="145" t="s">
        <v>31</v>
      </c>
      <c r="B31" s="260">
        <v>0</v>
      </c>
      <c r="C31" s="260">
        <v>0</v>
      </c>
      <c r="D31" s="261">
        <f t="shared" ref="D31" si="10">IF(ISERROR(B31-C31),"n/a",B31-C31)</f>
        <v>0</v>
      </c>
      <c r="E31" s="262" t="str">
        <f t="shared" ref="E31" si="11">IF(ISERROR(D31/C31),"n/a",(D31/C31))</f>
        <v>n/a</v>
      </c>
    </row>
    <row r="32" spans="1:5" x14ac:dyDescent="0.2">
      <c r="A32" s="143" t="s">
        <v>29</v>
      </c>
      <c r="B32" s="7">
        <f>B33</f>
        <v>0</v>
      </c>
      <c r="C32" s="7">
        <f>C33</f>
        <v>0</v>
      </c>
      <c r="D32" s="7">
        <f>IF(ISERROR(B32-C32),"n/a",B32-C32)</f>
        <v>0</v>
      </c>
      <c r="E32" s="144" t="str">
        <f>IF(ISERROR(D32/C32),"n/a",(D32/C32))</f>
        <v>n/a</v>
      </c>
    </row>
    <row r="33" spans="1:5" x14ac:dyDescent="0.2">
      <c r="A33" s="145" t="s">
        <v>31</v>
      </c>
      <c r="B33" s="192">
        <v>0</v>
      </c>
      <c r="C33" s="192">
        <v>0</v>
      </c>
      <c r="D33" s="6">
        <f>IF(ISERROR(B33-C33),"n/a",B33-C33)</f>
        <v>0</v>
      </c>
      <c r="E33" s="146" t="str">
        <f>IF(ISERROR(D33/C33),"n/a",(D33/C33))</f>
        <v>n/a</v>
      </c>
    </row>
    <row r="34" spans="1:5" x14ac:dyDescent="0.2">
      <c r="A34" s="143" t="s">
        <v>32</v>
      </c>
      <c r="B34" s="7">
        <f>B35</f>
        <v>0</v>
      </c>
      <c r="C34" s="7">
        <f>C35</f>
        <v>0</v>
      </c>
      <c r="D34" s="7">
        <f t="shared" si="8"/>
        <v>0</v>
      </c>
      <c r="E34" s="144" t="str">
        <f t="shared" si="9"/>
        <v>n/a</v>
      </c>
    </row>
    <row r="35" spans="1:5" x14ac:dyDescent="0.2">
      <c r="A35" s="145" t="s">
        <v>31</v>
      </c>
      <c r="B35" s="192">
        <v>0</v>
      </c>
      <c r="C35" s="192">
        <v>0</v>
      </c>
      <c r="D35" s="6">
        <f t="shared" si="8"/>
        <v>0</v>
      </c>
      <c r="E35" s="146" t="str">
        <f t="shared" si="9"/>
        <v>n/a</v>
      </c>
    </row>
    <row r="36" spans="1:5" x14ac:dyDescent="0.2">
      <c r="A36" s="141" t="s">
        <v>7</v>
      </c>
      <c r="B36" s="71">
        <f>(B37+B43+B40)</f>
        <v>0</v>
      </c>
      <c r="C36" s="71">
        <f>(C37+C43+C40)</f>
        <v>0</v>
      </c>
      <c r="D36" s="71">
        <f t="shared" si="8"/>
        <v>0</v>
      </c>
      <c r="E36" s="142" t="str">
        <f t="shared" si="9"/>
        <v>n/a</v>
      </c>
    </row>
    <row r="37" spans="1:5" x14ac:dyDescent="0.2">
      <c r="A37" s="143" t="s">
        <v>30</v>
      </c>
      <c r="B37" s="191">
        <f>SUM(B38:B39)</f>
        <v>0</v>
      </c>
      <c r="C37" s="191">
        <f>SUM(C38:C39)</f>
        <v>0</v>
      </c>
      <c r="D37" s="7">
        <f t="shared" si="8"/>
        <v>0</v>
      </c>
      <c r="E37" s="144" t="str">
        <f t="shared" si="9"/>
        <v>n/a</v>
      </c>
    </row>
    <row r="38" spans="1:5" x14ac:dyDescent="0.2">
      <c r="A38" s="145" t="s">
        <v>31</v>
      </c>
      <c r="B38" s="260">
        <v>0</v>
      </c>
      <c r="C38" s="261">
        <v>0</v>
      </c>
      <c r="D38" s="261">
        <f t="shared" si="8"/>
        <v>0</v>
      </c>
      <c r="E38" s="262" t="str">
        <f t="shared" si="9"/>
        <v>n/a</v>
      </c>
    </row>
    <row r="39" spans="1:5" x14ac:dyDescent="0.2">
      <c r="A39" s="145" t="s">
        <v>22</v>
      </c>
      <c r="B39" s="260">
        <v>0</v>
      </c>
      <c r="C39" s="261">
        <v>0</v>
      </c>
      <c r="D39" s="261">
        <f t="shared" si="8"/>
        <v>0</v>
      </c>
      <c r="E39" s="262" t="str">
        <f t="shared" si="9"/>
        <v>n/a</v>
      </c>
    </row>
    <row r="40" spans="1:5" x14ac:dyDescent="0.2">
      <c r="A40" s="143" t="s">
        <v>29</v>
      </c>
      <c r="B40" s="7">
        <f>B41+B42</f>
        <v>0</v>
      </c>
      <c r="C40" s="7">
        <f>C41+C42</f>
        <v>0</v>
      </c>
      <c r="D40" s="7">
        <f>IF(ISERROR(B40-C40),"n/a",B40-C40)</f>
        <v>0</v>
      </c>
      <c r="E40" s="144" t="str">
        <f>IF(ISERROR(D40/C40),"n/a",(D40/C40))</f>
        <v>n/a</v>
      </c>
    </row>
    <row r="41" spans="1:5" x14ac:dyDescent="0.2">
      <c r="A41" s="145" t="s">
        <v>31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5" t="s">
        <v>22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3" t="s">
        <v>32</v>
      </c>
      <c r="B43" s="7">
        <f>SUM(B44:B44)</f>
        <v>0</v>
      </c>
      <c r="C43" s="7">
        <f>SUM(C44:C44)</f>
        <v>0</v>
      </c>
      <c r="D43" s="7">
        <f t="shared" si="8"/>
        <v>0</v>
      </c>
      <c r="E43" s="144" t="str">
        <f t="shared" si="9"/>
        <v>n/a</v>
      </c>
    </row>
    <row r="44" spans="1:5" x14ac:dyDescent="0.2">
      <c r="A44" s="145" t="s">
        <v>31</v>
      </c>
      <c r="B44" s="192">
        <v>0</v>
      </c>
      <c r="C44" s="192">
        <v>0</v>
      </c>
      <c r="D44" s="6">
        <f t="shared" si="8"/>
        <v>0</v>
      </c>
      <c r="E44" s="146" t="str">
        <f t="shared" si="9"/>
        <v>n/a</v>
      </c>
    </row>
    <row r="45" spans="1:5" x14ac:dyDescent="0.2">
      <c r="A45" s="147" t="s">
        <v>5</v>
      </c>
      <c r="B45" s="71">
        <f>(B29+B36)</f>
        <v>0</v>
      </c>
      <c r="C45" s="71">
        <f>(C29+C36)</f>
        <v>0</v>
      </c>
      <c r="D45" s="71">
        <f t="shared" si="8"/>
        <v>0</v>
      </c>
      <c r="E45" s="142" t="str">
        <f t="shared" si="9"/>
        <v>n/a</v>
      </c>
    </row>
    <row r="46" spans="1:5" ht="6" customHeight="1" x14ac:dyDescent="0.2">
      <c r="A46" s="155"/>
      <c r="B46" s="24"/>
      <c r="C46" s="24"/>
      <c r="D46" s="24"/>
      <c r="E46" s="156"/>
    </row>
    <row r="47" spans="1:5" ht="14.25" customHeight="1" x14ac:dyDescent="0.25">
      <c r="A47" s="139" t="s">
        <v>34</v>
      </c>
      <c r="B47" s="25"/>
      <c r="C47" s="25"/>
      <c r="D47" s="25"/>
      <c r="E47" s="140"/>
    </row>
    <row r="48" spans="1:5" x14ac:dyDescent="0.2">
      <c r="A48" s="141" t="s">
        <v>77</v>
      </c>
      <c r="B48" s="71">
        <f>SUM(B49,B52,B54)</f>
        <v>45952</v>
      </c>
      <c r="C48" s="71">
        <f>(C49+C54+C52)</f>
        <v>37924</v>
      </c>
      <c r="D48" s="71">
        <f t="shared" ref="D48:D55" si="12">IF(ISERROR(B48-C48),"n/a",B48-C48)</f>
        <v>8028</v>
      </c>
      <c r="E48" s="142">
        <f t="shared" ref="E48:E55" si="13">IF(ISERROR(D48/C48),"n/a",(D48/C48))</f>
        <v>0.21168653095665013</v>
      </c>
    </row>
    <row r="49" spans="1:5" x14ac:dyDescent="0.2">
      <c r="A49" s="143" t="s">
        <v>30</v>
      </c>
      <c r="B49" s="191">
        <f>SUM(B50:B51)</f>
        <v>38904</v>
      </c>
      <c r="C49" s="191">
        <f>SUM(C50:C51)</f>
        <v>31396</v>
      </c>
      <c r="D49" s="7">
        <f t="shared" si="12"/>
        <v>7508</v>
      </c>
      <c r="E49" s="144">
        <f t="shared" si="13"/>
        <v>0.2391387437890177</v>
      </c>
    </row>
    <row r="50" spans="1:5" x14ac:dyDescent="0.2">
      <c r="A50" s="145" t="s">
        <v>31</v>
      </c>
      <c r="B50" s="260">
        <v>32926</v>
      </c>
      <c r="C50" s="260">
        <v>31396</v>
      </c>
      <c r="D50" s="261">
        <f t="shared" ref="D50" si="14">IF(ISERROR(B50-C50),"n/a",B50-C50)</f>
        <v>1530</v>
      </c>
      <c r="E50" s="262">
        <f t="shared" ref="E50" si="15">IF(ISERROR(D50/C50),"n/a",(D50/C50))</f>
        <v>4.8732322588864826E-2</v>
      </c>
    </row>
    <row r="51" spans="1:5" x14ac:dyDescent="0.2">
      <c r="A51" s="145" t="s">
        <v>22</v>
      </c>
      <c r="B51" s="260">
        <v>5978</v>
      </c>
      <c r="C51" s="260">
        <v>0</v>
      </c>
      <c r="D51" s="261">
        <f t="shared" ref="D51" si="16">IF(ISERROR(B51-C51),"n/a",B51-C51)</f>
        <v>5978</v>
      </c>
      <c r="E51" s="262" t="str">
        <f t="shared" ref="E51" si="17">IF(ISERROR(D51/C51),"n/a",(D51/C51))</f>
        <v>n/a</v>
      </c>
    </row>
    <row r="52" spans="1:5" x14ac:dyDescent="0.2">
      <c r="A52" s="143" t="s">
        <v>29</v>
      </c>
      <c r="B52" s="7">
        <f>B53</f>
        <v>4682</v>
      </c>
      <c r="C52" s="7">
        <f>C53</f>
        <v>4371</v>
      </c>
      <c r="D52" s="7">
        <f>IF(ISERROR(B52-C52),"n/a",B52-C52)</f>
        <v>311</v>
      </c>
      <c r="E52" s="144">
        <f>IF(ISERROR(D52/C52),"n/a",(D52/C52))</f>
        <v>7.1150766415008004E-2</v>
      </c>
    </row>
    <row r="53" spans="1:5" x14ac:dyDescent="0.2">
      <c r="A53" s="145" t="s">
        <v>31</v>
      </c>
      <c r="B53" s="192">
        <v>4682</v>
      </c>
      <c r="C53" s="192">
        <v>4371</v>
      </c>
      <c r="D53" s="6">
        <f>IF(ISERROR(B53-C53),"n/a",B53-C53)</f>
        <v>311</v>
      </c>
      <c r="E53" s="146">
        <f>IF(ISERROR(D53/C53),"n/a",(D53/C53))</f>
        <v>7.1150766415008004E-2</v>
      </c>
    </row>
    <row r="54" spans="1:5" x14ac:dyDescent="0.2">
      <c r="A54" s="143" t="s">
        <v>32</v>
      </c>
      <c r="B54" s="7">
        <f>B55</f>
        <v>2366</v>
      </c>
      <c r="C54" s="7">
        <f>C55</f>
        <v>2157</v>
      </c>
      <c r="D54" s="7">
        <f t="shared" si="12"/>
        <v>209</v>
      </c>
      <c r="E54" s="144">
        <f t="shared" si="13"/>
        <v>9.6893834028743631E-2</v>
      </c>
    </row>
    <row r="55" spans="1:5" x14ac:dyDescent="0.2">
      <c r="A55" s="145" t="s">
        <v>31</v>
      </c>
      <c r="B55" s="192">
        <v>2366</v>
      </c>
      <c r="C55" s="192">
        <v>2157</v>
      </c>
      <c r="D55" s="6">
        <f t="shared" si="12"/>
        <v>209</v>
      </c>
      <c r="E55" s="146">
        <f t="shared" si="13"/>
        <v>9.6893834028743631E-2</v>
      </c>
    </row>
    <row r="56" spans="1:5" x14ac:dyDescent="0.2">
      <c r="A56" s="141" t="s">
        <v>7</v>
      </c>
      <c r="B56" s="71">
        <f>(B57+B63+B60)</f>
        <v>6991</v>
      </c>
      <c r="C56" s="71">
        <f>(C57+C63+C60)</f>
        <v>8055</v>
      </c>
      <c r="D56" s="71">
        <f t="shared" ref="D56:D65" si="18">IF(ISERROR(B56-C56),"n/a",B56-C56)</f>
        <v>-1064</v>
      </c>
      <c r="E56" s="142">
        <f t="shared" ref="E56:E65" si="19">IF(ISERROR(D56/C56),"n/a",(D56/C56))</f>
        <v>-0.13209186840471757</v>
      </c>
    </row>
    <row r="57" spans="1:5" x14ac:dyDescent="0.2">
      <c r="A57" s="143" t="s">
        <v>30</v>
      </c>
      <c r="B57" s="191">
        <f>SUM(B58:B59)</f>
        <v>6376</v>
      </c>
      <c r="C57" s="191">
        <f>SUM(C58:C59)</f>
        <v>7230</v>
      </c>
      <c r="D57" s="7">
        <f t="shared" si="18"/>
        <v>-854</v>
      </c>
      <c r="E57" s="144">
        <f t="shared" si="19"/>
        <v>-0.11811894882434301</v>
      </c>
    </row>
    <row r="58" spans="1:5" x14ac:dyDescent="0.2">
      <c r="A58" s="145" t="s">
        <v>31</v>
      </c>
      <c r="B58" s="260">
        <v>6329</v>
      </c>
      <c r="C58" s="260">
        <v>7159</v>
      </c>
      <c r="D58" s="261">
        <f t="shared" si="18"/>
        <v>-830</v>
      </c>
      <c r="E58" s="262">
        <f t="shared" si="19"/>
        <v>-0.11593798016482749</v>
      </c>
    </row>
    <row r="59" spans="1:5" x14ac:dyDescent="0.2">
      <c r="A59" s="145" t="s">
        <v>22</v>
      </c>
      <c r="B59" s="260">
        <v>47</v>
      </c>
      <c r="C59" s="260">
        <v>71</v>
      </c>
      <c r="D59" s="261">
        <f t="shared" si="18"/>
        <v>-24</v>
      </c>
      <c r="E59" s="262">
        <f t="shared" si="19"/>
        <v>-0.3380281690140845</v>
      </c>
    </row>
    <row r="60" spans="1:5" x14ac:dyDescent="0.2">
      <c r="A60" s="143" t="s">
        <v>29</v>
      </c>
      <c r="B60" s="7">
        <f>B61+B62</f>
        <v>535</v>
      </c>
      <c r="C60" s="7">
        <f>C61+C62</f>
        <v>749</v>
      </c>
      <c r="D60" s="7">
        <f>IF(ISERROR(B60-C60),"n/a",B60-C60)</f>
        <v>-214</v>
      </c>
      <c r="E60" s="144">
        <f>IF(ISERROR(D60/C60),"n/a",(D60/C60))</f>
        <v>-0.2857142857142857</v>
      </c>
    </row>
    <row r="61" spans="1:5" s="2" customFormat="1" x14ac:dyDescent="0.2">
      <c r="A61" s="145" t="s">
        <v>31</v>
      </c>
      <c r="B61" s="192">
        <v>535</v>
      </c>
      <c r="C61" s="192">
        <v>749</v>
      </c>
      <c r="D61" s="6">
        <f>IF(ISERROR(B61-C61),"n/a",B61-C61)</f>
        <v>-214</v>
      </c>
      <c r="E61" s="146">
        <f>IF(ISERROR(D61/C61),"n/a",(D61/C61))</f>
        <v>-0.2857142857142857</v>
      </c>
    </row>
    <row r="62" spans="1:5" s="2" customFormat="1" x14ac:dyDescent="0.2">
      <c r="A62" s="145" t="s">
        <v>22</v>
      </c>
      <c r="B62" s="192">
        <v>0</v>
      </c>
      <c r="C62" s="192">
        <v>0</v>
      </c>
      <c r="D62" s="6">
        <f>IF(ISERROR(B62-C62),"n/a",B62-C62)</f>
        <v>0</v>
      </c>
      <c r="E62" s="146" t="str">
        <f>IF(ISERROR(D62/C62),"n/a",(D62/C62))</f>
        <v>n/a</v>
      </c>
    </row>
    <row r="63" spans="1:5" x14ac:dyDescent="0.2">
      <c r="A63" s="143" t="s">
        <v>32</v>
      </c>
      <c r="B63" s="7">
        <f>B64</f>
        <v>80</v>
      </c>
      <c r="C63" s="7">
        <f>C64</f>
        <v>76</v>
      </c>
      <c r="D63" s="7">
        <f t="shared" si="18"/>
        <v>4</v>
      </c>
      <c r="E63" s="144">
        <f t="shared" si="19"/>
        <v>5.2631578947368418E-2</v>
      </c>
    </row>
    <row r="64" spans="1:5" s="2" customFormat="1" x14ac:dyDescent="0.2">
      <c r="A64" s="145" t="s">
        <v>31</v>
      </c>
      <c r="B64" s="192">
        <v>80</v>
      </c>
      <c r="C64" s="192">
        <v>76</v>
      </c>
      <c r="D64" s="6">
        <f t="shared" si="18"/>
        <v>4</v>
      </c>
      <c r="E64" s="146">
        <f t="shared" si="19"/>
        <v>5.2631578947368418E-2</v>
      </c>
    </row>
    <row r="65" spans="1:5" ht="15.75" customHeight="1" x14ac:dyDescent="0.2">
      <c r="A65" s="147" t="s">
        <v>5</v>
      </c>
      <c r="B65" s="71">
        <f>(B48+B56)</f>
        <v>52943</v>
      </c>
      <c r="C65" s="71">
        <f>(C48+C56)</f>
        <v>45979</v>
      </c>
      <c r="D65" s="71">
        <f t="shared" si="18"/>
        <v>6964</v>
      </c>
      <c r="E65" s="142">
        <f t="shared" si="19"/>
        <v>0.15146044933556624</v>
      </c>
    </row>
    <row r="66" spans="1:5" ht="9" customHeight="1" x14ac:dyDescent="0.2">
      <c r="A66" s="148"/>
      <c r="B66" s="26"/>
      <c r="C66" s="26"/>
      <c r="D66" s="26"/>
      <c r="E66" s="149"/>
    </row>
    <row r="67" spans="1:5" ht="14.25" customHeight="1" x14ac:dyDescent="0.25">
      <c r="A67" s="139" t="s">
        <v>18</v>
      </c>
      <c r="B67" s="25"/>
      <c r="C67" s="25"/>
      <c r="D67" s="25"/>
      <c r="E67" s="140"/>
    </row>
    <row r="68" spans="1:5" ht="14.25" customHeight="1" x14ac:dyDescent="0.2">
      <c r="A68" s="141" t="s">
        <v>77</v>
      </c>
      <c r="B68" s="71">
        <f>(B69+B74+B72)</f>
        <v>7177</v>
      </c>
      <c r="C68" s="71">
        <f>(C69+C74+C72)</f>
        <v>6927</v>
      </c>
      <c r="D68" s="71">
        <f t="shared" ref="D68:D85" si="20">IF(ISERROR(B68-C68),"n/a",B68-C68)</f>
        <v>250</v>
      </c>
      <c r="E68" s="142">
        <f t="shared" ref="E68:E85" si="21">IF(ISERROR(D68/C68),"n/a",(D68/C68))</f>
        <v>3.609065973726E-2</v>
      </c>
    </row>
    <row r="69" spans="1:5" ht="14.25" customHeight="1" x14ac:dyDescent="0.2">
      <c r="A69" s="143" t="s">
        <v>30</v>
      </c>
      <c r="B69" s="191">
        <f>SUM(B70:B71)</f>
        <v>6567</v>
      </c>
      <c r="C69" s="191">
        <f>SUM(C70:C71)</f>
        <v>6251</v>
      </c>
      <c r="D69" s="7">
        <f t="shared" si="20"/>
        <v>316</v>
      </c>
      <c r="E69" s="144">
        <f t="shared" si="21"/>
        <v>5.055191169412894E-2</v>
      </c>
    </row>
    <row r="70" spans="1:5" ht="14.25" customHeight="1" x14ac:dyDescent="0.2">
      <c r="A70" s="145" t="s">
        <v>31</v>
      </c>
      <c r="B70" s="260">
        <v>6454</v>
      </c>
      <c r="C70" s="260">
        <v>6251</v>
      </c>
      <c r="D70" s="261">
        <f t="shared" ref="D70" si="22">IF(ISERROR(B70-C70),"n/a",B70-C70)</f>
        <v>203</v>
      </c>
      <c r="E70" s="262">
        <f t="shared" ref="E70" si="23">IF(ISERROR(D70/C70),"n/a",(D70/C70))</f>
        <v>3.2474804031354984E-2</v>
      </c>
    </row>
    <row r="71" spans="1:5" ht="14.25" customHeight="1" x14ac:dyDescent="0.2">
      <c r="A71" s="145" t="s">
        <v>22</v>
      </c>
      <c r="B71" s="260">
        <v>113</v>
      </c>
      <c r="C71" s="260">
        <v>0</v>
      </c>
      <c r="D71" s="261">
        <f t="shared" ref="D71" si="24">IF(ISERROR(B71-C71),"n/a",B71-C71)</f>
        <v>113</v>
      </c>
      <c r="E71" s="262" t="str">
        <f t="shared" ref="E71" si="25">IF(ISERROR(D71/C71),"n/a",(D71/C71))</f>
        <v>n/a</v>
      </c>
    </row>
    <row r="72" spans="1:5" ht="14.25" customHeight="1" x14ac:dyDescent="0.2">
      <c r="A72" s="143" t="s">
        <v>29</v>
      </c>
      <c r="B72" s="7">
        <f>B73</f>
        <v>459</v>
      </c>
      <c r="C72" s="7">
        <f>C73</f>
        <v>506</v>
      </c>
      <c r="D72" s="7">
        <f>IF(ISERROR(B72-C72),"n/a",B72-C72)</f>
        <v>-47</v>
      </c>
      <c r="E72" s="144">
        <f>IF(ISERROR(D72/C72),"n/a",(D72/C72))</f>
        <v>-9.2885375494071151E-2</v>
      </c>
    </row>
    <row r="73" spans="1:5" ht="14.25" customHeight="1" x14ac:dyDescent="0.2">
      <c r="A73" s="145" t="s">
        <v>31</v>
      </c>
      <c r="B73" s="192">
        <v>459</v>
      </c>
      <c r="C73" s="192">
        <v>506</v>
      </c>
      <c r="D73" s="6">
        <f>IF(ISERROR(B73-C73),"n/a",B73-C73)</f>
        <v>-47</v>
      </c>
      <c r="E73" s="146">
        <f>IF(ISERROR(D73/C73),"n/a",(D73/C73))</f>
        <v>-9.2885375494071151E-2</v>
      </c>
    </row>
    <row r="74" spans="1:5" ht="14.25" customHeight="1" x14ac:dyDescent="0.2">
      <c r="A74" s="143" t="s">
        <v>32</v>
      </c>
      <c r="B74" s="7">
        <f>B75</f>
        <v>151</v>
      </c>
      <c r="C74" s="7">
        <f>C75</f>
        <v>170</v>
      </c>
      <c r="D74" s="7">
        <f t="shared" si="20"/>
        <v>-19</v>
      </c>
      <c r="E74" s="144">
        <f t="shared" si="21"/>
        <v>-0.11176470588235295</v>
      </c>
    </row>
    <row r="75" spans="1:5" ht="14.25" customHeight="1" x14ac:dyDescent="0.2">
      <c r="A75" s="145" t="s">
        <v>31</v>
      </c>
      <c r="B75" s="192">
        <v>151</v>
      </c>
      <c r="C75" s="192">
        <v>170</v>
      </c>
      <c r="D75" s="6">
        <f t="shared" si="20"/>
        <v>-19</v>
      </c>
      <c r="E75" s="146">
        <f t="shared" si="21"/>
        <v>-0.11176470588235295</v>
      </c>
    </row>
    <row r="76" spans="1:5" ht="14.25" customHeight="1" x14ac:dyDescent="0.2">
      <c r="A76" s="141" t="s">
        <v>7</v>
      </c>
      <c r="B76" s="71">
        <f>(B77+B83+B80)</f>
        <v>1637</v>
      </c>
      <c r="C76" s="71">
        <f>(C77+C83+C80)</f>
        <v>1991</v>
      </c>
      <c r="D76" s="71">
        <f t="shared" si="20"/>
        <v>-354</v>
      </c>
      <c r="E76" s="142">
        <f t="shared" si="21"/>
        <v>-0.17780010045203415</v>
      </c>
    </row>
    <row r="77" spans="1:5" x14ac:dyDescent="0.2">
      <c r="A77" s="143" t="s">
        <v>30</v>
      </c>
      <c r="B77" s="191">
        <f>SUM(B78:B79)</f>
        <v>1524</v>
      </c>
      <c r="C77" s="191">
        <f>SUM(C78:C79)</f>
        <v>1790</v>
      </c>
      <c r="D77" s="7">
        <f t="shared" si="20"/>
        <v>-266</v>
      </c>
      <c r="E77" s="144">
        <f t="shared" si="21"/>
        <v>-0.14860335195530727</v>
      </c>
    </row>
    <row r="78" spans="1:5" x14ac:dyDescent="0.2">
      <c r="A78" s="145" t="s">
        <v>31</v>
      </c>
      <c r="B78" s="260">
        <v>1510</v>
      </c>
      <c r="C78" s="260">
        <v>1758</v>
      </c>
      <c r="D78" s="261">
        <f t="shared" si="20"/>
        <v>-248</v>
      </c>
      <c r="E78" s="262">
        <f t="shared" si="21"/>
        <v>-0.14106939704209329</v>
      </c>
    </row>
    <row r="79" spans="1:5" x14ac:dyDescent="0.2">
      <c r="A79" s="145" t="s">
        <v>22</v>
      </c>
      <c r="B79" s="260">
        <v>14</v>
      </c>
      <c r="C79" s="260">
        <v>32</v>
      </c>
      <c r="D79" s="261">
        <f t="shared" si="20"/>
        <v>-18</v>
      </c>
      <c r="E79" s="262">
        <f t="shared" si="21"/>
        <v>-0.5625</v>
      </c>
    </row>
    <row r="80" spans="1:5" ht="12" customHeight="1" x14ac:dyDescent="0.2">
      <c r="A80" s="143" t="s">
        <v>29</v>
      </c>
      <c r="B80" s="7">
        <f>B81+B82</f>
        <v>97</v>
      </c>
      <c r="C80" s="7">
        <f>C81+C82</f>
        <v>186</v>
      </c>
      <c r="D80" s="7">
        <f>IF(ISERROR(B80-C80),"n/a",B80-C80)</f>
        <v>-89</v>
      </c>
      <c r="E80" s="144">
        <f>IF(ISERROR(D80/C80),"n/a",(D80/C80))</f>
        <v>-0.478494623655914</v>
      </c>
    </row>
    <row r="81" spans="1:5" ht="12" customHeight="1" x14ac:dyDescent="0.2">
      <c r="A81" s="145" t="s">
        <v>31</v>
      </c>
      <c r="B81" s="192">
        <v>97</v>
      </c>
      <c r="C81" s="192">
        <v>186</v>
      </c>
      <c r="D81" s="6">
        <f>IF(ISERROR(B81-C81),"n/a",B81-C81)</f>
        <v>-89</v>
      </c>
      <c r="E81" s="146">
        <f>IF(ISERROR(D81/C81),"n/a",(D81/C81))</f>
        <v>-0.478494623655914</v>
      </c>
    </row>
    <row r="82" spans="1:5" ht="12" customHeight="1" x14ac:dyDescent="0.2">
      <c r="A82" s="145" t="s">
        <v>22</v>
      </c>
      <c r="B82" s="192">
        <v>0</v>
      </c>
      <c r="C82" s="192">
        <v>0</v>
      </c>
      <c r="D82" s="6">
        <f>IF(ISERROR(B82-C82),"n/a",B82-C82)</f>
        <v>0</v>
      </c>
      <c r="E82" s="146" t="str">
        <f>IF(ISERROR(D82/C82),"n/a",(D82/C82))</f>
        <v>n/a</v>
      </c>
    </row>
    <row r="83" spans="1:5" x14ac:dyDescent="0.2">
      <c r="A83" s="143" t="s">
        <v>32</v>
      </c>
      <c r="B83" s="7">
        <f>B84</f>
        <v>16</v>
      </c>
      <c r="C83" s="7">
        <f>C84</f>
        <v>15</v>
      </c>
      <c r="D83" s="7">
        <f t="shared" si="20"/>
        <v>1</v>
      </c>
      <c r="E83" s="144">
        <f t="shared" si="21"/>
        <v>6.6666666666666666E-2</v>
      </c>
    </row>
    <row r="84" spans="1:5" ht="12" customHeight="1" x14ac:dyDescent="0.2">
      <c r="A84" s="145" t="s">
        <v>31</v>
      </c>
      <c r="B84" s="192">
        <v>16</v>
      </c>
      <c r="C84" s="192">
        <v>15</v>
      </c>
      <c r="D84" s="6">
        <f t="shared" si="20"/>
        <v>1</v>
      </c>
      <c r="E84" s="146">
        <f t="shared" si="21"/>
        <v>6.6666666666666666E-2</v>
      </c>
    </row>
    <row r="85" spans="1:5" ht="15.75" customHeight="1" x14ac:dyDescent="0.2">
      <c r="A85" s="147" t="s">
        <v>5</v>
      </c>
      <c r="B85" s="71">
        <f>(B68+B76)</f>
        <v>8814</v>
      </c>
      <c r="C85" s="71">
        <f>(C68+C76)</f>
        <v>8918</v>
      </c>
      <c r="D85" s="71">
        <f t="shared" si="20"/>
        <v>-104</v>
      </c>
      <c r="E85" s="142">
        <f t="shared" si="21"/>
        <v>-1.1661807580174927E-2</v>
      </c>
    </row>
    <row r="86" spans="1:5" ht="3.75" customHeight="1" x14ac:dyDescent="0.2">
      <c r="A86" s="148"/>
      <c r="B86" s="26"/>
      <c r="C86" s="26"/>
      <c r="D86" s="26"/>
      <c r="E86" s="149"/>
    </row>
    <row r="87" spans="1:5" ht="21" customHeight="1" x14ac:dyDescent="0.25">
      <c r="A87" s="139" t="s">
        <v>9</v>
      </c>
      <c r="B87" s="25"/>
      <c r="C87" s="25"/>
      <c r="D87" s="25"/>
      <c r="E87" s="140"/>
    </row>
    <row r="88" spans="1:5" ht="14.25" customHeight="1" x14ac:dyDescent="0.2">
      <c r="A88" s="141" t="s">
        <v>77</v>
      </c>
      <c r="B88" s="71">
        <f>(B89+B94+B92)</f>
        <v>5642</v>
      </c>
      <c r="C88" s="71">
        <f>(C89+C94+C92)</f>
        <v>5705</v>
      </c>
      <c r="D88" s="71">
        <f t="shared" ref="D88:D105" si="26">IF(ISERROR(B88-C88),"n/a",B88-C88)</f>
        <v>-63</v>
      </c>
      <c r="E88" s="142">
        <f t="shared" ref="E88:E105" si="27">IF(ISERROR(D88/C88),"n/a",(D88/C88))</f>
        <v>-1.1042944785276074E-2</v>
      </c>
    </row>
    <row r="89" spans="1:5" ht="14.25" customHeight="1" x14ac:dyDescent="0.2">
      <c r="A89" s="143" t="s">
        <v>30</v>
      </c>
      <c r="B89" s="191">
        <f>SUM(B90:B91)</f>
        <v>5278</v>
      </c>
      <c r="C89" s="191">
        <f>SUM(C90:C91)</f>
        <v>5273</v>
      </c>
      <c r="D89" s="7">
        <f t="shared" si="26"/>
        <v>5</v>
      </c>
      <c r="E89" s="144">
        <f t="shared" si="27"/>
        <v>9.4822681585435232E-4</v>
      </c>
    </row>
    <row r="90" spans="1:5" ht="14.25" customHeight="1" x14ac:dyDescent="0.2">
      <c r="A90" s="145" t="s">
        <v>31</v>
      </c>
      <c r="B90" s="260">
        <v>5199</v>
      </c>
      <c r="C90" s="260">
        <v>5273</v>
      </c>
      <c r="D90" s="261">
        <f t="shared" ref="D90" si="28">IF(ISERROR(B90-C90),"n/a",B90-C90)</f>
        <v>-74</v>
      </c>
      <c r="E90" s="262">
        <f t="shared" ref="E90" si="29">IF(ISERROR(D90/C90),"n/a",(D90/C90))</f>
        <v>-1.4033756874644416E-2</v>
      </c>
    </row>
    <row r="91" spans="1:5" ht="14.25" customHeight="1" x14ac:dyDescent="0.2">
      <c r="A91" s="145" t="s">
        <v>22</v>
      </c>
      <c r="B91" s="260">
        <v>79</v>
      </c>
      <c r="C91" s="260">
        <v>0</v>
      </c>
      <c r="D91" s="261">
        <f t="shared" ref="D91" si="30">IF(ISERROR(B91-C91),"n/a",B91-C91)</f>
        <v>79</v>
      </c>
      <c r="E91" s="262" t="str">
        <f t="shared" ref="E91" si="31">IF(ISERROR(D91/C91),"n/a",(D91/C91))</f>
        <v>n/a</v>
      </c>
    </row>
    <row r="92" spans="1:5" ht="14.25" customHeight="1" x14ac:dyDescent="0.2">
      <c r="A92" s="143" t="s">
        <v>29</v>
      </c>
      <c r="B92" s="7">
        <f>B93</f>
        <v>263</v>
      </c>
      <c r="C92" s="7">
        <f>C93</f>
        <v>326</v>
      </c>
      <c r="D92" s="7">
        <f>IF(ISERROR(B92-C92),"n/a",B92-C92)</f>
        <v>-63</v>
      </c>
      <c r="E92" s="144">
        <f>IF(ISERROR(D92/C92),"n/a",(D92/C92))</f>
        <v>-0.19325153374233128</v>
      </c>
    </row>
    <row r="93" spans="1:5" ht="14.25" customHeight="1" x14ac:dyDescent="0.2">
      <c r="A93" s="145" t="s">
        <v>31</v>
      </c>
      <c r="B93" s="192">
        <v>263</v>
      </c>
      <c r="C93" s="192">
        <v>326</v>
      </c>
      <c r="D93" s="6">
        <f>IF(ISERROR(B93-C93),"n/a",B93-C93)</f>
        <v>-63</v>
      </c>
      <c r="E93" s="146">
        <f>IF(ISERROR(D93/C93),"n/a",(D93/C93))</f>
        <v>-0.19325153374233128</v>
      </c>
    </row>
    <row r="94" spans="1:5" ht="14.25" customHeight="1" x14ac:dyDescent="0.2">
      <c r="A94" s="143" t="s">
        <v>32</v>
      </c>
      <c r="B94" s="7">
        <f>B95</f>
        <v>101</v>
      </c>
      <c r="C94" s="7">
        <f>C95</f>
        <v>106</v>
      </c>
      <c r="D94" s="7">
        <f t="shared" si="26"/>
        <v>-5</v>
      </c>
      <c r="E94" s="144">
        <f t="shared" si="27"/>
        <v>-4.716981132075472E-2</v>
      </c>
    </row>
    <row r="95" spans="1:5" ht="14.25" customHeight="1" x14ac:dyDescent="0.2">
      <c r="A95" s="145" t="s">
        <v>31</v>
      </c>
      <c r="B95" s="192">
        <v>101</v>
      </c>
      <c r="C95" s="192">
        <v>106</v>
      </c>
      <c r="D95" s="6">
        <f t="shared" si="26"/>
        <v>-5</v>
      </c>
      <c r="E95" s="146">
        <f t="shared" si="27"/>
        <v>-4.716981132075472E-2</v>
      </c>
    </row>
    <row r="96" spans="1:5" ht="14.25" customHeight="1" x14ac:dyDescent="0.2">
      <c r="A96" s="141" t="s">
        <v>7</v>
      </c>
      <c r="B96" s="71">
        <f>(B97+B103+B100)</f>
        <v>1330</v>
      </c>
      <c r="C96" s="71">
        <f>(C97+C103+C100)</f>
        <v>1575</v>
      </c>
      <c r="D96" s="71">
        <f t="shared" si="26"/>
        <v>-245</v>
      </c>
      <c r="E96" s="142">
        <f t="shared" si="27"/>
        <v>-0.15555555555555556</v>
      </c>
    </row>
    <row r="97" spans="1:5" x14ac:dyDescent="0.2">
      <c r="A97" s="143" t="s">
        <v>30</v>
      </c>
      <c r="B97" s="7">
        <f>SUM(B98:B99)</f>
        <v>1241</v>
      </c>
      <c r="C97" s="7">
        <f>SUM(C98:C99)</f>
        <v>1424</v>
      </c>
      <c r="D97" s="7">
        <f t="shared" si="26"/>
        <v>-183</v>
      </c>
      <c r="E97" s="144">
        <f t="shared" si="27"/>
        <v>-0.12851123595505617</v>
      </c>
    </row>
    <row r="98" spans="1:5" x14ac:dyDescent="0.2">
      <c r="A98" s="145" t="s">
        <v>31</v>
      </c>
      <c r="B98" s="261">
        <v>1230</v>
      </c>
      <c r="C98" s="260">
        <v>1401</v>
      </c>
      <c r="D98" s="261">
        <f t="shared" si="26"/>
        <v>-171</v>
      </c>
      <c r="E98" s="262">
        <f t="shared" si="27"/>
        <v>-0.12205567451820129</v>
      </c>
    </row>
    <row r="99" spans="1:5" x14ac:dyDescent="0.2">
      <c r="A99" s="145" t="s">
        <v>22</v>
      </c>
      <c r="B99" s="261">
        <v>11</v>
      </c>
      <c r="C99" s="260">
        <v>23</v>
      </c>
      <c r="D99" s="261">
        <f t="shared" si="26"/>
        <v>-12</v>
      </c>
      <c r="E99" s="262">
        <f t="shared" si="27"/>
        <v>-0.52173913043478259</v>
      </c>
    </row>
    <row r="100" spans="1:5" x14ac:dyDescent="0.2">
      <c r="A100" s="143" t="s">
        <v>29</v>
      </c>
      <c r="B100" s="7">
        <f>B101+B102</f>
        <v>78</v>
      </c>
      <c r="C100" s="7">
        <f>C101+C102</f>
        <v>143</v>
      </c>
      <c r="D100" s="7">
        <f>IF(ISERROR(B100-C100),"n/a",B100-C100)</f>
        <v>-65</v>
      </c>
      <c r="E100" s="144">
        <f>IF(ISERROR(D100/C100),"n/a",(D100/C100))</f>
        <v>-0.45454545454545453</v>
      </c>
    </row>
    <row r="101" spans="1:5" x14ac:dyDescent="0.2">
      <c r="A101" s="145" t="s">
        <v>31</v>
      </c>
      <c r="B101" s="192">
        <v>78</v>
      </c>
      <c r="C101" s="192">
        <v>143</v>
      </c>
      <c r="D101" s="6">
        <f>IF(ISERROR(B101-C101),"n/a",B101-C101)</f>
        <v>-65</v>
      </c>
      <c r="E101" s="146">
        <f>IF(ISERROR(D101/C101),"n/a",(D101/C101))</f>
        <v>-0.45454545454545453</v>
      </c>
    </row>
    <row r="102" spans="1:5" x14ac:dyDescent="0.2">
      <c r="A102" s="145" t="s">
        <v>22</v>
      </c>
      <c r="B102" s="192">
        <v>0</v>
      </c>
      <c r="C102" s="192">
        <v>0</v>
      </c>
      <c r="D102" s="6">
        <f>IF(ISERROR(B102-C102),"n/a",B102-C102)</f>
        <v>0</v>
      </c>
      <c r="E102" s="146" t="str">
        <f>IF(ISERROR(D102/C102),"n/a",(D102/C102))</f>
        <v>n/a</v>
      </c>
    </row>
    <row r="103" spans="1:5" x14ac:dyDescent="0.2">
      <c r="A103" s="143" t="s">
        <v>32</v>
      </c>
      <c r="B103" s="7">
        <f>B104</f>
        <v>11</v>
      </c>
      <c r="C103" s="7">
        <f>C104</f>
        <v>8</v>
      </c>
      <c r="D103" s="7">
        <f t="shared" si="26"/>
        <v>3</v>
      </c>
      <c r="E103" s="144">
        <f t="shared" si="27"/>
        <v>0.375</v>
      </c>
    </row>
    <row r="104" spans="1:5" x14ac:dyDescent="0.2">
      <c r="A104" s="145" t="s">
        <v>31</v>
      </c>
      <c r="B104" s="192">
        <v>11</v>
      </c>
      <c r="C104" s="192">
        <v>8</v>
      </c>
      <c r="D104" s="6">
        <f t="shared" si="26"/>
        <v>3</v>
      </c>
      <c r="E104" s="146">
        <f t="shared" si="27"/>
        <v>0.375</v>
      </c>
    </row>
    <row r="105" spans="1:5" x14ac:dyDescent="0.2">
      <c r="A105" s="315" t="s">
        <v>5</v>
      </c>
      <c r="B105" s="316">
        <f>(B88+B96)</f>
        <v>6972</v>
      </c>
      <c r="C105" s="316">
        <f>(C88+C96)</f>
        <v>7280</v>
      </c>
      <c r="D105" s="316">
        <f t="shared" si="26"/>
        <v>-308</v>
      </c>
      <c r="E105" s="317">
        <f t="shared" si="27"/>
        <v>-4.230769230769231E-2</v>
      </c>
    </row>
    <row r="106" spans="1:5" x14ac:dyDescent="0.2">
      <c r="A106" s="155"/>
      <c r="B106" s="26"/>
      <c r="C106" s="26"/>
      <c r="D106" s="26"/>
      <c r="E106" s="172"/>
    </row>
    <row r="107" spans="1:5" ht="15" x14ac:dyDescent="0.25">
      <c r="A107" s="157" t="s">
        <v>3</v>
      </c>
      <c r="B107" s="6"/>
      <c r="C107" s="6"/>
      <c r="D107" s="6"/>
      <c r="E107" s="158"/>
    </row>
    <row r="108" spans="1:5" x14ac:dyDescent="0.2">
      <c r="A108" s="159" t="s">
        <v>77</v>
      </c>
      <c r="B108" s="6">
        <v>5640</v>
      </c>
      <c r="C108" s="6">
        <v>5701</v>
      </c>
      <c r="D108" s="6">
        <f>IF(ISERROR(B108-C108),"n/a",B108-C108)</f>
        <v>-61</v>
      </c>
      <c r="E108" s="158">
        <f>IF(ISERROR(D108/C108),"n/a",(D108/C108))</f>
        <v>-1.0699877214523769E-2</v>
      </c>
    </row>
    <row r="109" spans="1:5" x14ac:dyDescent="0.2">
      <c r="A109" s="159" t="s">
        <v>7</v>
      </c>
      <c r="B109" s="6">
        <v>1325</v>
      </c>
      <c r="C109" s="6">
        <v>1572</v>
      </c>
      <c r="D109" s="6">
        <f>IF(ISERROR(B109-C109),"n/a",B109-C109)</f>
        <v>-247</v>
      </c>
      <c r="E109" s="158">
        <f>IF(ISERROR(D109/C109),"n/a",(D109/C109))</f>
        <v>-0.15712468193384224</v>
      </c>
    </row>
    <row r="110" spans="1:5" x14ac:dyDescent="0.2">
      <c r="A110" s="160" t="s">
        <v>5</v>
      </c>
      <c r="B110" s="7">
        <f>SUM(B108:B109)</f>
        <v>6965</v>
      </c>
      <c r="C110" s="7">
        <f>SUM(C108:C109)</f>
        <v>7273</v>
      </c>
      <c r="D110" s="7">
        <f>IF(ISERROR(B110-C110),"n/a",B110-C110)</f>
        <v>-308</v>
      </c>
      <c r="E110" s="161">
        <f>IF(ISERROR(D110/C110),"n/a",(D110/C110))</f>
        <v>-4.2348411934552452E-2</v>
      </c>
    </row>
    <row r="111" spans="1:5" x14ac:dyDescent="0.2">
      <c r="A111" s="162"/>
      <c r="B111" s="24"/>
      <c r="C111" s="24"/>
      <c r="D111" s="24"/>
      <c r="E111" s="156"/>
    </row>
    <row r="112" spans="1:5" ht="15" x14ac:dyDescent="0.25">
      <c r="A112" s="157" t="s">
        <v>4</v>
      </c>
      <c r="B112" s="6"/>
      <c r="C112" s="6"/>
      <c r="D112" s="6"/>
      <c r="E112" s="158"/>
    </row>
    <row r="113" spans="1:5" x14ac:dyDescent="0.2">
      <c r="A113" s="141" t="s">
        <v>77</v>
      </c>
      <c r="B113" s="71">
        <f>(B114+B119+B117)</f>
        <v>5566</v>
      </c>
      <c r="C113" s="71">
        <f>(C114+C119+C117)</f>
        <v>5581</v>
      </c>
      <c r="D113" s="71">
        <f t="shared" ref="D113:D130" si="32">IF(ISERROR(B113-C113),"n/a",B113-C113)</f>
        <v>-15</v>
      </c>
      <c r="E113" s="142">
        <f t="shared" ref="E113:E130" si="33">IF(ISERROR(D113/C113),"n/a",(D113/C113))</f>
        <v>-2.6876903780684463E-3</v>
      </c>
    </row>
    <row r="114" spans="1:5" s="72" customFormat="1" x14ac:dyDescent="0.2">
      <c r="A114" s="143" t="s">
        <v>30</v>
      </c>
      <c r="B114" s="7">
        <f>SUM(B115:B116)</f>
        <v>5220</v>
      </c>
      <c r="C114" s="7">
        <f>SUM(C115:C116)</f>
        <v>5181</v>
      </c>
      <c r="D114" s="7">
        <f t="shared" si="32"/>
        <v>39</v>
      </c>
      <c r="E114" s="144">
        <f t="shared" si="33"/>
        <v>7.5275043427909666E-3</v>
      </c>
    </row>
    <row r="115" spans="1:5" s="72" customFormat="1" x14ac:dyDescent="0.2">
      <c r="A115" s="145" t="s">
        <v>31</v>
      </c>
      <c r="B115" s="261">
        <v>5144</v>
      </c>
      <c r="C115" s="261">
        <v>5181</v>
      </c>
      <c r="D115" s="261">
        <f t="shared" ref="D115" si="34">IF(ISERROR(B115-C115),"n/a",B115-C115)</f>
        <v>-37</v>
      </c>
      <c r="E115" s="262">
        <f t="shared" ref="E115" si="35">IF(ISERROR(D115/C115),"n/a",(D115/C115))</f>
        <v>-7.1414784790580967E-3</v>
      </c>
    </row>
    <row r="116" spans="1:5" s="72" customFormat="1" x14ac:dyDescent="0.2">
      <c r="A116" s="145" t="s">
        <v>22</v>
      </c>
      <c r="B116" s="261">
        <v>76</v>
      </c>
      <c r="C116" s="261">
        <v>0</v>
      </c>
      <c r="D116" s="261">
        <f t="shared" ref="D116" si="36">IF(ISERROR(B116-C116),"n/a",B116-C116)</f>
        <v>76</v>
      </c>
      <c r="E116" s="262" t="str">
        <f t="shared" ref="E116" si="37">IF(ISERROR(D116/C116),"n/a",(D116/C116))</f>
        <v>n/a</v>
      </c>
    </row>
    <row r="117" spans="1:5" x14ac:dyDescent="0.2">
      <c r="A117" s="143" t="s">
        <v>29</v>
      </c>
      <c r="B117" s="7">
        <f>B118</f>
        <v>248</v>
      </c>
      <c r="C117" s="7">
        <f>C118</f>
        <v>301</v>
      </c>
      <c r="D117" s="7">
        <f>IF(ISERROR(B117-C117),"n/a",B117-C117)</f>
        <v>-53</v>
      </c>
      <c r="E117" s="144">
        <f>IF(ISERROR(D117/C117),"n/a",(D117/C117))</f>
        <v>-0.17607973421926909</v>
      </c>
    </row>
    <row r="118" spans="1:5" x14ac:dyDescent="0.2">
      <c r="A118" s="145" t="s">
        <v>31</v>
      </c>
      <c r="B118" s="6">
        <v>248</v>
      </c>
      <c r="C118" s="6">
        <v>301</v>
      </c>
      <c r="D118" s="6">
        <f>IF(ISERROR(B118-C118),"n/a",B118-C118)</f>
        <v>-53</v>
      </c>
      <c r="E118" s="146">
        <f>IF(ISERROR(D118/C118),"n/a",(D118/C118))</f>
        <v>-0.17607973421926909</v>
      </c>
    </row>
    <row r="119" spans="1:5" x14ac:dyDescent="0.2">
      <c r="A119" s="143" t="s">
        <v>32</v>
      </c>
      <c r="B119" s="7">
        <f>B120</f>
        <v>98</v>
      </c>
      <c r="C119" s="7">
        <f>C120</f>
        <v>99</v>
      </c>
      <c r="D119" s="7">
        <f t="shared" si="32"/>
        <v>-1</v>
      </c>
      <c r="E119" s="144">
        <f t="shared" si="33"/>
        <v>-1.0101010101010102E-2</v>
      </c>
    </row>
    <row r="120" spans="1:5" x14ac:dyDescent="0.2">
      <c r="A120" s="145" t="s">
        <v>31</v>
      </c>
      <c r="B120" s="6">
        <v>98</v>
      </c>
      <c r="C120" s="6">
        <v>99</v>
      </c>
      <c r="D120" s="6">
        <f t="shared" si="32"/>
        <v>-1</v>
      </c>
      <c r="E120" s="146">
        <f t="shared" si="33"/>
        <v>-1.0101010101010102E-2</v>
      </c>
    </row>
    <row r="121" spans="1:5" x14ac:dyDescent="0.2">
      <c r="A121" s="141" t="s">
        <v>7</v>
      </c>
      <c r="B121" s="71">
        <f>(B122+B128+B125)</f>
        <v>1281</v>
      </c>
      <c r="C121" s="71">
        <f>(C122+C128+C125)</f>
        <v>1491</v>
      </c>
      <c r="D121" s="71">
        <f t="shared" si="32"/>
        <v>-210</v>
      </c>
      <c r="E121" s="142">
        <f t="shared" si="33"/>
        <v>-0.14084507042253522</v>
      </c>
    </row>
    <row r="122" spans="1:5" x14ac:dyDescent="0.2">
      <c r="A122" s="143" t="s">
        <v>30</v>
      </c>
      <c r="B122" s="7">
        <f>SUM(B123:B124)</f>
        <v>1199</v>
      </c>
      <c r="C122" s="7">
        <f>SUM(C123:C124)</f>
        <v>1360</v>
      </c>
      <c r="D122" s="7">
        <f t="shared" si="32"/>
        <v>-161</v>
      </c>
      <c r="E122" s="146">
        <f t="shared" si="33"/>
        <v>-0.11838235294117647</v>
      </c>
    </row>
    <row r="123" spans="1:5" x14ac:dyDescent="0.2">
      <c r="A123" s="145" t="s">
        <v>31</v>
      </c>
      <c r="B123" s="261">
        <v>1188</v>
      </c>
      <c r="C123" s="261">
        <v>1339</v>
      </c>
      <c r="D123" s="261">
        <f t="shared" ref="D123:D124" si="38">IF(ISERROR(B123-C123),"n/a",B123-C123)</f>
        <v>-151</v>
      </c>
      <c r="E123" s="146">
        <f t="shared" ref="E123:E124" si="39">IF(ISERROR(D123/C123),"n/a",(D123/C123))</f>
        <v>-0.11277072442120986</v>
      </c>
    </row>
    <row r="124" spans="1:5" x14ac:dyDescent="0.2">
      <c r="A124" s="145" t="s">
        <v>22</v>
      </c>
      <c r="B124" s="261">
        <v>11</v>
      </c>
      <c r="C124" s="261">
        <v>21</v>
      </c>
      <c r="D124" s="261">
        <f t="shared" si="38"/>
        <v>-10</v>
      </c>
      <c r="E124" s="146">
        <f t="shared" si="39"/>
        <v>-0.47619047619047616</v>
      </c>
    </row>
    <row r="125" spans="1:5" x14ac:dyDescent="0.2">
      <c r="A125" s="143" t="s">
        <v>29</v>
      </c>
      <c r="B125" s="7">
        <f>B126+B127</f>
        <v>73</v>
      </c>
      <c r="C125" s="7">
        <f>C126+C127</f>
        <v>127</v>
      </c>
      <c r="D125" s="7">
        <f>IF(ISERROR(B125-C125),"n/a",B125-C125)</f>
        <v>-54</v>
      </c>
      <c r="E125" s="144">
        <f>IF(ISERROR(D125/C125),"n/a",(D125/C125))</f>
        <v>-0.42519685039370081</v>
      </c>
    </row>
    <row r="126" spans="1:5" x14ac:dyDescent="0.2">
      <c r="A126" s="145" t="s">
        <v>31</v>
      </c>
      <c r="B126" s="6">
        <v>73</v>
      </c>
      <c r="C126" s="6">
        <v>127</v>
      </c>
      <c r="D126" s="6">
        <f>IF(ISERROR(B126-C126),"n/a",B126-C126)</f>
        <v>-54</v>
      </c>
      <c r="E126" s="146">
        <f>IF(ISERROR(D126/C126),"n/a",(D126/C126))</f>
        <v>-0.42519685039370081</v>
      </c>
    </row>
    <row r="127" spans="1:5" x14ac:dyDescent="0.2">
      <c r="A127" s="145" t="s">
        <v>22</v>
      </c>
      <c r="B127" s="261">
        <v>0</v>
      </c>
      <c r="C127" s="261">
        <v>0</v>
      </c>
      <c r="D127" s="261">
        <f t="shared" ref="D127" si="40">IF(ISERROR(B127-C127),"n/a",B127-C127)</f>
        <v>0</v>
      </c>
      <c r="E127" s="146" t="str">
        <f t="shared" ref="E127" si="41">IF(ISERROR(D127/C127),"n/a",(D127/C127))</f>
        <v>n/a</v>
      </c>
    </row>
    <row r="128" spans="1:5" x14ac:dyDescent="0.2">
      <c r="A128" s="143" t="s">
        <v>32</v>
      </c>
      <c r="B128" s="7">
        <f>B129</f>
        <v>9</v>
      </c>
      <c r="C128" s="7">
        <f>C129</f>
        <v>4</v>
      </c>
      <c r="D128" s="7">
        <f t="shared" si="32"/>
        <v>5</v>
      </c>
      <c r="E128" s="144">
        <f t="shared" si="33"/>
        <v>1.25</v>
      </c>
    </row>
    <row r="129" spans="1:5" x14ac:dyDescent="0.2">
      <c r="A129" s="145" t="s">
        <v>31</v>
      </c>
      <c r="B129" s="6">
        <v>9</v>
      </c>
      <c r="C129" s="6">
        <v>4</v>
      </c>
      <c r="D129" s="6">
        <f t="shared" si="32"/>
        <v>5</v>
      </c>
      <c r="E129" s="146">
        <f t="shared" si="33"/>
        <v>1.25</v>
      </c>
    </row>
    <row r="130" spans="1:5" x14ac:dyDescent="0.2">
      <c r="A130" s="147" t="s">
        <v>5</v>
      </c>
      <c r="B130" s="71">
        <f>(B113+B121)</f>
        <v>6847</v>
      </c>
      <c r="C130" s="71">
        <f>(C113+C121)</f>
        <v>7072</v>
      </c>
      <c r="D130" s="71">
        <f t="shared" si="32"/>
        <v>-225</v>
      </c>
      <c r="E130" s="142">
        <f t="shared" si="33"/>
        <v>-3.1815610859728505E-2</v>
      </c>
    </row>
    <row r="131" spans="1:5" ht="16.5" customHeight="1" x14ac:dyDescent="0.2">
      <c r="A131" s="162"/>
      <c r="B131" s="24"/>
      <c r="C131" s="24"/>
      <c r="D131" s="24"/>
      <c r="E131" s="156"/>
    </row>
    <row r="132" spans="1:5" ht="15" customHeight="1" x14ac:dyDescent="0.25">
      <c r="A132" s="157" t="s">
        <v>10</v>
      </c>
      <c r="B132" s="6"/>
      <c r="C132" s="6"/>
      <c r="D132" s="6"/>
      <c r="E132" s="158"/>
    </row>
    <row r="133" spans="1:5" ht="12.75" customHeight="1" x14ac:dyDescent="0.2">
      <c r="A133" s="141" t="s">
        <v>77</v>
      </c>
      <c r="B133" s="71">
        <f>(B134+B139+B137)</f>
        <v>5431</v>
      </c>
      <c r="C133" s="71">
        <f>(C134+C139+C137)</f>
        <v>5515</v>
      </c>
      <c r="D133" s="71">
        <f t="shared" ref="D133:D150" si="42">IF(ISERROR(B133-C133),"n/a",B133-C133)</f>
        <v>-84</v>
      </c>
      <c r="E133" s="142">
        <f t="shared" ref="E133:E150" si="43">IF(ISERROR(D133/C133),"n/a",(D133/C133))</f>
        <v>-1.5231187669990934E-2</v>
      </c>
    </row>
    <row r="134" spans="1:5" ht="12.75" customHeight="1" x14ac:dyDescent="0.2">
      <c r="A134" s="143" t="s">
        <v>30</v>
      </c>
      <c r="B134" s="7">
        <f>SUM(B135:B136)</f>
        <v>5117</v>
      </c>
      <c r="C134" s="7">
        <f>SUM(C135:C136)</f>
        <v>5138</v>
      </c>
      <c r="D134" s="7">
        <f t="shared" si="42"/>
        <v>-21</v>
      </c>
      <c r="E134" s="144">
        <f t="shared" si="43"/>
        <v>-4.0871934604904629E-3</v>
      </c>
    </row>
    <row r="135" spans="1:5" ht="12.75" customHeight="1" x14ac:dyDescent="0.2">
      <c r="A135" s="145" t="s">
        <v>31</v>
      </c>
      <c r="B135" s="261">
        <v>5041</v>
      </c>
      <c r="C135" s="261">
        <v>5138</v>
      </c>
      <c r="D135" s="261">
        <f t="shared" ref="D135" si="44">IF(ISERROR(B135-C135),"n/a",B135-C135)</f>
        <v>-97</v>
      </c>
      <c r="E135" s="262">
        <f t="shared" ref="E135" si="45">IF(ISERROR(D135/C135),"n/a",(D135/C135))</f>
        <v>-1.8878941222265473E-2</v>
      </c>
    </row>
    <row r="136" spans="1:5" ht="12.75" customHeight="1" x14ac:dyDescent="0.2">
      <c r="A136" s="145" t="s">
        <v>22</v>
      </c>
      <c r="B136" s="261">
        <v>76</v>
      </c>
      <c r="C136" s="261">
        <v>0</v>
      </c>
      <c r="D136" s="261">
        <f t="shared" ref="D136" si="46">IF(ISERROR(B136-C136),"n/a",B136-C136)</f>
        <v>76</v>
      </c>
      <c r="E136" s="262" t="str">
        <f t="shared" ref="E136" si="47">IF(ISERROR(D136/C136),"n/a",(D136/C136))</f>
        <v>n/a</v>
      </c>
    </row>
    <row r="137" spans="1:5" ht="12.75" customHeight="1" x14ac:dyDescent="0.2">
      <c r="A137" s="143" t="s">
        <v>29</v>
      </c>
      <c r="B137" s="7">
        <f>B138</f>
        <v>225</v>
      </c>
      <c r="C137" s="7">
        <f>C138</f>
        <v>283</v>
      </c>
      <c r="D137" s="7">
        <f>IF(ISERROR(B137-C137),"n/a",B137-C137)</f>
        <v>-58</v>
      </c>
      <c r="E137" s="144">
        <f>IF(ISERROR(D137/C137),"n/a",(D137/C137))</f>
        <v>-0.20494699646643111</v>
      </c>
    </row>
    <row r="138" spans="1:5" ht="12.75" customHeight="1" x14ac:dyDescent="0.2">
      <c r="A138" s="145" t="s">
        <v>31</v>
      </c>
      <c r="B138" s="6">
        <v>225</v>
      </c>
      <c r="C138" s="6">
        <v>283</v>
      </c>
      <c r="D138" s="6">
        <f>IF(ISERROR(B138-C138),"n/a",B138-C138)</f>
        <v>-58</v>
      </c>
      <c r="E138" s="146">
        <f>IF(ISERROR(D138/C138),"n/a",(D138/C138))</f>
        <v>-0.20494699646643111</v>
      </c>
    </row>
    <row r="139" spans="1:5" ht="12.75" customHeight="1" x14ac:dyDescent="0.2">
      <c r="A139" s="143" t="s">
        <v>32</v>
      </c>
      <c r="B139" s="7">
        <f>B140</f>
        <v>89</v>
      </c>
      <c r="C139" s="7">
        <f>C140</f>
        <v>94</v>
      </c>
      <c r="D139" s="7">
        <f t="shared" si="42"/>
        <v>-5</v>
      </c>
      <c r="E139" s="144">
        <f t="shared" si="43"/>
        <v>-5.3191489361702128E-2</v>
      </c>
    </row>
    <row r="140" spans="1:5" ht="12.75" customHeight="1" x14ac:dyDescent="0.2">
      <c r="A140" s="145" t="s">
        <v>31</v>
      </c>
      <c r="B140" s="6">
        <v>89</v>
      </c>
      <c r="C140" s="6">
        <v>94</v>
      </c>
      <c r="D140" s="6">
        <f t="shared" si="42"/>
        <v>-5</v>
      </c>
      <c r="E140" s="146">
        <f t="shared" si="43"/>
        <v>-5.3191489361702128E-2</v>
      </c>
    </row>
    <row r="141" spans="1:5" ht="12.75" customHeight="1" x14ac:dyDescent="0.2">
      <c r="A141" s="141" t="s">
        <v>7</v>
      </c>
      <c r="B141" s="71">
        <f>(B142+B148+B145)</f>
        <v>1234</v>
      </c>
      <c r="C141" s="71">
        <f>(C142+C148+C145)</f>
        <v>1459</v>
      </c>
      <c r="D141" s="71">
        <f t="shared" si="42"/>
        <v>-225</v>
      </c>
      <c r="E141" s="142">
        <f t="shared" si="43"/>
        <v>-0.15421521590130227</v>
      </c>
    </row>
    <row r="142" spans="1:5" ht="12.75" customHeight="1" x14ac:dyDescent="0.2">
      <c r="A142" s="143" t="s">
        <v>30</v>
      </c>
      <c r="B142" s="7">
        <f>SUM(B143:B144)</f>
        <v>1159</v>
      </c>
      <c r="C142" s="7">
        <f>SUM(C143:C144)</f>
        <v>1337</v>
      </c>
      <c r="D142" s="7">
        <f t="shared" si="42"/>
        <v>-178</v>
      </c>
      <c r="E142" s="144">
        <f t="shared" si="43"/>
        <v>-0.13313388182498131</v>
      </c>
    </row>
    <row r="143" spans="1:5" ht="12.75" customHeight="1" x14ac:dyDescent="0.2">
      <c r="A143" s="145" t="s">
        <v>31</v>
      </c>
      <c r="B143" s="261">
        <v>1149</v>
      </c>
      <c r="C143" s="261">
        <v>1317</v>
      </c>
      <c r="D143" s="261">
        <f t="shared" ref="D143:D144" si="48">IF(ISERROR(B143-C143),"n/a",B143-C143)</f>
        <v>-168</v>
      </c>
      <c r="E143" s="262">
        <f t="shared" ref="E143:E144" si="49">IF(ISERROR(D143/C143),"n/a",(D143/C143))</f>
        <v>-0.12756264236902051</v>
      </c>
    </row>
    <row r="144" spans="1:5" ht="12.75" customHeight="1" x14ac:dyDescent="0.2">
      <c r="A144" s="145" t="s">
        <v>22</v>
      </c>
      <c r="B144" s="261">
        <v>10</v>
      </c>
      <c r="C144" s="261">
        <v>20</v>
      </c>
      <c r="D144" s="261">
        <f t="shared" si="48"/>
        <v>-10</v>
      </c>
      <c r="E144" s="262">
        <f t="shared" si="49"/>
        <v>-0.5</v>
      </c>
    </row>
    <row r="145" spans="1:5" ht="12.75" customHeight="1" x14ac:dyDescent="0.2">
      <c r="A145" s="143" t="s">
        <v>29</v>
      </c>
      <c r="B145" s="7">
        <f>SUM(B146:B147)</f>
        <v>67</v>
      </c>
      <c r="C145" s="7">
        <f>SUM(C146:C147)</f>
        <v>118</v>
      </c>
      <c r="D145" s="7">
        <f>IF(ISERROR(B145-C145),"n/a",B145-C145)</f>
        <v>-51</v>
      </c>
      <c r="E145" s="144">
        <f>IF(ISERROR(D145/C145),"n/a",(D145/C145))</f>
        <v>-0.43220338983050849</v>
      </c>
    </row>
    <row r="146" spans="1:5" ht="12.75" customHeight="1" x14ac:dyDescent="0.2">
      <c r="A146" s="145" t="s">
        <v>31</v>
      </c>
      <c r="B146" s="6">
        <v>67</v>
      </c>
      <c r="C146" s="6">
        <v>118</v>
      </c>
      <c r="D146" s="6">
        <f>IF(ISERROR(B146-C146),"n/a",B146-C146)</f>
        <v>-51</v>
      </c>
      <c r="E146" s="146">
        <f>IF(ISERROR(D146/C146),"n/a",(D146/C146))</f>
        <v>-0.43220338983050849</v>
      </c>
    </row>
    <row r="147" spans="1:5" ht="12.75" customHeight="1" x14ac:dyDescent="0.2">
      <c r="A147" s="145" t="s">
        <v>22</v>
      </c>
      <c r="B147" s="6">
        <v>0</v>
      </c>
      <c r="C147" s="6">
        <v>0</v>
      </c>
      <c r="D147" s="6">
        <f>IF(ISERROR(B147-C147),"n/a",B147-C147)</f>
        <v>0</v>
      </c>
      <c r="E147" s="146" t="str">
        <f>IF(ISERROR(D147/C147),"n/a",(D147/C147))</f>
        <v>n/a</v>
      </c>
    </row>
    <row r="148" spans="1:5" ht="12.75" customHeight="1" x14ac:dyDescent="0.2">
      <c r="A148" s="143" t="s">
        <v>32</v>
      </c>
      <c r="B148" s="7">
        <f>B149</f>
        <v>8</v>
      </c>
      <c r="C148" s="7">
        <f>C149</f>
        <v>4</v>
      </c>
      <c r="D148" s="7">
        <f t="shared" si="42"/>
        <v>4</v>
      </c>
      <c r="E148" s="144">
        <f t="shared" si="43"/>
        <v>1</v>
      </c>
    </row>
    <row r="149" spans="1:5" ht="12.75" customHeight="1" x14ac:dyDescent="0.2">
      <c r="A149" s="145" t="s">
        <v>31</v>
      </c>
      <c r="B149" s="6">
        <v>8</v>
      </c>
      <c r="C149" s="6">
        <v>4</v>
      </c>
      <c r="D149" s="6">
        <f t="shared" si="42"/>
        <v>4</v>
      </c>
      <c r="E149" s="146">
        <f t="shared" si="43"/>
        <v>1</v>
      </c>
    </row>
    <row r="150" spans="1:5" x14ac:dyDescent="0.2">
      <c r="A150" s="147" t="s">
        <v>5</v>
      </c>
      <c r="B150" s="71">
        <f>(B133+B141)</f>
        <v>6665</v>
      </c>
      <c r="C150" s="71">
        <f>(C133+C141)</f>
        <v>6974</v>
      </c>
      <c r="D150" s="71">
        <f t="shared" si="42"/>
        <v>-309</v>
      </c>
      <c r="E150" s="142">
        <f t="shared" si="43"/>
        <v>-4.4307427588184685E-2</v>
      </c>
    </row>
    <row r="151" spans="1:5" x14ac:dyDescent="0.2">
      <c r="A151" s="163"/>
      <c r="B151" s="26"/>
      <c r="C151" s="26"/>
      <c r="D151" s="26"/>
      <c r="E151" s="164"/>
    </row>
    <row r="153" spans="1:5" ht="3" customHeight="1" x14ac:dyDescent="0.2">
      <c r="A153" s="15"/>
    </row>
    <row r="154" spans="1:5" ht="15" x14ac:dyDescent="0.2">
      <c r="A154" s="282"/>
    </row>
    <row r="155" spans="1:5" ht="15" x14ac:dyDescent="0.2">
      <c r="A155" s="282"/>
    </row>
    <row r="156" spans="1:5" x14ac:dyDescent="0.2">
      <c r="A156" s="72" t="s">
        <v>84</v>
      </c>
    </row>
    <row r="157" spans="1:5" x14ac:dyDescent="0.2">
      <c r="A157" s="72" t="s">
        <v>85</v>
      </c>
    </row>
    <row r="158" spans="1:5" x14ac:dyDescent="0.2">
      <c r="A158" s="72" t="s">
        <v>86</v>
      </c>
    </row>
    <row r="159" spans="1:5" x14ac:dyDescent="0.2">
      <c r="A159" s="72" t="s">
        <v>87</v>
      </c>
    </row>
    <row r="160" spans="1:5" x14ac:dyDescent="0.2">
      <c r="A160" s="72" t="s">
        <v>88</v>
      </c>
    </row>
    <row r="161" spans="1:1" x14ac:dyDescent="0.2">
      <c r="A161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10/9/2023</oddFooter>
  </headerFooter>
  <rowBreaks count="4" manualBreakCount="4">
    <brk id="46" max="16383" man="1"/>
    <brk id="66" max="16383" man="1"/>
    <brk id="86" max="16383" man="1"/>
    <brk id="11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2023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October 6, 2023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2087</v>
      </c>
      <c r="C10" s="318">
        <f t="shared" ref="C10:M10" si="0">SUM(C43,C74,C105,C136,C167,C198)</f>
        <v>1904</v>
      </c>
      <c r="D10" s="318">
        <f t="shared" si="0"/>
        <v>1284</v>
      </c>
      <c r="E10" s="318">
        <f t="shared" si="0"/>
        <v>1002</v>
      </c>
      <c r="F10" s="318">
        <f t="shared" si="0"/>
        <v>242</v>
      </c>
      <c r="G10" s="318">
        <f t="shared" si="0"/>
        <v>206</v>
      </c>
      <c r="H10" s="318">
        <f t="shared" si="0"/>
        <v>189</v>
      </c>
      <c r="I10" s="318">
        <f t="shared" si="0"/>
        <v>160</v>
      </c>
      <c r="J10" s="318">
        <f t="shared" si="0"/>
        <v>182</v>
      </c>
      <c r="K10" s="318">
        <f t="shared" si="0"/>
        <v>157</v>
      </c>
      <c r="L10" s="318">
        <f t="shared" si="0"/>
        <v>172</v>
      </c>
      <c r="M10" s="318">
        <f t="shared" si="0"/>
        <v>154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22</v>
      </c>
      <c r="E11" s="318">
        <f t="shared" si="1"/>
        <v>27</v>
      </c>
      <c r="F11" s="318">
        <f t="shared" si="1"/>
        <v>3</v>
      </c>
      <c r="G11" s="318">
        <f t="shared" si="1"/>
        <v>0</v>
      </c>
      <c r="H11" s="318">
        <f t="shared" si="1"/>
        <v>3</v>
      </c>
      <c r="I11" s="318">
        <f t="shared" si="1"/>
        <v>0</v>
      </c>
      <c r="J11" s="318">
        <f t="shared" si="1"/>
        <v>2</v>
      </c>
      <c r="K11" s="318">
        <f t="shared" si="1"/>
        <v>0</v>
      </c>
      <c r="L11" s="318">
        <f t="shared" si="1"/>
        <v>2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18675</v>
      </c>
      <c r="C12" s="318">
        <f t="shared" si="1"/>
        <v>16980</v>
      </c>
      <c r="D12" s="318">
        <f t="shared" si="1"/>
        <v>14824</v>
      </c>
      <c r="E12" s="318">
        <f t="shared" si="1"/>
        <v>13315</v>
      </c>
      <c r="F12" s="318">
        <f t="shared" si="1"/>
        <v>2577</v>
      </c>
      <c r="G12" s="318">
        <f t="shared" si="1"/>
        <v>2733</v>
      </c>
      <c r="H12" s="318">
        <f t="shared" si="1"/>
        <v>1966</v>
      </c>
      <c r="I12" s="318">
        <f t="shared" si="1"/>
        <v>2278</v>
      </c>
      <c r="J12" s="318">
        <f t="shared" si="1"/>
        <v>1941</v>
      </c>
      <c r="K12" s="318">
        <f t="shared" si="1"/>
        <v>2245</v>
      </c>
      <c r="L12" s="318">
        <f t="shared" si="1"/>
        <v>1926</v>
      </c>
      <c r="M12" s="318">
        <f t="shared" si="1"/>
        <v>2231</v>
      </c>
    </row>
    <row r="13" spans="1:16" x14ac:dyDescent="0.25">
      <c r="A13" s="314" t="s">
        <v>52</v>
      </c>
      <c r="B13" s="318">
        <f t="shared" si="1"/>
        <v>82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11</v>
      </c>
      <c r="J13" s="318">
        <f t="shared" si="1"/>
        <v>8</v>
      </c>
      <c r="K13" s="318">
        <f t="shared" si="1"/>
        <v>11</v>
      </c>
      <c r="L13" s="318">
        <f t="shared" si="1"/>
        <v>8</v>
      </c>
      <c r="M13" s="318">
        <f t="shared" si="1"/>
        <v>11</v>
      </c>
    </row>
    <row r="14" spans="1:16" x14ac:dyDescent="0.25">
      <c r="A14" s="314" t="s">
        <v>51</v>
      </c>
      <c r="B14" s="318">
        <f t="shared" si="1"/>
        <v>22199</v>
      </c>
      <c r="C14" s="318">
        <f t="shared" si="1"/>
        <v>20710</v>
      </c>
      <c r="D14" s="318">
        <f t="shared" si="1"/>
        <v>14662</v>
      </c>
      <c r="E14" s="318">
        <f t="shared" si="1"/>
        <v>12291</v>
      </c>
      <c r="F14" s="318">
        <f t="shared" si="1"/>
        <v>2772</v>
      </c>
      <c r="G14" s="318">
        <f t="shared" si="1"/>
        <v>2391</v>
      </c>
      <c r="H14" s="318">
        <f t="shared" si="1"/>
        <v>2367</v>
      </c>
      <c r="I14" s="318">
        <f t="shared" si="1"/>
        <v>2067</v>
      </c>
      <c r="J14" s="318">
        <f t="shared" si="1"/>
        <v>2322</v>
      </c>
      <c r="K14" s="318">
        <f t="shared" si="1"/>
        <v>2020</v>
      </c>
      <c r="L14" s="318">
        <f t="shared" si="1"/>
        <v>2277</v>
      </c>
      <c r="M14" s="318">
        <f t="shared" si="1"/>
        <v>1996</v>
      </c>
    </row>
    <row r="15" spans="1:16" x14ac:dyDescent="0.25">
      <c r="A15" s="314" t="s">
        <v>50</v>
      </c>
      <c r="B15" s="318">
        <f t="shared" si="1"/>
        <v>3278</v>
      </c>
      <c r="C15" s="318">
        <f t="shared" si="1"/>
        <v>2492</v>
      </c>
      <c r="D15" s="318">
        <f t="shared" si="1"/>
        <v>2541</v>
      </c>
      <c r="E15" s="318">
        <f t="shared" si="1"/>
        <v>1753</v>
      </c>
      <c r="F15" s="318">
        <f t="shared" si="1"/>
        <v>325</v>
      </c>
      <c r="G15" s="318">
        <f t="shared" si="1"/>
        <v>326</v>
      </c>
      <c r="H15" s="318">
        <f t="shared" si="1"/>
        <v>254</v>
      </c>
      <c r="I15" s="318">
        <f t="shared" si="1"/>
        <v>273</v>
      </c>
      <c r="J15" s="318">
        <f t="shared" si="1"/>
        <v>252</v>
      </c>
      <c r="K15" s="318">
        <f t="shared" si="1"/>
        <v>270</v>
      </c>
      <c r="L15" s="318">
        <f t="shared" si="1"/>
        <v>249</v>
      </c>
      <c r="M15" s="318">
        <f t="shared" si="1"/>
        <v>268</v>
      </c>
    </row>
    <row r="16" spans="1:16" x14ac:dyDescent="0.25">
      <c r="A16" s="314" t="s">
        <v>49</v>
      </c>
      <c r="B16" s="318">
        <f t="shared" si="1"/>
        <v>5831</v>
      </c>
      <c r="C16" s="318">
        <f t="shared" si="1"/>
        <v>5557</v>
      </c>
      <c r="D16" s="318">
        <f t="shared" si="1"/>
        <v>4619</v>
      </c>
      <c r="E16" s="318">
        <f t="shared" si="1"/>
        <v>4384</v>
      </c>
      <c r="F16" s="318">
        <f t="shared" si="1"/>
        <v>458</v>
      </c>
      <c r="G16" s="318">
        <f t="shared" si="1"/>
        <v>505</v>
      </c>
      <c r="H16" s="318">
        <f t="shared" si="1"/>
        <v>264</v>
      </c>
      <c r="I16" s="318">
        <f t="shared" si="1"/>
        <v>324</v>
      </c>
      <c r="J16" s="318">
        <f t="shared" si="1"/>
        <v>248</v>
      </c>
      <c r="K16" s="318">
        <f t="shared" si="1"/>
        <v>299</v>
      </c>
      <c r="L16" s="318">
        <f t="shared" si="1"/>
        <v>223</v>
      </c>
      <c r="M16" s="318">
        <f t="shared" si="1"/>
        <v>280</v>
      </c>
    </row>
    <row r="17" spans="1:13" x14ac:dyDescent="0.25">
      <c r="A17" s="314" t="s">
        <v>48</v>
      </c>
      <c r="B17" s="318">
        <f t="shared" si="1"/>
        <v>1353</v>
      </c>
      <c r="C17" s="318">
        <f t="shared" si="1"/>
        <v>1049</v>
      </c>
      <c r="D17" s="318">
        <f t="shared" si="1"/>
        <v>1099</v>
      </c>
      <c r="E17" s="318">
        <f t="shared" si="1"/>
        <v>830</v>
      </c>
      <c r="F17" s="318">
        <f t="shared" si="1"/>
        <v>122</v>
      </c>
      <c r="G17" s="318">
        <f t="shared" si="1"/>
        <v>104</v>
      </c>
      <c r="H17" s="318">
        <f t="shared" si="1"/>
        <v>90</v>
      </c>
      <c r="I17" s="318">
        <f t="shared" si="1"/>
        <v>81</v>
      </c>
      <c r="J17" s="318">
        <f t="shared" si="1"/>
        <v>89</v>
      </c>
      <c r="K17" s="318">
        <f t="shared" si="1"/>
        <v>79</v>
      </c>
      <c r="L17" s="318">
        <f t="shared" si="1"/>
        <v>87</v>
      </c>
      <c r="M17" s="318">
        <f t="shared" si="1"/>
        <v>79</v>
      </c>
    </row>
    <row r="18" spans="1:13" ht="15.75" thickBot="1" x14ac:dyDescent="0.3">
      <c r="A18" s="319" t="s">
        <v>47</v>
      </c>
      <c r="B18" s="318">
        <f t="shared" si="1"/>
        <v>7902</v>
      </c>
      <c r="C18" s="318">
        <f t="shared" si="1"/>
        <v>5863</v>
      </c>
      <c r="D18" s="318">
        <f t="shared" si="1"/>
        <v>6415</v>
      </c>
      <c r="E18" s="318">
        <f t="shared" si="1"/>
        <v>4258</v>
      </c>
      <c r="F18" s="318">
        <f t="shared" si="1"/>
        <v>636</v>
      </c>
      <c r="G18" s="318">
        <f t="shared" si="1"/>
        <v>640</v>
      </c>
      <c r="H18" s="318">
        <f t="shared" si="1"/>
        <v>479</v>
      </c>
      <c r="I18" s="318">
        <f t="shared" si="1"/>
        <v>504</v>
      </c>
      <c r="J18" s="318">
        <f t="shared" si="1"/>
        <v>469</v>
      </c>
      <c r="K18" s="318">
        <f t="shared" si="1"/>
        <v>493</v>
      </c>
      <c r="L18" s="318">
        <f t="shared" si="1"/>
        <v>464</v>
      </c>
      <c r="M18" s="318">
        <f t="shared" si="1"/>
        <v>489</v>
      </c>
    </row>
    <row r="19" spans="1:13" ht="16.5" thickTop="1" thickBot="1" x14ac:dyDescent="0.3">
      <c r="A19" s="335" t="s">
        <v>61</v>
      </c>
      <c r="B19" s="336">
        <f>SUM(B52,B83,B114,B145,B207)</f>
        <v>61455</v>
      </c>
      <c r="C19" s="336">
        <f>SUM(C52,C83,C114,C145,C207)</f>
        <v>54681</v>
      </c>
      <c r="D19" s="336">
        <f t="shared" ref="D19:M19" si="2">SUM(D10:D18)</f>
        <v>45526</v>
      </c>
      <c r="E19" s="336">
        <f t="shared" si="2"/>
        <v>37914</v>
      </c>
      <c r="F19" s="336">
        <f t="shared" si="2"/>
        <v>7143</v>
      </c>
      <c r="G19" s="336">
        <f t="shared" si="2"/>
        <v>6918</v>
      </c>
      <c r="H19" s="336">
        <f t="shared" si="2"/>
        <v>5620</v>
      </c>
      <c r="I19" s="336">
        <f t="shared" si="2"/>
        <v>5698</v>
      </c>
      <c r="J19" s="336">
        <f t="shared" si="2"/>
        <v>5513</v>
      </c>
      <c r="K19" s="336">
        <f t="shared" si="2"/>
        <v>5574</v>
      </c>
      <c r="L19" s="336">
        <f t="shared" si="2"/>
        <v>5408</v>
      </c>
      <c r="M19" s="337">
        <f t="shared" si="2"/>
        <v>5508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502</v>
      </c>
      <c r="C24" s="318">
        <f t="shared" si="3"/>
        <v>485</v>
      </c>
      <c r="D24" s="318">
        <f t="shared" si="3"/>
        <v>229</v>
      </c>
      <c r="E24" s="318">
        <f t="shared" si="3"/>
        <v>271</v>
      </c>
      <c r="F24" s="318">
        <f t="shared" si="3"/>
        <v>77</v>
      </c>
      <c r="G24" s="318">
        <f t="shared" si="3"/>
        <v>94</v>
      </c>
      <c r="H24" s="318">
        <f t="shared" si="3"/>
        <v>58</v>
      </c>
      <c r="I24" s="318">
        <f t="shared" si="3"/>
        <v>74</v>
      </c>
      <c r="J24" s="318">
        <f t="shared" si="3"/>
        <v>53</v>
      </c>
      <c r="K24" s="318">
        <f t="shared" si="3"/>
        <v>66</v>
      </c>
      <c r="L24" s="318">
        <f t="shared" si="3"/>
        <v>51</v>
      </c>
      <c r="M24" s="318">
        <f t="shared" si="3"/>
        <v>64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3</v>
      </c>
      <c r="I25" s="318">
        <f t="shared" si="4"/>
        <v>5</v>
      </c>
      <c r="J25" s="318">
        <f t="shared" si="4"/>
        <v>3</v>
      </c>
      <c r="K25" s="318">
        <f t="shared" si="4"/>
        <v>5</v>
      </c>
      <c r="L25" s="318">
        <f t="shared" si="4"/>
        <v>3</v>
      </c>
      <c r="M25" s="318">
        <f t="shared" si="4"/>
        <v>5</v>
      </c>
    </row>
    <row r="26" spans="1:13" x14ac:dyDescent="0.25">
      <c r="A26" s="313" t="s">
        <v>42</v>
      </c>
      <c r="B26" s="318">
        <f t="shared" ref="B26:M26" si="5">SUM(B59,B90,B121,B152,B183,B214)</f>
        <v>3284</v>
      </c>
      <c r="C26" s="318">
        <f t="shared" si="5"/>
        <v>3460</v>
      </c>
      <c r="D26" s="318">
        <f t="shared" si="5"/>
        <v>1935</v>
      </c>
      <c r="E26" s="318">
        <f t="shared" si="5"/>
        <v>2226</v>
      </c>
      <c r="F26" s="318">
        <f t="shared" si="5"/>
        <v>345</v>
      </c>
      <c r="G26" s="318">
        <f t="shared" si="5"/>
        <v>449</v>
      </c>
      <c r="H26" s="318">
        <f t="shared" si="5"/>
        <v>264</v>
      </c>
      <c r="I26" s="318">
        <f t="shared" si="5"/>
        <v>345</v>
      </c>
      <c r="J26" s="318">
        <f t="shared" si="5"/>
        <v>254</v>
      </c>
      <c r="K26" s="318">
        <f t="shared" si="5"/>
        <v>331</v>
      </c>
      <c r="L26" s="318">
        <f t="shared" si="5"/>
        <v>249</v>
      </c>
      <c r="M26" s="318">
        <f t="shared" si="5"/>
        <v>326</v>
      </c>
    </row>
    <row r="27" spans="1:13" x14ac:dyDescent="0.25">
      <c r="A27" s="313" t="s">
        <v>52</v>
      </c>
      <c r="B27" s="318">
        <f t="shared" ref="B27:M27" si="6">SUM(B60,B91,B122,B153,B184,B215)</f>
        <v>16</v>
      </c>
      <c r="C27" s="318">
        <f t="shared" si="6"/>
        <v>25</v>
      </c>
      <c r="D27" s="318">
        <f t="shared" si="6"/>
        <v>9</v>
      </c>
      <c r="E27" s="318">
        <f t="shared" si="6"/>
        <v>11</v>
      </c>
      <c r="F27" s="318">
        <f t="shared" si="6"/>
        <v>2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1</v>
      </c>
      <c r="K27" s="318">
        <f t="shared" si="6"/>
        <v>0</v>
      </c>
      <c r="L27" s="318">
        <f t="shared" si="6"/>
        <v>1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4242</v>
      </c>
      <c r="C28" s="318">
        <f t="shared" si="7"/>
        <v>4500</v>
      </c>
      <c r="D28" s="318">
        <f t="shared" si="7"/>
        <v>2404</v>
      </c>
      <c r="E28" s="318">
        <f t="shared" si="7"/>
        <v>2722</v>
      </c>
      <c r="F28" s="318">
        <f t="shared" si="7"/>
        <v>734</v>
      </c>
      <c r="G28" s="318">
        <f t="shared" si="7"/>
        <v>813</v>
      </c>
      <c r="H28" s="318">
        <f t="shared" si="7"/>
        <v>622</v>
      </c>
      <c r="I28" s="318">
        <f t="shared" si="7"/>
        <v>662</v>
      </c>
      <c r="J28" s="318">
        <f t="shared" si="7"/>
        <v>598</v>
      </c>
      <c r="K28" s="318">
        <f t="shared" si="7"/>
        <v>631</v>
      </c>
      <c r="L28" s="318">
        <f t="shared" si="7"/>
        <v>579</v>
      </c>
      <c r="M28" s="318">
        <f t="shared" si="7"/>
        <v>623</v>
      </c>
    </row>
    <row r="29" spans="1:13" x14ac:dyDescent="0.25">
      <c r="A29" s="313" t="s">
        <v>50</v>
      </c>
      <c r="B29" s="318">
        <f t="shared" ref="B29:M29" si="8">SUM(B62,B93,B124,B155,B186,B217)</f>
        <v>697</v>
      </c>
      <c r="C29" s="318">
        <f t="shared" si="8"/>
        <v>714</v>
      </c>
      <c r="D29" s="318">
        <f t="shared" si="8"/>
        <v>375</v>
      </c>
      <c r="E29" s="318">
        <f t="shared" si="8"/>
        <v>431</v>
      </c>
      <c r="F29" s="318">
        <f t="shared" si="8"/>
        <v>77</v>
      </c>
      <c r="G29" s="318">
        <f t="shared" si="8"/>
        <v>98</v>
      </c>
      <c r="H29" s="318">
        <f t="shared" si="8"/>
        <v>60</v>
      </c>
      <c r="I29" s="318">
        <f t="shared" si="8"/>
        <v>74</v>
      </c>
      <c r="J29" s="318">
        <f t="shared" si="8"/>
        <v>60</v>
      </c>
      <c r="K29" s="318">
        <f t="shared" si="8"/>
        <v>72</v>
      </c>
      <c r="L29" s="318">
        <f t="shared" si="8"/>
        <v>57</v>
      </c>
      <c r="M29" s="318">
        <f t="shared" si="8"/>
        <v>70</v>
      </c>
    </row>
    <row r="30" spans="1:13" x14ac:dyDescent="0.25">
      <c r="A30" s="313" t="s">
        <v>49</v>
      </c>
      <c r="B30" s="318">
        <f t="shared" ref="B30:M30" si="9">SUM(B63,B94,B125,B156,B187,B218)</f>
        <v>852</v>
      </c>
      <c r="C30" s="318">
        <f t="shared" si="9"/>
        <v>1111</v>
      </c>
      <c r="D30" s="318">
        <f t="shared" si="9"/>
        <v>543</v>
      </c>
      <c r="E30" s="318">
        <f t="shared" si="9"/>
        <v>765</v>
      </c>
      <c r="F30" s="318">
        <f t="shared" si="9"/>
        <v>99</v>
      </c>
      <c r="G30" s="318">
        <f t="shared" si="9"/>
        <v>191</v>
      </c>
      <c r="H30" s="318">
        <f t="shared" si="9"/>
        <v>79</v>
      </c>
      <c r="I30" s="318">
        <f t="shared" si="9"/>
        <v>145</v>
      </c>
      <c r="J30" s="318">
        <f t="shared" si="9"/>
        <v>74</v>
      </c>
      <c r="K30" s="318">
        <f t="shared" si="9"/>
        <v>129</v>
      </c>
      <c r="L30" s="318">
        <f t="shared" si="9"/>
        <v>67</v>
      </c>
      <c r="M30" s="318">
        <f t="shared" si="9"/>
        <v>120</v>
      </c>
    </row>
    <row r="31" spans="1:13" x14ac:dyDescent="0.25">
      <c r="A31" s="313" t="s">
        <v>48</v>
      </c>
      <c r="B31" s="318">
        <f t="shared" ref="B31:M31" si="10">SUM(B64,B95,B126,B157,B188,B219)</f>
        <v>185</v>
      </c>
      <c r="C31" s="318">
        <f t="shared" si="10"/>
        <v>165</v>
      </c>
      <c r="D31" s="318">
        <f t="shared" si="10"/>
        <v>113</v>
      </c>
      <c r="E31" s="318">
        <f t="shared" si="10"/>
        <v>105</v>
      </c>
      <c r="F31" s="318">
        <f t="shared" si="10"/>
        <v>23</v>
      </c>
      <c r="G31" s="318">
        <f t="shared" si="10"/>
        <v>20</v>
      </c>
      <c r="H31" s="318">
        <f t="shared" si="10"/>
        <v>18</v>
      </c>
      <c r="I31" s="318">
        <f t="shared" si="10"/>
        <v>17</v>
      </c>
      <c r="J31" s="318">
        <f t="shared" si="10"/>
        <v>18</v>
      </c>
      <c r="K31" s="318">
        <f t="shared" si="10"/>
        <v>16</v>
      </c>
      <c r="L31" s="318">
        <f t="shared" si="10"/>
        <v>17</v>
      </c>
      <c r="M31" s="318">
        <f t="shared" si="10"/>
        <v>16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2332</v>
      </c>
      <c r="C32" s="318">
        <f t="shared" si="11"/>
        <v>2503</v>
      </c>
      <c r="D32" s="318">
        <f t="shared" si="11"/>
        <v>1367</v>
      </c>
      <c r="E32" s="318">
        <f t="shared" si="11"/>
        <v>1512</v>
      </c>
      <c r="F32" s="318">
        <f t="shared" si="11"/>
        <v>275</v>
      </c>
      <c r="G32" s="318">
        <f t="shared" si="11"/>
        <v>321</v>
      </c>
      <c r="H32" s="318">
        <f t="shared" si="11"/>
        <v>225</v>
      </c>
      <c r="I32" s="318">
        <f t="shared" si="11"/>
        <v>253</v>
      </c>
      <c r="J32" s="318">
        <f t="shared" si="11"/>
        <v>220</v>
      </c>
      <c r="K32" s="318">
        <f t="shared" si="11"/>
        <v>241</v>
      </c>
      <c r="L32" s="318">
        <f t="shared" si="11"/>
        <v>210</v>
      </c>
      <c r="M32" s="318">
        <f t="shared" si="11"/>
        <v>235</v>
      </c>
    </row>
    <row r="33" spans="1:13" ht="16.5" thickTop="1" thickBot="1" x14ac:dyDescent="0.3">
      <c r="A33" s="343" t="s">
        <v>69</v>
      </c>
      <c r="B33" s="336">
        <f>SUM(B24:B32)</f>
        <v>12135</v>
      </c>
      <c r="C33" s="336">
        <f t="shared" ref="C33:M33" si="12">SUM(C24:C32)</f>
        <v>12980</v>
      </c>
      <c r="D33" s="336">
        <f t="shared" si="12"/>
        <v>6991</v>
      </c>
      <c r="E33" s="336">
        <f t="shared" si="12"/>
        <v>8055</v>
      </c>
      <c r="F33" s="336">
        <f t="shared" si="12"/>
        <v>1637</v>
      </c>
      <c r="G33" s="336">
        <f t="shared" si="12"/>
        <v>1991</v>
      </c>
      <c r="H33" s="336">
        <f t="shared" si="12"/>
        <v>1330</v>
      </c>
      <c r="I33" s="336">
        <f t="shared" si="12"/>
        <v>1575</v>
      </c>
      <c r="J33" s="336">
        <f t="shared" si="12"/>
        <v>1281</v>
      </c>
      <c r="K33" s="336">
        <f t="shared" si="12"/>
        <v>1491</v>
      </c>
      <c r="L33" s="336">
        <f t="shared" si="12"/>
        <v>1234</v>
      </c>
      <c r="M33" s="337">
        <f t="shared" si="12"/>
        <v>1459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73590</v>
      </c>
      <c r="C35" s="334">
        <f t="shared" si="13"/>
        <v>67661</v>
      </c>
      <c r="D35" s="334">
        <f t="shared" si="13"/>
        <v>52517</v>
      </c>
      <c r="E35" s="334">
        <f t="shared" si="13"/>
        <v>45969</v>
      </c>
      <c r="F35" s="334">
        <f t="shared" si="13"/>
        <v>8780</v>
      </c>
      <c r="G35" s="334">
        <f t="shared" si="13"/>
        <v>8909</v>
      </c>
      <c r="H35" s="334">
        <f t="shared" si="13"/>
        <v>6950</v>
      </c>
      <c r="I35" s="334">
        <f t="shared" si="13"/>
        <v>7273</v>
      </c>
      <c r="J35" s="334">
        <f t="shared" si="13"/>
        <v>6794</v>
      </c>
      <c r="K35" s="334">
        <f t="shared" si="13"/>
        <v>7065</v>
      </c>
      <c r="L35" s="334">
        <f t="shared" si="13"/>
        <v>6642</v>
      </c>
      <c r="M35" s="334">
        <f t="shared" si="13"/>
        <v>6967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119</v>
      </c>
      <c r="F43" s="318">
        <v>23</v>
      </c>
      <c r="G43" s="318">
        <v>27</v>
      </c>
      <c r="H43" s="318">
        <v>20</v>
      </c>
      <c r="I43" s="318">
        <v>20</v>
      </c>
      <c r="J43" s="318">
        <v>20</v>
      </c>
      <c r="K43" s="318">
        <v>20</v>
      </c>
      <c r="L43" s="318">
        <v>19</v>
      </c>
      <c r="M43" s="318">
        <v>19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1</v>
      </c>
      <c r="K44" s="318">
        <v>0</v>
      </c>
      <c r="L44" s="318">
        <v>1</v>
      </c>
      <c r="M44" s="318">
        <v>0</v>
      </c>
    </row>
    <row r="45" spans="1:13" x14ac:dyDescent="0.25">
      <c r="A45" s="314" t="s">
        <v>42</v>
      </c>
      <c r="B45" s="318">
        <v>6224</v>
      </c>
      <c r="C45" s="318">
        <v>5461</v>
      </c>
      <c r="D45" s="318">
        <v>3545</v>
      </c>
      <c r="E45" s="318">
        <v>3297</v>
      </c>
      <c r="F45" s="318">
        <v>415</v>
      </c>
      <c r="G45" s="318">
        <v>517</v>
      </c>
      <c r="H45" s="318">
        <v>330</v>
      </c>
      <c r="I45" s="318">
        <v>445</v>
      </c>
      <c r="J45" s="318">
        <v>327</v>
      </c>
      <c r="K45" s="318">
        <v>439</v>
      </c>
      <c r="L45" s="318">
        <v>323</v>
      </c>
      <c r="M45" s="318">
        <v>438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1</v>
      </c>
      <c r="L46" s="318">
        <v>0</v>
      </c>
      <c r="M46" s="318">
        <v>1</v>
      </c>
    </row>
    <row r="47" spans="1:13" x14ac:dyDescent="0.25">
      <c r="A47" s="314" t="s">
        <v>51</v>
      </c>
      <c r="B47" s="318">
        <v>4369</v>
      </c>
      <c r="C47" s="318">
        <v>3650</v>
      </c>
      <c r="D47" s="318">
        <v>1730</v>
      </c>
      <c r="E47" s="318">
        <v>1513</v>
      </c>
      <c r="F47" s="318">
        <v>319</v>
      </c>
      <c r="G47" s="318">
        <v>328</v>
      </c>
      <c r="H47" s="318">
        <v>279</v>
      </c>
      <c r="I47" s="318">
        <v>285</v>
      </c>
      <c r="J47" s="318">
        <v>273</v>
      </c>
      <c r="K47" s="318">
        <v>279</v>
      </c>
      <c r="L47" s="318">
        <v>269</v>
      </c>
      <c r="M47" s="318">
        <v>276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324</v>
      </c>
      <c r="F48" s="318">
        <v>45</v>
      </c>
      <c r="G48" s="318">
        <v>53</v>
      </c>
      <c r="H48" s="318">
        <v>38</v>
      </c>
      <c r="I48" s="318">
        <v>47</v>
      </c>
      <c r="J48" s="318">
        <v>38</v>
      </c>
      <c r="K48" s="318">
        <v>45</v>
      </c>
      <c r="L48" s="318">
        <v>38</v>
      </c>
      <c r="M48" s="318">
        <v>44</v>
      </c>
    </row>
    <row r="49" spans="1:15" x14ac:dyDescent="0.25">
      <c r="A49" s="314" t="s">
        <v>49</v>
      </c>
      <c r="B49" s="318">
        <v>1324</v>
      </c>
      <c r="C49" s="318">
        <v>1216</v>
      </c>
      <c r="D49" s="318">
        <v>1054</v>
      </c>
      <c r="E49" s="318">
        <v>945</v>
      </c>
      <c r="F49" s="318">
        <v>140</v>
      </c>
      <c r="G49" s="318">
        <v>139</v>
      </c>
      <c r="H49" s="318">
        <v>75</v>
      </c>
      <c r="I49" s="318">
        <v>81</v>
      </c>
      <c r="J49" s="318">
        <v>71</v>
      </c>
      <c r="K49" s="318">
        <v>78</v>
      </c>
      <c r="L49" s="318">
        <v>66</v>
      </c>
      <c r="M49" s="318">
        <v>75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26</v>
      </c>
      <c r="G50" s="318">
        <v>26</v>
      </c>
      <c r="H50" s="318">
        <v>20</v>
      </c>
      <c r="I50" s="318">
        <v>21</v>
      </c>
      <c r="J50" s="318">
        <v>19</v>
      </c>
      <c r="K50" s="318">
        <v>21</v>
      </c>
      <c r="L50" s="318">
        <v>19</v>
      </c>
      <c r="M50" s="318">
        <v>21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104</v>
      </c>
      <c r="H51" s="318">
        <v>65</v>
      </c>
      <c r="I51" s="318">
        <v>83</v>
      </c>
      <c r="J51" s="318">
        <v>62</v>
      </c>
      <c r="K51" s="318">
        <v>81</v>
      </c>
      <c r="L51" s="318">
        <v>62</v>
      </c>
      <c r="M51" s="318">
        <v>80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12937</v>
      </c>
      <c r="D52" s="321">
        <f t="shared" si="14"/>
        <v>8091</v>
      </c>
      <c r="E52" s="321">
        <f t="shared" si="14"/>
        <v>7212</v>
      </c>
      <c r="F52" s="321">
        <f t="shared" si="14"/>
        <v>1054</v>
      </c>
      <c r="G52" s="321">
        <f t="shared" si="14"/>
        <v>1195</v>
      </c>
      <c r="H52" s="321">
        <f t="shared" si="14"/>
        <v>828</v>
      </c>
      <c r="I52" s="321">
        <f t="shared" si="14"/>
        <v>983</v>
      </c>
      <c r="J52" s="321">
        <f t="shared" si="14"/>
        <v>811</v>
      </c>
      <c r="K52" s="321">
        <f t="shared" si="14"/>
        <v>964</v>
      </c>
      <c r="L52" s="321">
        <f t="shared" si="14"/>
        <v>797</v>
      </c>
      <c r="M52" s="321">
        <f t="shared" si="14"/>
        <v>954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24</v>
      </c>
      <c r="F57" s="318">
        <v>3</v>
      </c>
      <c r="G57" s="318">
        <v>7</v>
      </c>
      <c r="H57" s="318">
        <v>3</v>
      </c>
      <c r="I57" s="318">
        <v>7</v>
      </c>
      <c r="J57" s="318">
        <v>3</v>
      </c>
      <c r="K57" s="318">
        <v>6</v>
      </c>
      <c r="L57" s="318">
        <v>3</v>
      </c>
      <c r="M57" s="318">
        <v>6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1020</v>
      </c>
      <c r="D59" s="318">
        <v>376</v>
      </c>
      <c r="E59" s="318">
        <v>456</v>
      </c>
      <c r="F59" s="318">
        <v>57</v>
      </c>
      <c r="G59" s="318">
        <v>85</v>
      </c>
      <c r="H59" s="318">
        <v>44</v>
      </c>
      <c r="I59" s="318">
        <v>63</v>
      </c>
      <c r="J59" s="318">
        <v>43</v>
      </c>
      <c r="K59" s="318">
        <v>61</v>
      </c>
      <c r="L59" s="318">
        <v>42</v>
      </c>
      <c r="M59" s="318">
        <v>59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756</v>
      </c>
      <c r="C61" s="318">
        <v>738</v>
      </c>
      <c r="D61" s="318">
        <v>205</v>
      </c>
      <c r="E61" s="318">
        <v>250</v>
      </c>
      <c r="F61" s="318">
        <v>57</v>
      </c>
      <c r="G61" s="318">
        <v>71</v>
      </c>
      <c r="H61" s="318">
        <v>45</v>
      </c>
      <c r="I61" s="318">
        <v>62</v>
      </c>
      <c r="J61" s="318">
        <v>45</v>
      </c>
      <c r="K61" s="318">
        <v>61</v>
      </c>
      <c r="L61" s="318">
        <v>43</v>
      </c>
      <c r="M61" s="318">
        <v>61</v>
      </c>
    </row>
    <row r="62" spans="1:15" x14ac:dyDescent="0.25">
      <c r="A62" s="314" t="s">
        <v>50</v>
      </c>
      <c r="B62" s="318">
        <v>171</v>
      </c>
      <c r="C62" s="318">
        <v>156</v>
      </c>
      <c r="D62" s="318">
        <v>52</v>
      </c>
      <c r="E62" s="318">
        <v>66</v>
      </c>
      <c r="F62" s="318">
        <v>10</v>
      </c>
      <c r="G62" s="318">
        <v>16</v>
      </c>
      <c r="H62" s="318">
        <v>10</v>
      </c>
      <c r="I62" s="318">
        <v>12</v>
      </c>
      <c r="J62" s="318">
        <v>10</v>
      </c>
      <c r="K62" s="318">
        <v>12</v>
      </c>
      <c r="L62" s="318">
        <v>10</v>
      </c>
      <c r="M62" s="318">
        <v>11</v>
      </c>
    </row>
    <row r="63" spans="1:15" x14ac:dyDescent="0.25">
      <c r="A63" s="314" t="s">
        <v>49</v>
      </c>
      <c r="B63" s="318">
        <v>214</v>
      </c>
      <c r="C63" s="318">
        <v>236</v>
      </c>
      <c r="D63" s="318">
        <v>78</v>
      </c>
      <c r="E63" s="318">
        <v>124</v>
      </c>
      <c r="F63" s="318">
        <v>19</v>
      </c>
      <c r="G63" s="318">
        <v>23</v>
      </c>
      <c r="H63" s="318">
        <v>17</v>
      </c>
      <c r="I63" s="318">
        <v>20</v>
      </c>
      <c r="J63" s="318">
        <v>17</v>
      </c>
      <c r="K63" s="318">
        <v>17</v>
      </c>
      <c r="L63" s="318">
        <v>17</v>
      </c>
      <c r="M63" s="318">
        <v>16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33</v>
      </c>
      <c r="E64" s="318">
        <v>22</v>
      </c>
      <c r="F64" s="318">
        <v>7</v>
      </c>
      <c r="G64" s="318">
        <v>5</v>
      </c>
      <c r="H64" s="318">
        <v>6</v>
      </c>
      <c r="I64" s="318">
        <v>4</v>
      </c>
      <c r="J64" s="318">
        <v>6</v>
      </c>
      <c r="K64" s="318">
        <v>4</v>
      </c>
      <c r="L64" s="318">
        <v>6</v>
      </c>
      <c r="M64" s="318">
        <v>4</v>
      </c>
    </row>
    <row r="65" spans="1:13" ht="15.75" thickBot="1" x14ac:dyDescent="0.3">
      <c r="A65" s="319" t="s">
        <v>47</v>
      </c>
      <c r="B65" s="318">
        <v>513</v>
      </c>
      <c r="C65" s="318">
        <v>552</v>
      </c>
      <c r="D65" s="318">
        <v>153</v>
      </c>
      <c r="E65" s="318">
        <v>211</v>
      </c>
      <c r="F65" s="318">
        <v>29</v>
      </c>
      <c r="G65" s="318">
        <v>49</v>
      </c>
      <c r="H65" s="318">
        <v>28</v>
      </c>
      <c r="I65" s="318">
        <v>41</v>
      </c>
      <c r="J65" s="318">
        <v>28</v>
      </c>
      <c r="K65" s="318">
        <v>41</v>
      </c>
      <c r="L65" s="318">
        <v>25</v>
      </c>
      <c r="M65" s="318">
        <v>40</v>
      </c>
    </row>
    <row r="66" spans="1:13" ht="16.5" thickTop="1" thickBot="1" x14ac:dyDescent="0.3">
      <c r="A66" s="329" t="s">
        <v>5</v>
      </c>
      <c r="B66" s="330">
        <f>SUM(B57:B65)</f>
        <v>2911</v>
      </c>
      <c r="C66" s="330">
        <f t="shared" ref="C66:M66" si="15">SUM(C57:C65)</f>
        <v>2822</v>
      </c>
      <c r="D66" s="330">
        <f t="shared" si="15"/>
        <v>916</v>
      </c>
      <c r="E66" s="330">
        <f t="shared" si="15"/>
        <v>1154</v>
      </c>
      <c r="F66" s="330">
        <f t="shared" si="15"/>
        <v>182</v>
      </c>
      <c r="G66" s="330">
        <f t="shared" si="15"/>
        <v>256</v>
      </c>
      <c r="H66" s="330">
        <f t="shared" si="15"/>
        <v>153</v>
      </c>
      <c r="I66" s="330">
        <f t="shared" si="15"/>
        <v>209</v>
      </c>
      <c r="J66" s="330">
        <f t="shared" si="15"/>
        <v>152</v>
      </c>
      <c r="K66" s="330">
        <f t="shared" si="15"/>
        <v>202</v>
      </c>
      <c r="L66" s="330">
        <f t="shared" si="15"/>
        <v>146</v>
      </c>
      <c r="M66" s="330">
        <f t="shared" si="15"/>
        <v>197</v>
      </c>
    </row>
    <row r="67" spans="1:13" ht="15.75" thickBot="1" x14ac:dyDescent="0.3">
      <c r="A67" s="331" t="s">
        <v>56</v>
      </c>
      <c r="B67" s="332">
        <f>SUM(B52,B66)</f>
        <v>18097</v>
      </c>
      <c r="C67" s="332">
        <f t="shared" ref="C67:M67" si="16">SUM(C52,C66)</f>
        <v>15759</v>
      </c>
      <c r="D67" s="332">
        <f t="shared" si="16"/>
        <v>9007</v>
      </c>
      <c r="E67" s="332">
        <f t="shared" si="16"/>
        <v>8366</v>
      </c>
      <c r="F67" s="332">
        <f t="shared" si="16"/>
        <v>1236</v>
      </c>
      <c r="G67" s="332">
        <f t="shared" si="16"/>
        <v>1451</v>
      </c>
      <c r="H67" s="332">
        <f t="shared" si="16"/>
        <v>981</v>
      </c>
      <c r="I67" s="332">
        <f t="shared" si="16"/>
        <v>1192</v>
      </c>
      <c r="J67" s="332">
        <f t="shared" si="16"/>
        <v>963</v>
      </c>
      <c r="K67" s="332">
        <f t="shared" si="16"/>
        <v>1166</v>
      </c>
      <c r="L67" s="332">
        <f t="shared" si="16"/>
        <v>943</v>
      </c>
      <c r="M67" s="333">
        <f t="shared" si="16"/>
        <v>1151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1064</v>
      </c>
      <c r="D74" s="318">
        <v>729</v>
      </c>
      <c r="E74" s="318">
        <v>568</v>
      </c>
      <c r="F74" s="318">
        <v>147</v>
      </c>
      <c r="G74" s="318">
        <v>119</v>
      </c>
      <c r="H74" s="318">
        <v>116</v>
      </c>
      <c r="I74" s="318">
        <v>92</v>
      </c>
      <c r="J74" s="318">
        <v>110</v>
      </c>
      <c r="K74" s="318">
        <v>90</v>
      </c>
      <c r="L74" s="318">
        <v>102</v>
      </c>
      <c r="M74" s="318">
        <v>89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1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6436</v>
      </c>
      <c r="D76" s="318">
        <v>6030</v>
      </c>
      <c r="E76" s="318">
        <v>5331</v>
      </c>
      <c r="F76" s="318">
        <v>1218</v>
      </c>
      <c r="G76" s="318">
        <v>1191</v>
      </c>
      <c r="H76" s="318">
        <v>936</v>
      </c>
      <c r="I76" s="318">
        <v>985</v>
      </c>
      <c r="J76" s="318">
        <v>918</v>
      </c>
      <c r="K76" s="318">
        <v>971</v>
      </c>
      <c r="L76" s="318">
        <v>910</v>
      </c>
      <c r="M76" s="318">
        <v>967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4</v>
      </c>
      <c r="K77" s="318">
        <v>8</v>
      </c>
      <c r="L77" s="318">
        <v>4</v>
      </c>
      <c r="M77" s="318">
        <v>8</v>
      </c>
    </row>
    <row r="78" spans="1:13" x14ac:dyDescent="0.25">
      <c r="A78" s="313" t="s">
        <v>51</v>
      </c>
      <c r="B78" s="318">
        <v>11159</v>
      </c>
      <c r="C78" s="318">
        <v>10942</v>
      </c>
      <c r="D78" s="318">
        <v>8256</v>
      </c>
      <c r="E78" s="318">
        <v>6721</v>
      </c>
      <c r="F78" s="318">
        <v>1637</v>
      </c>
      <c r="G78" s="318">
        <v>1254</v>
      </c>
      <c r="H78" s="318">
        <v>1385</v>
      </c>
      <c r="I78" s="318">
        <v>1072</v>
      </c>
      <c r="J78" s="318">
        <v>1361</v>
      </c>
      <c r="K78" s="318">
        <v>1051</v>
      </c>
      <c r="L78" s="318">
        <v>1330</v>
      </c>
      <c r="M78" s="318">
        <v>1036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1312</v>
      </c>
      <c r="E79" s="318">
        <v>857</v>
      </c>
      <c r="F79" s="318">
        <v>173</v>
      </c>
      <c r="G79" s="318">
        <v>166</v>
      </c>
      <c r="H79" s="318">
        <v>132</v>
      </c>
      <c r="I79" s="318">
        <v>141</v>
      </c>
      <c r="J79" s="318">
        <v>130</v>
      </c>
      <c r="K79" s="318">
        <v>140</v>
      </c>
      <c r="L79" s="318">
        <v>128</v>
      </c>
      <c r="M79" s="318">
        <v>139</v>
      </c>
    </row>
    <row r="80" spans="1:13" x14ac:dyDescent="0.25">
      <c r="A80" s="313" t="s">
        <v>49</v>
      </c>
      <c r="B80" s="318">
        <v>3229</v>
      </c>
      <c r="C80" s="318">
        <v>3188</v>
      </c>
      <c r="D80" s="318">
        <v>2525</v>
      </c>
      <c r="E80" s="318">
        <v>2489</v>
      </c>
      <c r="F80" s="318">
        <v>236</v>
      </c>
      <c r="G80" s="318">
        <v>272</v>
      </c>
      <c r="H80" s="318">
        <v>141</v>
      </c>
      <c r="I80" s="318">
        <v>188</v>
      </c>
      <c r="J80" s="318">
        <v>132</v>
      </c>
      <c r="K80" s="318">
        <v>173</v>
      </c>
      <c r="L80" s="318">
        <v>115</v>
      </c>
      <c r="M80" s="318">
        <v>161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304</v>
      </c>
      <c r="F81" s="318">
        <v>53</v>
      </c>
      <c r="G81" s="318">
        <v>45</v>
      </c>
      <c r="H81" s="318">
        <v>41</v>
      </c>
      <c r="I81" s="318">
        <v>36</v>
      </c>
      <c r="J81" s="318">
        <v>41</v>
      </c>
      <c r="K81" s="318">
        <v>36</v>
      </c>
      <c r="L81" s="318">
        <v>41</v>
      </c>
      <c r="M81" s="318">
        <v>36</v>
      </c>
    </row>
    <row r="82" spans="1:15" ht="15.75" thickBot="1" x14ac:dyDescent="0.3">
      <c r="A82" s="322" t="s">
        <v>47</v>
      </c>
      <c r="B82" s="318">
        <v>3954</v>
      </c>
      <c r="C82" s="318">
        <v>2815</v>
      </c>
      <c r="D82" s="318">
        <v>3445</v>
      </c>
      <c r="E82" s="318">
        <v>2075</v>
      </c>
      <c r="F82" s="318">
        <v>292</v>
      </c>
      <c r="G82" s="318">
        <v>285</v>
      </c>
      <c r="H82" s="318">
        <v>209</v>
      </c>
      <c r="I82" s="318">
        <v>224</v>
      </c>
      <c r="J82" s="318">
        <v>203</v>
      </c>
      <c r="K82" s="318">
        <v>222</v>
      </c>
      <c r="L82" s="318">
        <v>200</v>
      </c>
      <c r="M82" s="318">
        <v>221</v>
      </c>
    </row>
    <row r="83" spans="1:15" ht="15" customHeight="1" thickTop="1" x14ac:dyDescent="0.25">
      <c r="A83" s="323" t="s">
        <v>5</v>
      </c>
      <c r="B83" s="321">
        <f>SUM(B74:B82)</f>
        <v>28304</v>
      </c>
      <c r="C83" s="321">
        <f t="shared" ref="C83:M83" si="17">SUM(C74:C82)</f>
        <v>26041</v>
      </c>
      <c r="D83" s="321">
        <f t="shared" si="17"/>
        <v>22782</v>
      </c>
      <c r="E83" s="321">
        <f t="shared" si="17"/>
        <v>18394</v>
      </c>
      <c r="F83" s="321">
        <f t="shared" si="17"/>
        <v>3761</v>
      </c>
      <c r="G83" s="321">
        <f t="shared" si="17"/>
        <v>3341</v>
      </c>
      <c r="H83" s="321">
        <f t="shared" si="17"/>
        <v>2965</v>
      </c>
      <c r="I83" s="321">
        <f t="shared" si="17"/>
        <v>2746</v>
      </c>
      <c r="J83" s="321">
        <f t="shared" si="17"/>
        <v>2900</v>
      </c>
      <c r="K83" s="321">
        <f t="shared" si="17"/>
        <v>2691</v>
      </c>
      <c r="L83" s="321">
        <f t="shared" si="17"/>
        <v>2831</v>
      </c>
      <c r="M83" s="321">
        <f t="shared" si="17"/>
        <v>2657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269</v>
      </c>
      <c r="C88" s="318">
        <v>275</v>
      </c>
      <c r="D88" s="318">
        <v>150</v>
      </c>
      <c r="E88" s="318">
        <v>183</v>
      </c>
      <c r="F88" s="318">
        <v>49</v>
      </c>
      <c r="G88" s="318">
        <v>64</v>
      </c>
      <c r="H88" s="318">
        <v>36</v>
      </c>
      <c r="I88" s="318">
        <v>47</v>
      </c>
      <c r="J88" s="318">
        <v>31</v>
      </c>
      <c r="K88" s="318">
        <v>42</v>
      </c>
      <c r="L88" s="318">
        <v>30</v>
      </c>
      <c r="M88" s="318">
        <v>41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3</v>
      </c>
      <c r="I89" s="318">
        <v>4</v>
      </c>
      <c r="J89" s="318">
        <v>3</v>
      </c>
      <c r="K89" s="318">
        <v>4</v>
      </c>
      <c r="L89" s="318">
        <v>3</v>
      </c>
      <c r="M89" s="318">
        <v>4</v>
      </c>
      <c r="O89" s="324"/>
    </row>
    <row r="90" spans="1:15" x14ac:dyDescent="0.25">
      <c r="A90" s="313" t="s">
        <v>42</v>
      </c>
      <c r="B90" s="318">
        <v>1026</v>
      </c>
      <c r="C90" s="318">
        <v>1115</v>
      </c>
      <c r="D90" s="318">
        <v>800</v>
      </c>
      <c r="E90" s="318">
        <v>969</v>
      </c>
      <c r="F90" s="318">
        <v>114</v>
      </c>
      <c r="G90" s="318">
        <v>181</v>
      </c>
      <c r="H90" s="318">
        <v>89</v>
      </c>
      <c r="I90" s="318">
        <v>137</v>
      </c>
      <c r="J90" s="318">
        <v>84</v>
      </c>
      <c r="K90" s="318">
        <v>130</v>
      </c>
      <c r="L90" s="318">
        <v>83</v>
      </c>
      <c r="M90" s="318">
        <v>129</v>
      </c>
    </row>
    <row r="91" spans="1:15" x14ac:dyDescent="0.25">
      <c r="A91" s="313" t="s">
        <v>52</v>
      </c>
      <c r="B91" s="318">
        <v>8</v>
      </c>
      <c r="C91" s="318">
        <v>13</v>
      </c>
      <c r="D91" s="318">
        <v>8</v>
      </c>
      <c r="E91" s="318">
        <v>7</v>
      </c>
      <c r="F91" s="318">
        <v>2</v>
      </c>
      <c r="G91" s="318">
        <v>0</v>
      </c>
      <c r="H91" s="318">
        <v>1</v>
      </c>
      <c r="I91" s="318">
        <v>0</v>
      </c>
      <c r="J91" s="318">
        <v>1</v>
      </c>
      <c r="K91" s="318">
        <v>0</v>
      </c>
      <c r="L91" s="318">
        <v>1</v>
      </c>
      <c r="M91" s="318">
        <v>0</v>
      </c>
    </row>
    <row r="92" spans="1:15" x14ac:dyDescent="0.25">
      <c r="A92" s="313" t="s">
        <v>51</v>
      </c>
      <c r="B92" s="318">
        <v>2083</v>
      </c>
      <c r="C92" s="318">
        <v>2270</v>
      </c>
      <c r="D92" s="318">
        <v>1407</v>
      </c>
      <c r="E92" s="318">
        <v>1619</v>
      </c>
      <c r="F92" s="318">
        <v>362</v>
      </c>
      <c r="G92" s="318">
        <v>434</v>
      </c>
      <c r="H92" s="318">
        <v>305</v>
      </c>
      <c r="I92" s="318">
        <v>343</v>
      </c>
      <c r="J92" s="318">
        <v>289</v>
      </c>
      <c r="K92" s="318">
        <v>323</v>
      </c>
      <c r="L92" s="318">
        <v>280</v>
      </c>
      <c r="M92" s="318">
        <v>321</v>
      </c>
    </row>
    <row r="93" spans="1:15" x14ac:dyDescent="0.25">
      <c r="A93" s="313" t="s">
        <v>50</v>
      </c>
      <c r="B93" s="318">
        <v>307</v>
      </c>
      <c r="C93" s="318">
        <v>329</v>
      </c>
      <c r="D93" s="318">
        <v>198</v>
      </c>
      <c r="E93" s="318">
        <v>253</v>
      </c>
      <c r="F93" s="318">
        <v>41</v>
      </c>
      <c r="G93" s="318">
        <v>49</v>
      </c>
      <c r="H93" s="318">
        <v>32</v>
      </c>
      <c r="I93" s="318">
        <v>36</v>
      </c>
      <c r="J93" s="318">
        <v>32</v>
      </c>
      <c r="K93" s="318">
        <v>34</v>
      </c>
      <c r="L93" s="318">
        <v>30</v>
      </c>
      <c r="M93" s="318">
        <v>33</v>
      </c>
    </row>
    <row r="94" spans="1:15" x14ac:dyDescent="0.25">
      <c r="A94" s="313" t="s">
        <v>49</v>
      </c>
      <c r="B94" s="318">
        <v>417</v>
      </c>
      <c r="C94" s="318">
        <v>585</v>
      </c>
      <c r="D94" s="318">
        <v>349</v>
      </c>
      <c r="E94" s="318">
        <v>519</v>
      </c>
      <c r="F94" s="318">
        <v>56</v>
      </c>
      <c r="G94" s="318">
        <v>127</v>
      </c>
      <c r="H94" s="318">
        <v>45</v>
      </c>
      <c r="I94" s="318">
        <v>92</v>
      </c>
      <c r="J94" s="318">
        <v>41</v>
      </c>
      <c r="K94" s="318">
        <v>81</v>
      </c>
      <c r="L94" s="318">
        <v>36</v>
      </c>
      <c r="M94" s="318">
        <v>77</v>
      </c>
    </row>
    <row r="95" spans="1:15" x14ac:dyDescent="0.25">
      <c r="A95" s="313" t="s">
        <v>48</v>
      </c>
      <c r="B95" s="318">
        <v>61</v>
      </c>
      <c r="C95" s="318">
        <v>55</v>
      </c>
      <c r="D95" s="318">
        <v>45</v>
      </c>
      <c r="E95" s="318">
        <v>48</v>
      </c>
      <c r="F95" s="318">
        <v>11</v>
      </c>
      <c r="G95" s="318">
        <v>9</v>
      </c>
      <c r="H95" s="318">
        <v>8</v>
      </c>
      <c r="I95" s="318">
        <v>8</v>
      </c>
      <c r="J95" s="318">
        <v>8</v>
      </c>
      <c r="K95" s="318">
        <v>8</v>
      </c>
      <c r="L95" s="318">
        <v>8</v>
      </c>
      <c r="M95" s="318">
        <v>8</v>
      </c>
    </row>
    <row r="96" spans="1:15" ht="15.75" thickBot="1" x14ac:dyDescent="0.3">
      <c r="A96" s="322" t="s">
        <v>47</v>
      </c>
      <c r="B96" s="318">
        <v>1034</v>
      </c>
      <c r="C96" s="318">
        <v>1063</v>
      </c>
      <c r="D96" s="318">
        <v>748</v>
      </c>
      <c r="E96" s="318">
        <v>812</v>
      </c>
      <c r="F96" s="318">
        <v>131</v>
      </c>
      <c r="G96" s="318">
        <v>153</v>
      </c>
      <c r="H96" s="318">
        <v>106</v>
      </c>
      <c r="I96" s="318">
        <v>118</v>
      </c>
      <c r="J96" s="318">
        <v>104</v>
      </c>
      <c r="K96" s="318">
        <v>109</v>
      </c>
      <c r="L96" s="318">
        <v>102</v>
      </c>
      <c r="M96" s="318">
        <v>108</v>
      </c>
    </row>
    <row r="97" spans="1:13" ht="16.5" thickTop="1" thickBot="1" x14ac:dyDescent="0.3">
      <c r="A97" s="323" t="s">
        <v>5</v>
      </c>
      <c r="B97" s="321">
        <f>SUM(B88:B96)</f>
        <v>5222</v>
      </c>
      <c r="C97" s="321">
        <f t="shared" ref="C97:M97" si="18">SUM(C88:C96)</f>
        <v>5713</v>
      </c>
      <c r="D97" s="321">
        <f t="shared" si="18"/>
        <v>3718</v>
      </c>
      <c r="E97" s="321">
        <f t="shared" si="18"/>
        <v>4418</v>
      </c>
      <c r="F97" s="321">
        <f t="shared" si="18"/>
        <v>771</v>
      </c>
      <c r="G97" s="321">
        <f t="shared" si="18"/>
        <v>1021</v>
      </c>
      <c r="H97" s="321">
        <f t="shared" si="18"/>
        <v>625</v>
      </c>
      <c r="I97" s="321">
        <f t="shared" si="18"/>
        <v>785</v>
      </c>
      <c r="J97" s="321">
        <f t="shared" si="18"/>
        <v>593</v>
      </c>
      <c r="K97" s="321">
        <f t="shared" si="18"/>
        <v>731</v>
      </c>
      <c r="L97" s="321">
        <f t="shared" si="18"/>
        <v>573</v>
      </c>
      <c r="M97" s="321">
        <f t="shared" si="18"/>
        <v>721</v>
      </c>
    </row>
    <row r="98" spans="1:13" ht="15.75" thickBot="1" x14ac:dyDescent="0.3">
      <c r="A98" s="331" t="s">
        <v>57</v>
      </c>
      <c r="B98" s="334">
        <f>SUM(B83,B97)</f>
        <v>33526</v>
      </c>
      <c r="C98" s="334">
        <f t="shared" ref="C98:M98" si="19">SUM(C83,C97)</f>
        <v>31754</v>
      </c>
      <c r="D98" s="334">
        <f t="shared" si="19"/>
        <v>26500</v>
      </c>
      <c r="E98" s="334">
        <f t="shared" si="19"/>
        <v>22812</v>
      </c>
      <c r="F98" s="334">
        <f t="shared" si="19"/>
        <v>4532</v>
      </c>
      <c r="G98" s="334">
        <f t="shared" si="19"/>
        <v>4362</v>
      </c>
      <c r="H98" s="334">
        <f t="shared" si="19"/>
        <v>3590</v>
      </c>
      <c r="I98" s="334">
        <f t="shared" si="19"/>
        <v>3531</v>
      </c>
      <c r="J98" s="334">
        <f t="shared" si="19"/>
        <v>3493</v>
      </c>
      <c r="K98" s="334">
        <f t="shared" si="19"/>
        <v>3422</v>
      </c>
      <c r="L98" s="334">
        <f t="shared" si="19"/>
        <v>3404</v>
      </c>
      <c r="M98" s="334">
        <f t="shared" si="19"/>
        <v>3378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373</v>
      </c>
      <c r="E105" s="318">
        <v>276</v>
      </c>
      <c r="F105" s="318">
        <v>63</v>
      </c>
      <c r="G105" s="318">
        <v>54</v>
      </c>
      <c r="H105" s="318">
        <v>46</v>
      </c>
      <c r="I105" s="318">
        <v>43</v>
      </c>
      <c r="J105" s="318">
        <v>45</v>
      </c>
      <c r="K105" s="318">
        <v>42</v>
      </c>
      <c r="L105" s="318">
        <v>44</v>
      </c>
      <c r="M105" s="318">
        <v>41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4838</v>
      </c>
      <c r="D107" s="318">
        <v>4969</v>
      </c>
      <c r="E107" s="318">
        <v>4397</v>
      </c>
      <c r="F107" s="318">
        <v>902</v>
      </c>
      <c r="G107" s="318">
        <v>966</v>
      </c>
      <c r="H107" s="318">
        <v>673</v>
      </c>
      <c r="I107" s="318">
        <v>800</v>
      </c>
      <c r="J107" s="318">
        <v>669</v>
      </c>
      <c r="K107" s="318">
        <v>790</v>
      </c>
      <c r="L107" s="318">
        <v>666</v>
      </c>
      <c r="M107" s="318">
        <v>781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2</v>
      </c>
      <c r="J108" s="318">
        <v>3</v>
      </c>
      <c r="K108" s="318">
        <v>2</v>
      </c>
      <c r="L108" s="318">
        <v>3</v>
      </c>
      <c r="M108" s="318">
        <v>2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3938</v>
      </c>
      <c r="E109" s="318">
        <v>3370</v>
      </c>
      <c r="F109" s="318">
        <v>717</v>
      </c>
      <c r="G109" s="318">
        <v>696</v>
      </c>
      <c r="H109" s="318">
        <v>618</v>
      </c>
      <c r="I109" s="318">
        <v>616</v>
      </c>
      <c r="J109" s="318">
        <v>606</v>
      </c>
      <c r="K109" s="318">
        <v>600</v>
      </c>
      <c r="L109" s="318">
        <v>596</v>
      </c>
      <c r="M109" s="318">
        <v>594</v>
      </c>
    </row>
    <row r="110" spans="1:13" x14ac:dyDescent="0.25">
      <c r="A110" s="313" t="s">
        <v>50</v>
      </c>
      <c r="B110" s="318">
        <v>909</v>
      </c>
      <c r="C110" s="318">
        <v>691</v>
      </c>
      <c r="D110" s="318">
        <v>768</v>
      </c>
      <c r="E110" s="318">
        <v>530</v>
      </c>
      <c r="F110" s="318">
        <v>98</v>
      </c>
      <c r="G110" s="318">
        <v>103</v>
      </c>
      <c r="H110" s="318">
        <v>78</v>
      </c>
      <c r="I110" s="318">
        <v>82</v>
      </c>
      <c r="J110" s="318">
        <v>78</v>
      </c>
      <c r="K110" s="318">
        <v>82</v>
      </c>
      <c r="L110" s="318">
        <v>77</v>
      </c>
      <c r="M110" s="318">
        <v>82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953</v>
      </c>
      <c r="E111" s="318">
        <v>873</v>
      </c>
      <c r="F111" s="318">
        <v>78</v>
      </c>
      <c r="G111" s="318">
        <v>85</v>
      </c>
      <c r="H111" s="318">
        <v>47</v>
      </c>
      <c r="I111" s="318">
        <v>48</v>
      </c>
      <c r="J111" s="318">
        <v>44</v>
      </c>
      <c r="K111" s="318">
        <v>41</v>
      </c>
      <c r="L111" s="318">
        <v>41</v>
      </c>
      <c r="M111" s="318">
        <v>38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229</v>
      </c>
      <c r="F112" s="318">
        <v>40</v>
      </c>
      <c r="G112" s="318">
        <v>31</v>
      </c>
      <c r="H112" s="318">
        <v>27</v>
      </c>
      <c r="I112" s="318">
        <v>23</v>
      </c>
      <c r="J112" s="318">
        <v>27</v>
      </c>
      <c r="K112" s="318">
        <v>21</v>
      </c>
      <c r="L112" s="318">
        <v>25</v>
      </c>
      <c r="M112" s="318">
        <v>21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1834</v>
      </c>
      <c r="E113" s="318">
        <v>1316</v>
      </c>
      <c r="F113" s="318">
        <v>240</v>
      </c>
      <c r="G113" s="318">
        <v>233</v>
      </c>
      <c r="H113" s="318">
        <v>193</v>
      </c>
      <c r="I113" s="318">
        <v>182</v>
      </c>
      <c r="J113" s="318">
        <v>192</v>
      </c>
      <c r="K113" s="318">
        <v>175</v>
      </c>
      <c r="L113" s="318">
        <v>190</v>
      </c>
      <c r="M113" s="318">
        <v>174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14308</v>
      </c>
      <c r="D114" s="321">
        <f t="shared" si="20"/>
        <v>13155</v>
      </c>
      <c r="E114" s="321">
        <f t="shared" si="20"/>
        <v>11012</v>
      </c>
      <c r="F114" s="321">
        <f t="shared" si="20"/>
        <v>2141</v>
      </c>
      <c r="G114" s="321">
        <f t="shared" si="20"/>
        <v>2171</v>
      </c>
      <c r="H114" s="321">
        <f t="shared" si="20"/>
        <v>1685</v>
      </c>
      <c r="I114" s="321">
        <f t="shared" si="20"/>
        <v>1796</v>
      </c>
      <c r="J114" s="321">
        <f t="shared" si="20"/>
        <v>1664</v>
      </c>
      <c r="K114" s="321">
        <f t="shared" si="20"/>
        <v>1753</v>
      </c>
      <c r="L114" s="321">
        <f t="shared" si="20"/>
        <v>1642</v>
      </c>
      <c r="M114" s="321">
        <f t="shared" si="20"/>
        <v>1733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25</v>
      </c>
      <c r="E119" s="318">
        <v>22</v>
      </c>
      <c r="F119" s="318">
        <v>11</v>
      </c>
      <c r="G119" s="318">
        <v>6</v>
      </c>
      <c r="H119" s="318">
        <v>9</v>
      </c>
      <c r="I119" s="318">
        <v>4</v>
      </c>
      <c r="J119" s="318">
        <v>9</v>
      </c>
      <c r="K119" s="318">
        <v>3</v>
      </c>
      <c r="L119" s="318">
        <v>9</v>
      </c>
      <c r="M119" s="318">
        <v>3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1</v>
      </c>
      <c r="L120" s="318">
        <v>0</v>
      </c>
      <c r="M120" s="318">
        <v>1</v>
      </c>
    </row>
    <row r="121" spans="1:13" x14ac:dyDescent="0.25">
      <c r="A121" s="313" t="s">
        <v>42</v>
      </c>
      <c r="B121" s="318">
        <v>548</v>
      </c>
      <c r="C121" s="318">
        <v>639</v>
      </c>
      <c r="D121" s="318">
        <v>331</v>
      </c>
      <c r="E121" s="318">
        <v>426</v>
      </c>
      <c r="F121" s="318">
        <v>63</v>
      </c>
      <c r="G121" s="318">
        <v>85</v>
      </c>
      <c r="H121" s="318">
        <v>40</v>
      </c>
      <c r="I121" s="318">
        <v>62</v>
      </c>
      <c r="J121" s="318">
        <v>38</v>
      </c>
      <c r="K121" s="318">
        <v>59</v>
      </c>
      <c r="L121" s="318">
        <v>38</v>
      </c>
      <c r="M121" s="318">
        <v>59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355</v>
      </c>
      <c r="E123" s="318">
        <v>466</v>
      </c>
      <c r="F123" s="318">
        <v>133</v>
      </c>
      <c r="G123" s="318">
        <v>143</v>
      </c>
      <c r="H123" s="318">
        <v>114</v>
      </c>
      <c r="I123" s="318">
        <v>109</v>
      </c>
      <c r="J123" s="318">
        <v>113</v>
      </c>
      <c r="K123" s="318">
        <v>105</v>
      </c>
      <c r="L123" s="318">
        <v>111</v>
      </c>
      <c r="M123" s="318">
        <v>104</v>
      </c>
    </row>
    <row r="124" spans="1:13" x14ac:dyDescent="0.25">
      <c r="A124" s="313" t="s">
        <v>50</v>
      </c>
      <c r="B124" s="318">
        <v>101</v>
      </c>
      <c r="C124" s="318">
        <v>111</v>
      </c>
      <c r="D124" s="318">
        <v>55</v>
      </c>
      <c r="E124" s="318">
        <v>62</v>
      </c>
      <c r="F124" s="318">
        <v>13</v>
      </c>
      <c r="G124" s="318">
        <v>16</v>
      </c>
      <c r="H124" s="318">
        <v>8</v>
      </c>
      <c r="I124" s="318">
        <v>13</v>
      </c>
      <c r="J124" s="318">
        <v>8</v>
      </c>
      <c r="K124" s="318">
        <v>13</v>
      </c>
      <c r="L124" s="318">
        <v>7</v>
      </c>
      <c r="M124" s="318">
        <v>13</v>
      </c>
    </row>
    <row r="125" spans="1:13" x14ac:dyDescent="0.25">
      <c r="A125" s="313" t="s">
        <v>49</v>
      </c>
      <c r="B125" s="318">
        <v>94</v>
      </c>
      <c r="C125" s="318">
        <v>128</v>
      </c>
      <c r="D125" s="318">
        <v>54</v>
      </c>
      <c r="E125" s="318">
        <v>66</v>
      </c>
      <c r="F125" s="318">
        <v>10</v>
      </c>
      <c r="G125" s="318">
        <v>24</v>
      </c>
      <c r="H125" s="318">
        <v>8</v>
      </c>
      <c r="I125" s="318">
        <v>19</v>
      </c>
      <c r="J125" s="318">
        <v>8</v>
      </c>
      <c r="K125" s="318">
        <v>17</v>
      </c>
      <c r="L125" s="318">
        <v>7</v>
      </c>
      <c r="M125" s="318">
        <v>15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1</v>
      </c>
      <c r="I126" s="318">
        <v>2</v>
      </c>
      <c r="J126" s="318">
        <v>1</v>
      </c>
      <c r="K126" s="318">
        <v>2</v>
      </c>
      <c r="L126" s="318">
        <v>1</v>
      </c>
      <c r="M126" s="318">
        <v>2</v>
      </c>
    </row>
    <row r="127" spans="1:13" ht="15.75" thickBot="1" x14ac:dyDescent="0.3">
      <c r="A127" s="322" t="s">
        <v>47</v>
      </c>
      <c r="B127" s="318">
        <v>455</v>
      </c>
      <c r="C127" s="318">
        <v>516</v>
      </c>
      <c r="D127" s="318">
        <v>273</v>
      </c>
      <c r="E127" s="318">
        <v>323</v>
      </c>
      <c r="F127" s="318">
        <v>62</v>
      </c>
      <c r="G127" s="318">
        <v>68</v>
      </c>
      <c r="H127" s="318">
        <v>45</v>
      </c>
      <c r="I127" s="318">
        <v>49</v>
      </c>
      <c r="J127" s="318">
        <v>43</v>
      </c>
      <c r="K127" s="318">
        <v>48</v>
      </c>
      <c r="L127" s="318">
        <v>39</v>
      </c>
      <c r="M127" s="318">
        <v>44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1976</v>
      </c>
      <c r="C128" s="321">
        <f t="shared" si="21"/>
        <v>2280</v>
      </c>
      <c r="D128" s="321">
        <f t="shared" si="21"/>
        <v>1112</v>
      </c>
      <c r="E128" s="321">
        <f t="shared" si="21"/>
        <v>1389</v>
      </c>
      <c r="F128" s="321">
        <f t="shared" si="21"/>
        <v>294</v>
      </c>
      <c r="G128" s="321">
        <f t="shared" si="21"/>
        <v>346</v>
      </c>
      <c r="H128" s="321">
        <f t="shared" si="21"/>
        <v>225</v>
      </c>
      <c r="I128" s="321">
        <f t="shared" si="21"/>
        <v>259</v>
      </c>
      <c r="J128" s="321">
        <f t="shared" si="21"/>
        <v>220</v>
      </c>
      <c r="K128" s="321">
        <f t="shared" si="21"/>
        <v>248</v>
      </c>
      <c r="L128" s="321">
        <f t="shared" si="21"/>
        <v>212</v>
      </c>
      <c r="M128" s="321">
        <f t="shared" si="21"/>
        <v>241</v>
      </c>
    </row>
    <row r="129" spans="1:13" ht="15.75" thickBot="1" x14ac:dyDescent="0.3">
      <c r="A129" s="331" t="s">
        <v>58</v>
      </c>
      <c r="B129" s="334">
        <f>SUM(B114,B128)</f>
        <v>18137</v>
      </c>
      <c r="C129" s="334">
        <f t="shared" ref="C129:M129" si="22">SUM(C114,C128)</f>
        <v>16588</v>
      </c>
      <c r="D129" s="334">
        <f t="shared" si="22"/>
        <v>14267</v>
      </c>
      <c r="E129" s="334">
        <f t="shared" si="22"/>
        <v>12401</v>
      </c>
      <c r="F129" s="334">
        <f t="shared" si="22"/>
        <v>2435</v>
      </c>
      <c r="G129" s="334">
        <f t="shared" si="22"/>
        <v>2517</v>
      </c>
      <c r="H129" s="334">
        <f t="shared" si="22"/>
        <v>1910</v>
      </c>
      <c r="I129" s="334">
        <f t="shared" si="22"/>
        <v>2055</v>
      </c>
      <c r="J129" s="334">
        <f t="shared" si="22"/>
        <v>1884</v>
      </c>
      <c r="K129" s="334">
        <f t="shared" si="22"/>
        <v>2001</v>
      </c>
      <c r="L129" s="334">
        <f t="shared" si="22"/>
        <v>1854</v>
      </c>
      <c r="M129" s="334">
        <f t="shared" si="22"/>
        <v>1974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24</v>
      </c>
      <c r="F136" s="318">
        <v>5</v>
      </c>
      <c r="G136" s="318">
        <v>3</v>
      </c>
      <c r="H136" s="318">
        <v>3</v>
      </c>
      <c r="I136" s="318">
        <v>3</v>
      </c>
      <c r="J136" s="318">
        <v>3</v>
      </c>
      <c r="K136" s="318">
        <v>3</v>
      </c>
      <c r="L136" s="318">
        <v>3</v>
      </c>
      <c r="M136" s="318">
        <v>3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118</v>
      </c>
      <c r="E138" s="318">
        <v>172</v>
      </c>
      <c r="F138" s="318">
        <v>25</v>
      </c>
      <c r="G138" s="318">
        <v>32</v>
      </c>
      <c r="H138" s="318">
        <v>15</v>
      </c>
      <c r="I138" s="318">
        <v>27</v>
      </c>
      <c r="J138" s="318">
        <v>15</v>
      </c>
      <c r="K138" s="318">
        <v>27</v>
      </c>
      <c r="L138" s="318">
        <v>15</v>
      </c>
      <c r="M138" s="318">
        <v>27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493</v>
      </c>
      <c r="E140" s="318">
        <v>520</v>
      </c>
      <c r="F140" s="318">
        <v>83</v>
      </c>
      <c r="G140" s="318">
        <v>84</v>
      </c>
      <c r="H140" s="318">
        <v>72</v>
      </c>
      <c r="I140" s="318">
        <v>70</v>
      </c>
      <c r="J140" s="318">
        <v>70</v>
      </c>
      <c r="K140" s="318">
        <v>70</v>
      </c>
      <c r="L140" s="318">
        <v>70</v>
      </c>
      <c r="M140" s="318">
        <v>70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24</v>
      </c>
      <c r="F141" s="318">
        <v>3</v>
      </c>
      <c r="G141" s="318">
        <v>3</v>
      </c>
      <c r="H141" s="318">
        <v>2</v>
      </c>
      <c r="I141" s="318">
        <v>2</v>
      </c>
      <c r="J141" s="318">
        <v>2</v>
      </c>
      <c r="K141" s="318">
        <v>2</v>
      </c>
      <c r="L141" s="318">
        <v>2</v>
      </c>
      <c r="M141" s="318">
        <v>2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0</v>
      </c>
      <c r="I142" s="318">
        <v>4</v>
      </c>
      <c r="J142" s="318">
        <v>0</v>
      </c>
      <c r="K142" s="318">
        <v>4</v>
      </c>
      <c r="L142" s="318">
        <v>0</v>
      </c>
      <c r="M142" s="318">
        <v>3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12</v>
      </c>
      <c r="F143" s="318">
        <v>3</v>
      </c>
      <c r="G143" s="318">
        <v>1</v>
      </c>
      <c r="H143" s="318">
        <v>2</v>
      </c>
      <c r="I143" s="318">
        <v>1</v>
      </c>
      <c r="J143" s="318">
        <v>2</v>
      </c>
      <c r="K143" s="318">
        <v>1</v>
      </c>
      <c r="L143" s="318">
        <v>2</v>
      </c>
      <c r="M143" s="318">
        <v>1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78</v>
      </c>
      <c r="F144" s="318">
        <v>13</v>
      </c>
      <c r="G144" s="318">
        <v>11</v>
      </c>
      <c r="H144" s="318">
        <v>10</v>
      </c>
      <c r="I144" s="318">
        <v>9</v>
      </c>
      <c r="J144" s="318">
        <v>10</v>
      </c>
      <c r="K144" s="318">
        <v>9</v>
      </c>
      <c r="L144" s="318">
        <v>10</v>
      </c>
      <c r="M144" s="318">
        <v>8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814</v>
      </c>
      <c r="E145" s="321">
        <f t="shared" si="23"/>
        <v>890</v>
      </c>
      <c r="F145" s="321">
        <f t="shared" si="23"/>
        <v>133</v>
      </c>
      <c r="G145" s="321">
        <f t="shared" si="23"/>
        <v>140</v>
      </c>
      <c r="H145" s="321">
        <f t="shared" si="23"/>
        <v>104</v>
      </c>
      <c r="I145" s="321">
        <f t="shared" si="23"/>
        <v>116</v>
      </c>
      <c r="J145" s="321">
        <f t="shared" si="23"/>
        <v>102</v>
      </c>
      <c r="K145" s="321">
        <f t="shared" si="23"/>
        <v>116</v>
      </c>
      <c r="L145" s="321">
        <f t="shared" si="23"/>
        <v>102</v>
      </c>
      <c r="M145" s="321">
        <f t="shared" si="23"/>
        <v>114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55" t="s">
        <v>54</v>
      </c>
      <c r="B150" s="318">
        <v>7</v>
      </c>
      <c r="C150" s="318">
        <v>10</v>
      </c>
      <c r="D150" s="318">
        <v>4</v>
      </c>
      <c r="E150" s="318">
        <v>6</v>
      </c>
      <c r="F150" s="318">
        <v>1</v>
      </c>
      <c r="G150" s="318">
        <v>2</v>
      </c>
      <c r="H150" s="318">
        <v>1</v>
      </c>
      <c r="I150" s="318">
        <v>2</v>
      </c>
      <c r="J150" s="318">
        <v>1</v>
      </c>
      <c r="K150" s="318">
        <v>2</v>
      </c>
      <c r="L150" s="318">
        <v>1</v>
      </c>
      <c r="M150" s="318">
        <v>2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2</v>
      </c>
      <c r="I152" s="318">
        <v>6</v>
      </c>
      <c r="J152" s="318">
        <v>2</v>
      </c>
      <c r="K152" s="318">
        <v>6</v>
      </c>
      <c r="L152" s="318">
        <v>1</v>
      </c>
      <c r="M152" s="318">
        <v>6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94</v>
      </c>
      <c r="E154" s="318">
        <v>87</v>
      </c>
      <c r="F154" s="318">
        <v>41</v>
      </c>
      <c r="G154" s="318">
        <v>31</v>
      </c>
      <c r="H154" s="318">
        <v>34</v>
      </c>
      <c r="I154" s="318">
        <v>27</v>
      </c>
      <c r="J154" s="318">
        <v>33</v>
      </c>
      <c r="K154" s="318">
        <v>27</v>
      </c>
      <c r="L154" s="318">
        <v>32</v>
      </c>
      <c r="M154" s="318">
        <v>27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1</v>
      </c>
      <c r="K155" s="318">
        <v>0</v>
      </c>
      <c r="L155" s="318">
        <v>1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2</v>
      </c>
      <c r="L156" s="318">
        <v>0</v>
      </c>
      <c r="M156" s="318">
        <v>2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2</v>
      </c>
      <c r="H157" s="318">
        <v>1</v>
      </c>
      <c r="I157" s="318">
        <v>2</v>
      </c>
      <c r="J157" s="318">
        <v>1</v>
      </c>
      <c r="K157" s="318">
        <v>1</v>
      </c>
      <c r="L157" s="318">
        <v>1</v>
      </c>
      <c r="M157" s="318">
        <v>1</v>
      </c>
    </row>
    <row r="158" spans="1:13" ht="15.75" thickBot="1" x14ac:dyDescent="0.3">
      <c r="A158" s="322" t="s">
        <v>47</v>
      </c>
      <c r="B158" s="318">
        <v>31</v>
      </c>
      <c r="C158" s="318">
        <v>28</v>
      </c>
      <c r="D158" s="318">
        <v>26</v>
      </c>
      <c r="E158" s="318">
        <v>24</v>
      </c>
      <c r="F158" s="318">
        <v>8</v>
      </c>
      <c r="G158" s="318">
        <v>9</v>
      </c>
      <c r="H158" s="318">
        <v>6</v>
      </c>
      <c r="I158" s="318">
        <v>7</v>
      </c>
      <c r="J158" s="318">
        <v>6</v>
      </c>
      <c r="K158" s="318">
        <v>7</v>
      </c>
      <c r="L158" s="318">
        <v>6</v>
      </c>
      <c r="M158" s="318">
        <v>7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191</v>
      </c>
      <c r="C159" s="321">
        <f t="shared" si="24"/>
        <v>189</v>
      </c>
      <c r="D159" s="321">
        <f t="shared" si="24"/>
        <v>173</v>
      </c>
      <c r="E159" s="321">
        <f t="shared" si="24"/>
        <v>174</v>
      </c>
      <c r="F159" s="321">
        <f t="shared" si="24"/>
        <v>59</v>
      </c>
      <c r="G159" s="321">
        <f t="shared" si="24"/>
        <v>55</v>
      </c>
      <c r="H159" s="321">
        <f t="shared" si="24"/>
        <v>45</v>
      </c>
      <c r="I159" s="321">
        <f t="shared" si="24"/>
        <v>46</v>
      </c>
      <c r="J159" s="321">
        <f t="shared" si="24"/>
        <v>44</v>
      </c>
      <c r="K159" s="321">
        <f t="shared" si="24"/>
        <v>45</v>
      </c>
      <c r="L159" s="321">
        <f t="shared" si="24"/>
        <v>42</v>
      </c>
      <c r="M159" s="321">
        <f t="shared" si="24"/>
        <v>45</v>
      </c>
    </row>
    <row r="160" spans="1:13" ht="15.75" thickBot="1" x14ac:dyDescent="0.3">
      <c r="A160" s="342" t="s">
        <v>68</v>
      </c>
      <c r="B160" s="334">
        <f>SUM(B145,B159)</f>
        <v>1298</v>
      </c>
      <c r="C160" s="334">
        <f t="shared" ref="C160:M160" si="25">SUM(C145,C159)</f>
        <v>1265</v>
      </c>
      <c r="D160" s="334">
        <f t="shared" si="25"/>
        <v>987</v>
      </c>
      <c r="E160" s="334">
        <f t="shared" si="25"/>
        <v>1064</v>
      </c>
      <c r="F160" s="334">
        <f t="shared" si="25"/>
        <v>192</v>
      </c>
      <c r="G160" s="334">
        <f t="shared" si="25"/>
        <v>195</v>
      </c>
      <c r="H160" s="334">
        <f t="shared" si="25"/>
        <v>149</v>
      </c>
      <c r="I160" s="334">
        <f t="shared" si="25"/>
        <v>162</v>
      </c>
      <c r="J160" s="334">
        <f t="shared" si="25"/>
        <v>146</v>
      </c>
      <c r="K160" s="334">
        <f t="shared" si="25"/>
        <v>161</v>
      </c>
      <c r="L160" s="334">
        <f t="shared" si="25"/>
        <v>144</v>
      </c>
      <c r="M160" s="334">
        <f t="shared" si="25"/>
        <v>159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71</v>
      </c>
      <c r="D181" s="318">
        <v>29</v>
      </c>
      <c r="E181" s="318">
        <v>32</v>
      </c>
      <c r="F181" s="318">
        <v>12</v>
      </c>
      <c r="G181" s="318">
        <v>13</v>
      </c>
      <c r="H181" s="318">
        <v>8</v>
      </c>
      <c r="I181" s="318">
        <v>12</v>
      </c>
      <c r="J181" s="318">
        <v>8</v>
      </c>
      <c r="K181" s="318">
        <v>11</v>
      </c>
      <c r="L181" s="318">
        <v>7</v>
      </c>
      <c r="M181" s="318">
        <v>10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365</v>
      </c>
      <c r="E183" s="318">
        <v>319</v>
      </c>
      <c r="F183" s="318">
        <v>98</v>
      </c>
      <c r="G183" s="318">
        <v>87</v>
      </c>
      <c r="H183" s="318">
        <v>84</v>
      </c>
      <c r="I183" s="318">
        <v>74</v>
      </c>
      <c r="J183" s="318">
        <v>82</v>
      </c>
      <c r="K183" s="318">
        <v>72</v>
      </c>
      <c r="L183" s="318">
        <v>80</v>
      </c>
      <c r="M183" s="318">
        <v>70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263</v>
      </c>
      <c r="F185" s="318">
        <v>126</v>
      </c>
      <c r="G185" s="318">
        <v>119</v>
      </c>
      <c r="H185" s="318">
        <v>112</v>
      </c>
      <c r="I185" s="318">
        <v>106</v>
      </c>
      <c r="J185" s="318">
        <v>107</v>
      </c>
      <c r="K185" s="318">
        <v>101</v>
      </c>
      <c r="L185" s="318">
        <v>104</v>
      </c>
      <c r="M185" s="318">
        <v>97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7</v>
      </c>
      <c r="I186" s="318">
        <v>9</v>
      </c>
      <c r="J186" s="318">
        <v>7</v>
      </c>
      <c r="K186" s="318">
        <v>9</v>
      </c>
      <c r="L186" s="318">
        <v>7</v>
      </c>
      <c r="M186" s="318">
        <v>9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8</v>
      </c>
      <c r="I187" s="318">
        <v>11</v>
      </c>
      <c r="J187" s="318">
        <v>7</v>
      </c>
      <c r="K187" s="318">
        <v>11</v>
      </c>
      <c r="L187" s="318">
        <v>6</v>
      </c>
      <c r="M187" s="318">
        <v>9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2</v>
      </c>
      <c r="K188" s="318">
        <v>1</v>
      </c>
      <c r="L188" s="318">
        <v>1</v>
      </c>
      <c r="M188" s="318">
        <v>1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126</v>
      </c>
      <c r="F189" s="318">
        <v>44</v>
      </c>
      <c r="G189" s="318">
        <v>36</v>
      </c>
      <c r="H189" s="318">
        <v>39</v>
      </c>
      <c r="I189" s="318">
        <v>33</v>
      </c>
      <c r="J189" s="318">
        <v>38</v>
      </c>
      <c r="K189" s="318">
        <v>31</v>
      </c>
      <c r="L189" s="318">
        <v>37</v>
      </c>
      <c r="M189" s="318">
        <v>31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1882</v>
      </c>
      <c r="D190" s="353">
        <f t="shared" si="28"/>
        <v>980</v>
      </c>
      <c r="E190" s="353">
        <f t="shared" si="28"/>
        <v>824</v>
      </c>
      <c r="F190" s="353">
        <f t="shared" si="28"/>
        <v>305</v>
      </c>
      <c r="G190" s="353">
        <f t="shared" si="28"/>
        <v>281</v>
      </c>
      <c r="H190" s="353">
        <f t="shared" si="28"/>
        <v>260</v>
      </c>
      <c r="I190" s="353">
        <f t="shared" si="28"/>
        <v>246</v>
      </c>
      <c r="J190" s="353">
        <f t="shared" si="28"/>
        <v>251</v>
      </c>
      <c r="K190" s="353">
        <f t="shared" si="28"/>
        <v>236</v>
      </c>
      <c r="L190" s="353">
        <f t="shared" si="28"/>
        <v>242</v>
      </c>
      <c r="M190" s="353">
        <f t="shared" si="28"/>
        <v>227</v>
      </c>
    </row>
    <row r="191" spans="1:13" ht="15.75" thickBot="1" x14ac:dyDescent="0.3">
      <c r="A191" s="354" t="s">
        <v>59</v>
      </c>
      <c r="B191" s="334">
        <f>SUM(B176,B190)</f>
        <v>1738</v>
      </c>
      <c r="C191" s="334">
        <f t="shared" ref="C191:M191" si="29">SUM(C176,C190)</f>
        <v>1882</v>
      </c>
      <c r="D191" s="334">
        <f t="shared" si="29"/>
        <v>981</v>
      </c>
      <c r="E191" s="334">
        <f t="shared" si="29"/>
        <v>824</v>
      </c>
      <c r="F191" s="334">
        <f t="shared" si="29"/>
        <v>306</v>
      </c>
      <c r="G191" s="334">
        <f t="shared" si="29"/>
        <v>281</v>
      </c>
      <c r="H191" s="334">
        <f t="shared" si="29"/>
        <v>261</v>
      </c>
      <c r="I191" s="334">
        <f t="shared" si="29"/>
        <v>246</v>
      </c>
      <c r="J191" s="334">
        <f t="shared" si="29"/>
        <v>251</v>
      </c>
      <c r="K191" s="334">
        <f t="shared" si="29"/>
        <v>236</v>
      </c>
      <c r="L191" s="334">
        <f t="shared" si="29"/>
        <v>242</v>
      </c>
      <c r="M191" s="334">
        <f t="shared" si="29"/>
        <v>227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16</v>
      </c>
      <c r="E198" s="318">
        <v>15</v>
      </c>
      <c r="F198" s="318">
        <v>4</v>
      </c>
      <c r="G198" s="318">
        <v>3</v>
      </c>
      <c r="H198" s="318">
        <v>4</v>
      </c>
      <c r="I198" s="318">
        <v>2</v>
      </c>
      <c r="J198" s="318">
        <v>4</v>
      </c>
      <c r="K198" s="318">
        <v>2</v>
      </c>
      <c r="L198" s="318">
        <v>4</v>
      </c>
      <c r="M198" s="318">
        <v>2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118</v>
      </c>
      <c r="F200" s="318">
        <v>17</v>
      </c>
      <c r="G200" s="318">
        <v>27</v>
      </c>
      <c r="H200" s="318">
        <v>12</v>
      </c>
      <c r="I200" s="318">
        <v>21</v>
      </c>
      <c r="J200" s="318">
        <v>12</v>
      </c>
      <c r="K200" s="318">
        <v>18</v>
      </c>
      <c r="L200" s="318">
        <v>12</v>
      </c>
      <c r="M200" s="318">
        <v>18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1</v>
      </c>
      <c r="K201" s="318">
        <v>0</v>
      </c>
      <c r="L201" s="318">
        <v>1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167</v>
      </c>
      <c r="F202" s="318">
        <v>16</v>
      </c>
      <c r="G202" s="318">
        <v>29</v>
      </c>
      <c r="H202" s="318">
        <v>13</v>
      </c>
      <c r="I202" s="318">
        <v>24</v>
      </c>
      <c r="J202" s="318">
        <v>12</v>
      </c>
      <c r="K202" s="318">
        <v>20</v>
      </c>
      <c r="L202" s="318">
        <v>12</v>
      </c>
      <c r="M202" s="318">
        <v>20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47</v>
      </c>
      <c r="E203" s="318">
        <v>18</v>
      </c>
      <c r="F203" s="318">
        <v>6</v>
      </c>
      <c r="G203" s="318">
        <v>1</v>
      </c>
      <c r="H203" s="318">
        <v>4</v>
      </c>
      <c r="I203" s="318">
        <v>1</v>
      </c>
      <c r="J203" s="318">
        <v>4</v>
      </c>
      <c r="K203" s="318">
        <v>1</v>
      </c>
      <c r="L203" s="318">
        <v>4</v>
      </c>
      <c r="M203" s="318">
        <v>1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1</v>
      </c>
      <c r="I204" s="318">
        <v>3</v>
      </c>
      <c r="J204" s="318">
        <v>1</v>
      </c>
      <c r="K204" s="318">
        <v>3</v>
      </c>
      <c r="L204" s="318">
        <v>1</v>
      </c>
      <c r="M204" s="318">
        <v>3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10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58</v>
      </c>
      <c r="F206" s="318">
        <v>6</v>
      </c>
      <c r="G206" s="318">
        <v>7</v>
      </c>
      <c r="H206" s="318">
        <v>2</v>
      </c>
      <c r="I206" s="318">
        <v>6</v>
      </c>
      <c r="J206" s="318">
        <v>2</v>
      </c>
      <c r="K206" s="318">
        <v>6</v>
      </c>
      <c r="L206" s="318">
        <v>2</v>
      </c>
      <c r="M206" s="318">
        <v>6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683</v>
      </c>
      <c r="E207" s="321">
        <f t="shared" si="30"/>
        <v>406</v>
      </c>
      <c r="F207" s="321">
        <f t="shared" si="30"/>
        <v>53</v>
      </c>
      <c r="G207" s="321">
        <f t="shared" si="30"/>
        <v>71</v>
      </c>
      <c r="H207" s="321">
        <f t="shared" si="30"/>
        <v>37</v>
      </c>
      <c r="I207" s="321">
        <f t="shared" si="30"/>
        <v>57</v>
      </c>
      <c r="J207" s="321">
        <f t="shared" si="30"/>
        <v>36</v>
      </c>
      <c r="K207" s="321">
        <f t="shared" si="30"/>
        <v>50</v>
      </c>
      <c r="L207" s="321">
        <f t="shared" si="30"/>
        <v>36</v>
      </c>
      <c r="M207" s="321">
        <f t="shared" si="30"/>
        <v>50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1</v>
      </c>
      <c r="K212" s="318">
        <v>2</v>
      </c>
      <c r="L212" s="318">
        <v>1</v>
      </c>
      <c r="M212" s="318">
        <v>2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5</v>
      </c>
      <c r="K214" s="318">
        <v>3</v>
      </c>
      <c r="L214" s="318">
        <v>5</v>
      </c>
      <c r="M214" s="318">
        <v>3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35</v>
      </c>
      <c r="E216" s="318">
        <v>37</v>
      </c>
      <c r="F216" s="318">
        <v>15</v>
      </c>
      <c r="G216" s="318">
        <v>15</v>
      </c>
      <c r="H216" s="318">
        <v>12</v>
      </c>
      <c r="I216" s="318">
        <v>15</v>
      </c>
      <c r="J216" s="318">
        <v>11</v>
      </c>
      <c r="K216" s="318">
        <v>14</v>
      </c>
      <c r="L216" s="318">
        <v>9</v>
      </c>
      <c r="M216" s="318">
        <v>13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4</v>
      </c>
      <c r="J217" s="318">
        <v>2</v>
      </c>
      <c r="K217" s="318">
        <v>4</v>
      </c>
      <c r="L217" s="318">
        <v>2</v>
      </c>
      <c r="M217" s="318">
        <v>4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1</v>
      </c>
      <c r="L218" s="318">
        <v>1</v>
      </c>
      <c r="M218" s="318">
        <v>1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6</v>
      </c>
      <c r="H220" s="318">
        <v>1</v>
      </c>
      <c r="I220" s="318">
        <v>5</v>
      </c>
      <c r="J220" s="318">
        <v>1</v>
      </c>
      <c r="K220" s="318">
        <v>5</v>
      </c>
      <c r="L220" s="318">
        <v>1</v>
      </c>
      <c r="M220" s="318">
        <v>5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94</v>
      </c>
      <c r="D221" s="321">
        <f t="shared" si="31"/>
        <v>92</v>
      </c>
      <c r="E221" s="321">
        <f t="shared" si="31"/>
        <v>96</v>
      </c>
      <c r="F221" s="321">
        <f t="shared" si="31"/>
        <v>26</v>
      </c>
      <c r="G221" s="321">
        <f t="shared" si="31"/>
        <v>32</v>
      </c>
      <c r="H221" s="321">
        <f t="shared" si="31"/>
        <v>22</v>
      </c>
      <c r="I221" s="321">
        <f t="shared" si="31"/>
        <v>30</v>
      </c>
      <c r="J221" s="321">
        <f t="shared" si="31"/>
        <v>21</v>
      </c>
      <c r="K221" s="321">
        <f t="shared" si="31"/>
        <v>29</v>
      </c>
      <c r="L221" s="321">
        <f t="shared" si="31"/>
        <v>19</v>
      </c>
      <c r="M221" s="321">
        <f t="shared" si="31"/>
        <v>28</v>
      </c>
    </row>
    <row r="222" spans="1:13" ht="15.75" thickBot="1" x14ac:dyDescent="0.3">
      <c r="A222" s="344" t="s">
        <v>74</v>
      </c>
      <c r="B222" s="334">
        <f>SUM(B207,B221)</f>
        <v>795</v>
      </c>
      <c r="C222" s="334">
        <f t="shared" ref="C222:M222" si="32">SUM(C207,C221)</f>
        <v>413</v>
      </c>
      <c r="D222" s="334">
        <f t="shared" si="32"/>
        <v>775</v>
      </c>
      <c r="E222" s="334">
        <f t="shared" si="32"/>
        <v>502</v>
      </c>
      <c r="F222" s="334">
        <f t="shared" si="32"/>
        <v>79</v>
      </c>
      <c r="G222" s="334">
        <f t="shared" si="32"/>
        <v>103</v>
      </c>
      <c r="H222" s="334">
        <f t="shared" si="32"/>
        <v>59</v>
      </c>
      <c r="I222" s="334">
        <f t="shared" si="32"/>
        <v>87</v>
      </c>
      <c r="J222" s="334">
        <f t="shared" si="32"/>
        <v>57</v>
      </c>
      <c r="K222" s="334">
        <f t="shared" si="32"/>
        <v>79</v>
      </c>
      <c r="L222" s="334">
        <f t="shared" si="32"/>
        <v>55</v>
      </c>
      <c r="M222" s="334">
        <f t="shared" si="32"/>
        <v>78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10/9/2023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7" t="s">
        <v>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2" ht="15.75" customHeight="1" x14ac:dyDescent="0.2">
      <c r="A2" s="367" t="s">
        <v>25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2" ht="15.75" x14ac:dyDescent="0.2">
      <c r="A3" s="382" t="str">
        <f>Summary!A3</f>
        <v>Fall 2023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2" ht="15.75" customHeight="1" x14ac:dyDescent="0.2">
      <c r="A4" s="382" t="str">
        <f>Summary!A4</f>
        <v>as of Friday, October 6, 2023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2" ht="16.5" thickBot="1" x14ac:dyDescent="0.25">
      <c r="A5" s="383"/>
      <c r="B5" s="383"/>
      <c r="C5" s="383"/>
      <c r="D5" s="383"/>
      <c r="E5" s="38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4" t="s">
        <v>33</v>
      </c>
      <c r="C6" s="385"/>
      <c r="D6" s="385"/>
      <c r="E6" s="386"/>
      <c r="F6" s="387" t="s">
        <v>35</v>
      </c>
      <c r="G6" s="388"/>
      <c r="H6" s="388"/>
      <c r="I6" s="389"/>
      <c r="J6" s="390" t="s">
        <v>27</v>
      </c>
      <c r="K6" s="391"/>
      <c r="L6" s="391"/>
      <c r="M6" s="392"/>
      <c r="N6" s="379" t="s">
        <v>26</v>
      </c>
      <c r="O6" s="380"/>
      <c r="P6" s="380"/>
      <c r="Q6" s="381"/>
      <c r="R6" s="368" t="s">
        <v>10</v>
      </c>
      <c r="S6" s="369"/>
      <c r="T6" s="369"/>
      <c r="U6" s="37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9" t="s">
        <v>23</v>
      </c>
      <c r="E7" s="361" t="s">
        <v>24</v>
      </c>
      <c r="F7" s="32" t="str">
        <f>B7</f>
        <v>Fall 2023</v>
      </c>
      <c r="G7" s="34" t="str">
        <f>C7</f>
        <v>Fall 2022</v>
      </c>
      <c r="H7" s="363" t="s">
        <v>23</v>
      </c>
      <c r="I7" s="365" t="s">
        <v>24</v>
      </c>
      <c r="J7" s="36" t="str">
        <f>B7</f>
        <v>Fall 2023</v>
      </c>
      <c r="K7" s="38" t="str">
        <f>G7</f>
        <v>Fall 2022</v>
      </c>
      <c r="L7" s="375" t="s">
        <v>23</v>
      </c>
      <c r="M7" s="377" t="s">
        <v>24</v>
      </c>
      <c r="N7" s="40" t="str">
        <f>B7</f>
        <v>Fall 2023</v>
      </c>
      <c r="O7" s="42" t="str">
        <f>B7</f>
        <v>Fall 2023</v>
      </c>
      <c r="P7" s="393" t="s">
        <v>23</v>
      </c>
      <c r="Q7" s="395" t="s">
        <v>24</v>
      </c>
      <c r="R7" s="117" t="str">
        <f>B7</f>
        <v>Fall 2023</v>
      </c>
      <c r="S7" s="118" t="str">
        <f>C7</f>
        <v>Fall 2022</v>
      </c>
      <c r="T7" s="371" t="s">
        <v>23</v>
      </c>
      <c r="U7" s="373" t="s">
        <v>24</v>
      </c>
    </row>
    <row r="8" spans="1:22" ht="30.75" thickBot="1" x14ac:dyDescent="0.25">
      <c r="A8" s="307"/>
      <c r="B8" s="31" t="str">
        <f>Summary!B7</f>
        <v>as of 10/6/23</v>
      </c>
      <c r="C8" s="31" t="str">
        <f>Summary!C7</f>
        <v>as of 10/6/22</v>
      </c>
      <c r="D8" s="360"/>
      <c r="E8" s="362"/>
      <c r="F8" s="33" t="str">
        <f>B8</f>
        <v>as of 10/6/23</v>
      </c>
      <c r="G8" s="35" t="str">
        <f>C8</f>
        <v>as of 10/6/22</v>
      </c>
      <c r="H8" s="364"/>
      <c r="I8" s="366"/>
      <c r="J8" s="37" t="str">
        <f>F8</f>
        <v>as of 10/6/23</v>
      </c>
      <c r="K8" s="39" t="str">
        <f>G8</f>
        <v>as of 10/6/22</v>
      </c>
      <c r="L8" s="376"/>
      <c r="M8" s="378"/>
      <c r="N8" s="41" t="str">
        <f>J8</f>
        <v>as of 10/6/23</v>
      </c>
      <c r="O8" s="43" t="str">
        <f>K8</f>
        <v>as of 10/6/22</v>
      </c>
      <c r="P8" s="394"/>
      <c r="Q8" s="396"/>
      <c r="R8" s="119" t="str">
        <f>N8</f>
        <v>as of 10/6/23</v>
      </c>
      <c r="S8" s="120" t="str">
        <f>O8</f>
        <v>as of 10/6/22</v>
      </c>
      <c r="T8" s="372"/>
      <c r="U8" s="374"/>
    </row>
    <row r="9" spans="1:22" s="69" customFormat="1" ht="15.75" thickBot="1" x14ac:dyDescent="0.25">
      <c r="A9" s="193" t="s">
        <v>28</v>
      </c>
      <c r="B9" s="44">
        <f>B27+B78+B44+B10+B61+B95</f>
        <v>74745</v>
      </c>
      <c r="C9" s="44">
        <f>C27+C78+C44+C10+C61+C95</f>
        <v>67665</v>
      </c>
      <c r="D9" s="44">
        <f t="shared" ref="D9" si="0">IF(ISERROR(B9-C9),"n/a",B9-C9)</f>
        <v>7080</v>
      </c>
      <c r="E9" s="45">
        <f t="shared" ref="E9" si="1">IF(ISERROR(D9/C9),"n/a",(D9/C9))</f>
        <v>0.10463311904234095</v>
      </c>
      <c r="F9" s="48">
        <f>F27+F78+F44+F10+F61+F95</f>
        <v>52810</v>
      </c>
      <c r="G9" s="48">
        <f>G27+G78+G44+G10+G61+G95</f>
        <v>45979</v>
      </c>
      <c r="H9" s="345">
        <f>IF(ISERROR(F9-G9),"n/a",F9-G9)</f>
        <v>6831</v>
      </c>
      <c r="I9" s="49">
        <f t="shared" ref="I9" si="2">IF(ISERROR(H9/G9),"n/a",(H9/G9))</f>
        <v>0.14856782444159289</v>
      </c>
      <c r="J9" s="46">
        <f>J27+J78+J44+J10+J61+J95</f>
        <v>6971</v>
      </c>
      <c r="K9" s="46">
        <f>K27+K78+K44+K10+K61+K95</f>
        <v>7280</v>
      </c>
      <c r="L9" s="47">
        <f t="shared" ref="L9" si="3">IF(ISERROR(J9-K9),"n/a",J9-K9)</f>
        <v>-309</v>
      </c>
      <c r="M9" s="50">
        <f t="shared" ref="M9" si="4">IF(ISERROR(L9/K9),"n/a",(L9/K9))</f>
        <v>-4.2445054945054947E-2</v>
      </c>
      <c r="N9" s="51">
        <f>N27+N78+N44+N10+N61+N95</f>
        <v>6815</v>
      </c>
      <c r="O9" s="51">
        <f>O27+O78+O44+O10+O61+O95</f>
        <v>7072</v>
      </c>
      <c r="P9" s="346">
        <f t="shared" ref="P9" si="5">IF(ISERROR(N9-O9),"n/a",N9-O9)</f>
        <v>-257</v>
      </c>
      <c r="Q9" s="270">
        <f t="shared" ref="Q9" si="6">IF(ISERROR(P9/O9),"n/a",(P9/O9))</f>
        <v>-3.6340497737556564E-2</v>
      </c>
      <c r="R9" s="121">
        <f>R27+R78+R44+R10+R61+R95</f>
        <v>6663</v>
      </c>
      <c r="S9" s="121">
        <f>S27+S78+S44+S10+S61+S95</f>
        <v>6974</v>
      </c>
      <c r="T9" s="347">
        <f t="shared" ref="T9" si="7">IF(ISERROR(R9-S9),"n/a",R9-S9)</f>
        <v>-311</v>
      </c>
      <c r="U9" s="184">
        <f t="shared" ref="U9" si="8">IF(ISERROR(T9/S9),"n/a",(T9/S9))</f>
        <v>-4.4594207054774876E-2</v>
      </c>
      <c r="V9" s="278"/>
    </row>
    <row r="10" spans="1:22" ht="40.5" customHeight="1" thickBot="1" x14ac:dyDescent="0.25">
      <c r="A10" s="308" t="s">
        <v>36</v>
      </c>
      <c r="B10" s="53">
        <f>B11+B19</f>
        <v>18097</v>
      </c>
      <c r="C10" s="54">
        <f>C11+C19</f>
        <v>15759</v>
      </c>
      <c r="D10" s="55">
        <f t="shared" ref="D10:D26" si="9">IF(ISERROR(B10-C10),"n/a",B10-C10)</f>
        <v>2338</v>
      </c>
      <c r="E10" s="56">
        <f t="shared" ref="E10:E26" si="10">IF(ISERROR(D10/C10),"n/a",(D10/C10))</f>
        <v>0.1483596674915921</v>
      </c>
      <c r="F10" s="57">
        <f>F11+F19</f>
        <v>9007</v>
      </c>
      <c r="G10" s="58">
        <f>G11+G19</f>
        <v>8366</v>
      </c>
      <c r="H10" s="59">
        <f t="shared" ref="H10:H25" si="11">IF(ISERROR(F10-G10),"n/a",F10-G10)</f>
        <v>641</v>
      </c>
      <c r="I10" s="60">
        <f t="shared" ref="I10:I26" si="12">IF(ISERROR(H10/G10),"n/a",(H10/G10))</f>
        <v>7.6619650968204639E-2</v>
      </c>
      <c r="J10" s="61">
        <f>J11+J19</f>
        <v>981</v>
      </c>
      <c r="K10" s="62">
        <f>K11+K19</f>
        <v>1192</v>
      </c>
      <c r="L10" s="63">
        <f t="shared" ref="L10:L25" si="13">IF(ISERROR(J10-K10),"n/a",J10-K10)</f>
        <v>-211</v>
      </c>
      <c r="M10" s="64">
        <f t="shared" ref="M10:M26" si="14">IF(ISERROR(L10/K10),"n/a",(L10/K10))</f>
        <v>-0.17701342281879195</v>
      </c>
      <c r="N10" s="65">
        <f>N11+N19</f>
        <v>963</v>
      </c>
      <c r="O10" s="66">
        <f>O11+O19</f>
        <v>1166</v>
      </c>
      <c r="P10" s="67">
        <f t="shared" ref="P10:P26" si="15">IF(ISERROR(N10-O10),"n/a",N10-O10)</f>
        <v>-203</v>
      </c>
      <c r="Q10" s="271">
        <f t="shared" ref="Q10:Q26" si="16">IF(ISERROR(P10/O10),"n/a",(P10/O10))</f>
        <v>-0.17409948542024015</v>
      </c>
      <c r="R10" s="122">
        <f>R11+R19</f>
        <v>943</v>
      </c>
      <c r="S10" s="124">
        <f>S11+S19</f>
        <v>1151</v>
      </c>
      <c r="T10" s="125">
        <f t="shared" ref="T10:T26" si="17">IF(ISERROR(R10-S10),"n/a",R10-S10)</f>
        <v>-208</v>
      </c>
      <c r="U10" s="185">
        <f t="shared" ref="U10:U26" si="18">IF(ISERROR(T10/S10),"n/a",(T10/S10))</f>
        <v>-0.18071242397914858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12937</v>
      </c>
      <c r="D11" s="55">
        <f t="shared" si="9"/>
        <v>2249</v>
      </c>
      <c r="E11" s="56">
        <f t="shared" si="10"/>
        <v>0.173842467341733</v>
      </c>
      <c r="F11" s="57">
        <f>F12+F17+F15</f>
        <v>8091</v>
      </c>
      <c r="G11" s="58">
        <f>G12+G17+G15</f>
        <v>7212</v>
      </c>
      <c r="H11" s="59">
        <f t="shared" si="11"/>
        <v>879</v>
      </c>
      <c r="I11" s="60">
        <f t="shared" si="12"/>
        <v>0.1218801996672213</v>
      </c>
      <c r="J11" s="61">
        <f>J12+J17+J15</f>
        <v>828</v>
      </c>
      <c r="K11" s="62">
        <f>K12+K17+K15</f>
        <v>983</v>
      </c>
      <c r="L11" s="63">
        <f t="shared" si="13"/>
        <v>-155</v>
      </c>
      <c r="M11" s="64">
        <f t="shared" si="14"/>
        <v>-0.15768056968463887</v>
      </c>
      <c r="N11" s="65">
        <f>N12+N17+N15</f>
        <v>811</v>
      </c>
      <c r="O11" s="66">
        <f>O12+O17+O15</f>
        <v>964</v>
      </c>
      <c r="P11" s="67">
        <f t="shared" si="15"/>
        <v>-153</v>
      </c>
      <c r="Q11" s="271">
        <f t="shared" si="16"/>
        <v>-0.15871369294605808</v>
      </c>
      <c r="R11" s="122">
        <f>R12+R17+R15</f>
        <v>797</v>
      </c>
      <c r="S11" s="124">
        <f>S12+S17+S15</f>
        <v>954</v>
      </c>
      <c r="T11" s="125">
        <f t="shared" si="17"/>
        <v>-157</v>
      </c>
      <c r="U11" s="185">
        <f t="shared" si="18"/>
        <v>-0.16457023060796647</v>
      </c>
      <c r="V11" s="279"/>
    </row>
    <row r="12" spans="1:22" ht="27.75" customHeight="1" x14ac:dyDescent="0.2">
      <c r="A12" s="173" t="s">
        <v>30</v>
      </c>
      <c r="B12" s="93">
        <f>SUM(B13:B14)</f>
        <v>13179</v>
      </c>
      <c r="C12" s="95">
        <f>SUM(C13:C14)</f>
        <v>11143</v>
      </c>
      <c r="D12" s="95">
        <f t="shared" ref="D12:D16" si="19">IF(ISERROR(B12-C12),"n/a",B12-C12)</f>
        <v>2036</v>
      </c>
      <c r="E12" s="96">
        <f t="shared" ref="E12:E16" si="20">IF(ISERROR(D12/C12),"n/a",(D12/C12))</f>
        <v>0.1827156062101768</v>
      </c>
      <c r="F12" s="175">
        <f>SUM(F13:F14)</f>
        <v>6442</v>
      </c>
      <c r="G12" s="97">
        <f>SUM(G13:G14)</f>
        <v>5797</v>
      </c>
      <c r="H12" s="97">
        <f t="shared" ref="H12:H16" si="21">IF(ISERROR(F12-G12),"n/a",F12-G12)</f>
        <v>645</v>
      </c>
      <c r="I12" s="98">
        <f t="shared" ref="I12:I16" si="22">IF(ISERROR(H12/G12),"n/a",(H12/G12))</f>
        <v>0.11126444712782474</v>
      </c>
      <c r="J12" s="177">
        <f>SUM(J13:J14)</f>
        <v>721</v>
      </c>
      <c r="K12" s="99">
        <f>SUM(K13:K14)</f>
        <v>876</v>
      </c>
      <c r="L12" s="99">
        <f t="shared" ref="L12:L16" si="23">IF(ISERROR(J12-K12),"n/a",J12-K12)</f>
        <v>-155</v>
      </c>
      <c r="M12" s="100">
        <f t="shared" ref="M12:M16" si="24">IF(ISERROR(L12/K12),"n/a",(L12/K12))</f>
        <v>-0.1769406392694064</v>
      </c>
      <c r="N12" s="179">
        <f>SUM(N13:N14)</f>
        <v>710</v>
      </c>
      <c r="O12" s="101">
        <f>SUM(O13:O14)</f>
        <v>863</v>
      </c>
      <c r="P12" s="101">
        <f t="shared" ref="P12:P16" si="25">IF(ISERROR(N12-O12),"n/a",N12-O12)</f>
        <v>-153</v>
      </c>
      <c r="Q12" s="273">
        <f t="shared" ref="Q12:Q16" si="26">IF(ISERROR(P12/O12),"n/a",(P12/O12))</f>
        <v>-0.17728852838933951</v>
      </c>
      <c r="R12" s="181">
        <f>SUM(R13:R14)</f>
        <v>703</v>
      </c>
      <c r="S12" s="128">
        <f>SUM(S13:S14)</f>
        <v>857</v>
      </c>
      <c r="T12" s="128">
        <f t="shared" ref="T12:T16" si="27">IF(ISERROR(R12-S12),"n/a",R12-S12)</f>
        <v>-154</v>
      </c>
      <c r="U12" s="187">
        <f t="shared" ref="U12:U16" si="28">IF(ISERROR(T12/S12),"n/a",(T12/S12))</f>
        <v>-0.17969661610268378</v>
      </c>
    </row>
    <row r="13" spans="1:22" customFormat="1" ht="12.75" customHeight="1" x14ac:dyDescent="0.2">
      <c r="A13" s="30" t="s">
        <v>19</v>
      </c>
      <c r="B13" s="290">
        <v>12367</v>
      </c>
      <c r="C13" s="291">
        <v>11143</v>
      </c>
      <c r="D13" s="106">
        <f t="shared" si="19"/>
        <v>1224</v>
      </c>
      <c r="E13" s="300">
        <f t="shared" si="20"/>
        <v>0.10984474558018487</v>
      </c>
      <c r="F13" s="292">
        <v>5706</v>
      </c>
      <c r="G13" s="293">
        <v>5797</v>
      </c>
      <c r="H13" s="110">
        <f t="shared" si="21"/>
        <v>-91</v>
      </c>
      <c r="I13" s="111">
        <f t="shared" si="22"/>
        <v>-1.5697774711057443E-2</v>
      </c>
      <c r="J13" s="294">
        <v>697</v>
      </c>
      <c r="K13" s="295">
        <v>876</v>
      </c>
      <c r="L13" s="114">
        <f t="shared" si="23"/>
        <v>-179</v>
      </c>
      <c r="M13" s="115">
        <f t="shared" si="24"/>
        <v>-0.204337899543379</v>
      </c>
      <c r="N13" s="296">
        <v>687</v>
      </c>
      <c r="O13" s="297">
        <v>863</v>
      </c>
      <c r="P13" s="131">
        <f t="shared" si="25"/>
        <v>-176</v>
      </c>
      <c r="Q13" s="274">
        <f t="shared" si="26"/>
        <v>-0.20393974507531865</v>
      </c>
      <c r="R13" s="298">
        <v>680</v>
      </c>
      <c r="S13" s="299">
        <v>857</v>
      </c>
      <c r="T13" s="134">
        <f t="shared" si="27"/>
        <v>-177</v>
      </c>
      <c r="U13" s="188">
        <f t="shared" si="28"/>
        <v>-0.20653442240373396</v>
      </c>
    </row>
    <row r="14" spans="1:22" customFormat="1" ht="12.75" customHeight="1" x14ac:dyDescent="0.2">
      <c r="A14" s="30" t="s">
        <v>22</v>
      </c>
      <c r="B14" s="437">
        <v>812</v>
      </c>
      <c r="C14" s="438">
        <v>0</v>
      </c>
      <c r="D14" s="214">
        <f t="shared" ref="D14" si="29">IF(ISERROR(B14-C14),"n/a",B14-C14)</f>
        <v>812</v>
      </c>
      <c r="E14" s="439" t="str">
        <f t="shared" ref="E14" si="30">IF(ISERROR(D14/C14),"n/a",(D14/C14))</f>
        <v>n/a</v>
      </c>
      <c r="F14" s="440">
        <v>736</v>
      </c>
      <c r="G14" s="441">
        <v>0</v>
      </c>
      <c r="H14" s="218">
        <f t="shared" ref="H14" si="31">IF(ISERROR(F14-G14),"n/a",F14-G14)</f>
        <v>736</v>
      </c>
      <c r="I14" s="219" t="str">
        <f t="shared" ref="I14" si="32">IF(ISERROR(H14/G14),"n/a",(H14/G14))</f>
        <v>n/a</v>
      </c>
      <c r="J14" s="442">
        <v>24</v>
      </c>
      <c r="K14" s="443">
        <v>0</v>
      </c>
      <c r="L14" s="222">
        <f t="shared" ref="L14" si="33">IF(ISERROR(J14-K14),"n/a",J14-K14)</f>
        <v>24</v>
      </c>
      <c r="M14" s="223" t="str">
        <f t="shared" ref="M14" si="34">IF(ISERROR(L14/K14),"n/a",(L14/K14))</f>
        <v>n/a</v>
      </c>
      <c r="N14" s="444">
        <v>23</v>
      </c>
      <c r="O14" s="445">
        <v>0</v>
      </c>
      <c r="P14" s="446">
        <f t="shared" ref="P14" si="35">IF(ISERROR(N14-O14),"n/a",N14-O14)</f>
        <v>23</v>
      </c>
      <c r="Q14" s="447" t="str">
        <f t="shared" ref="Q14" si="36">IF(ISERROR(P14/O14),"n/a",(P14/O14))</f>
        <v>n/a</v>
      </c>
      <c r="R14" s="448">
        <v>23</v>
      </c>
      <c r="S14" s="449">
        <v>0</v>
      </c>
      <c r="T14" s="450">
        <f t="shared" ref="T14" si="37">IF(ISERROR(R14-S14),"n/a",R14-S14)</f>
        <v>23</v>
      </c>
      <c r="U14" s="451" t="str">
        <f t="shared" ref="U14" si="38">IF(ISERROR(T14/S14),"n/a",(T14/S14))</f>
        <v>n/a</v>
      </c>
    </row>
    <row r="15" spans="1:22" ht="27.75" customHeight="1" x14ac:dyDescent="0.2">
      <c r="A15" s="174" t="s">
        <v>29</v>
      </c>
      <c r="B15" s="93">
        <f>B16</f>
        <v>1316</v>
      </c>
      <c r="C15" s="94">
        <f>C16</f>
        <v>1210</v>
      </c>
      <c r="D15" s="95">
        <f t="shared" si="19"/>
        <v>106</v>
      </c>
      <c r="E15" s="96">
        <f t="shared" si="20"/>
        <v>8.7603305785123972E-2</v>
      </c>
      <c r="F15" s="175">
        <f>F16</f>
        <v>1054</v>
      </c>
      <c r="G15" s="176">
        <f>G16</f>
        <v>946</v>
      </c>
      <c r="H15" s="97">
        <f t="shared" si="21"/>
        <v>108</v>
      </c>
      <c r="I15" s="98">
        <f t="shared" si="22"/>
        <v>0.11416490486257928</v>
      </c>
      <c r="J15" s="177">
        <f>J16</f>
        <v>74</v>
      </c>
      <c r="K15" s="178">
        <f>K16</f>
        <v>84</v>
      </c>
      <c r="L15" s="99">
        <f t="shared" si="23"/>
        <v>-10</v>
      </c>
      <c r="M15" s="100">
        <f t="shared" si="24"/>
        <v>-0.11904761904761904</v>
      </c>
      <c r="N15" s="179">
        <f>N16</f>
        <v>70</v>
      </c>
      <c r="O15" s="180">
        <f>O16</f>
        <v>81</v>
      </c>
      <c r="P15" s="101">
        <f t="shared" si="25"/>
        <v>-11</v>
      </c>
      <c r="Q15" s="273">
        <f t="shared" si="26"/>
        <v>-0.13580246913580246</v>
      </c>
      <c r="R15" s="181">
        <f>R16</f>
        <v>66</v>
      </c>
      <c r="S15" s="182">
        <f>S16</f>
        <v>78</v>
      </c>
      <c r="T15" s="128">
        <f t="shared" si="27"/>
        <v>-12</v>
      </c>
      <c r="U15" s="187">
        <f t="shared" si="28"/>
        <v>-0.15384615384615385</v>
      </c>
    </row>
    <row r="16" spans="1:22" s="70" customFormat="1" x14ac:dyDescent="0.2">
      <c r="A16" s="30" t="s">
        <v>19</v>
      </c>
      <c r="B16" s="104">
        <v>1316</v>
      </c>
      <c r="C16" s="105">
        <v>1210</v>
      </c>
      <c r="D16" s="106">
        <f t="shared" si="19"/>
        <v>106</v>
      </c>
      <c r="E16" s="107">
        <f t="shared" si="20"/>
        <v>8.7603305785123972E-2</v>
      </c>
      <c r="F16" s="108">
        <v>1054</v>
      </c>
      <c r="G16" s="109">
        <v>946</v>
      </c>
      <c r="H16" s="110">
        <f t="shared" si="21"/>
        <v>108</v>
      </c>
      <c r="I16" s="111">
        <f t="shared" si="22"/>
        <v>0.11416490486257928</v>
      </c>
      <c r="J16" s="112">
        <v>74</v>
      </c>
      <c r="K16" s="113">
        <v>84</v>
      </c>
      <c r="L16" s="114">
        <f t="shared" si="23"/>
        <v>-10</v>
      </c>
      <c r="M16" s="115">
        <f t="shared" si="24"/>
        <v>-0.11904761904761904</v>
      </c>
      <c r="N16" s="129">
        <v>70</v>
      </c>
      <c r="O16" s="130">
        <v>81</v>
      </c>
      <c r="P16" s="131">
        <f t="shared" si="25"/>
        <v>-11</v>
      </c>
      <c r="Q16" s="274">
        <f t="shared" si="26"/>
        <v>-0.13580246913580246</v>
      </c>
      <c r="R16" s="132">
        <v>66</v>
      </c>
      <c r="S16" s="133">
        <v>78</v>
      </c>
      <c r="T16" s="134">
        <f t="shared" si="27"/>
        <v>-12</v>
      </c>
      <c r="U16" s="188">
        <f t="shared" si="28"/>
        <v>-0.15384615384615385</v>
      </c>
      <c r="V16" s="280"/>
    </row>
    <row r="17" spans="1:22" ht="27.75" customHeight="1" x14ac:dyDescent="0.2">
      <c r="A17" s="174" t="s">
        <v>32</v>
      </c>
      <c r="B17" s="93">
        <f>B18</f>
        <v>691</v>
      </c>
      <c r="C17" s="94">
        <f>C18</f>
        <v>584</v>
      </c>
      <c r="D17" s="95">
        <f t="shared" si="9"/>
        <v>107</v>
      </c>
      <c r="E17" s="96">
        <f t="shared" si="10"/>
        <v>0.18321917808219179</v>
      </c>
      <c r="F17" s="175">
        <f>F18</f>
        <v>595</v>
      </c>
      <c r="G17" s="176">
        <f>G18</f>
        <v>469</v>
      </c>
      <c r="H17" s="97">
        <f t="shared" si="11"/>
        <v>126</v>
      </c>
      <c r="I17" s="98">
        <f t="shared" si="12"/>
        <v>0.26865671641791045</v>
      </c>
      <c r="J17" s="177">
        <f>J18</f>
        <v>33</v>
      </c>
      <c r="K17" s="178">
        <f>K18</f>
        <v>23</v>
      </c>
      <c r="L17" s="99">
        <f t="shared" si="13"/>
        <v>10</v>
      </c>
      <c r="M17" s="100">
        <f t="shared" si="14"/>
        <v>0.43478260869565216</v>
      </c>
      <c r="N17" s="179">
        <f>N18</f>
        <v>31</v>
      </c>
      <c r="O17" s="180">
        <f>O18</f>
        <v>20</v>
      </c>
      <c r="P17" s="101">
        <f t="shared" si="15"/>
        <v>11</v>
      </c>
      <c r="Q17" s="273">
        <f t="shared" si="16"/>
        <v>0.55000000000000004</v>
      </c>
      <c r="R17" s="181">
        <f>R18</f>
        <v>28</v>
      </c>
      <c r="S17" s="182">
        <f>S18</f>
        <v>19</v>
      </c>
      <c r="T17" s="128">
        <f t="shared" si="17"/>
        <v>9</v>
      </c>
      <c r="U17" s="187">
        <f t="shared" si="18"/>
        <v>0.47368421052631576</v>
      </c>
    </row>
    <row r="18" spans="1:22" s="70" customFormat="1" ht="13.5" thickBot="1" x14ac:dyDescent="0.25">
      <c r="A18" s="30" t="s">
        <v>19</v>
      </c>
      <c r="B18" s="104">
        <v>691</v>
      </c>
      <c r="C18" s="105">
        <v>584</v>
      </c>
      <c r="D18" s="106">
        <f t="shared" si="9"/>
        <v>107</v>
      </c>
      <c r="E18" s="107">
        <f t="shared" si="10"/>
        <v>0.18321917808219179</v>
      </c>
      <c r="F18" s="108">
        <v>595</v>
      </c>
      <c r="G18" s="109">
        <v>469</v>
      </c>
      <c r="H18" s="110">
        <f t="shared" si="11"/>
        <v>126</v>
      </c>
      <c r="I18" s="111">
        <f t="shared" si="12"/>
        <v>0.26865671641791045</v>
      </c>
      <c r="J18" s="112">
        <v>33</v>
      </c>
      <c r="K18" s="113">
        <v>23</v>
      </c>
      <c r="L18" s="114">
        <f t="shared" si="13"/>
        <v>10</v>
      </c>
      <c r="M18" s="115">
        <f t="shared" si="14"/>
        <v>0.43478260869565216</v>
      </c>
      <c r="N18" s="129">
        <v>31</v>
      </c>
      <c r="O18" s="130">
        <v>20</v>
      </c>
      <c r="P18" s="131">
        <f t="shared" si="15"/>
        <v>11</v>
      </c>
      <c r="Q18" s="274">
        <f t="shared" si="16"/>
        <v>0.55000000000000004</v>
      </c>
      <c r="R18" s="132">
        <v>28</v>
      </c>
      <c r="S18" s="133">
        <v>19</v>
      </c>
      <c r="T18" s="134">
        <f t="shared" si="17"/>
        <v>9</v>
      </c>
      <c r="U18" s="188">
        <f t="shared" si="18"/>
        <v>0.47368421052631576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2911</v>
      </c>
      <c r="C19" s="54">
        <f>C20+C23+C25</f>
        <v>2822</v>
      </c>
      <c r="D19" s="55">
        <f t="shared" si="9"/>
        <v>89</v>
      </c>
      <c r="E19" s="56">
        <f t="shared" si="10"/>
        <v>3.1537916371367825E-2</v>
      </c>
      <c r="F19" s="57">
        <f>F20+F25+F23</f>
        <v>916</v>
      </c>
      <c r="G19" s="58">
        <f>G20+G25+G23</f>
        <v>1154</v>
      </c>
      <c r="H19" s="59">
        <f t="shared" si="11"/>
        <v>-238</v>
      </c>
      <c r="I19" s="60">
        <f t="shared" si="12"/>
        <v>-0.20623916811091855</v>
      </c>
      <c r="J19" s="61">
        <f>J20+J25+J23</f>
        <v>153</v>
      </c>
      <c r="K19" s="62">
        <f>K20+K25+K23</f>
        <v>209</v>
      </c>
      <c r="L19" s="63">
        <f t="shared" si="13"/>
        <v>-56</v>
      </c>
      <c r="M19" s="64">
        <f t="shared" si="14"/>
        <v>-0.26794258373205743</v>
      </c>
      <c r="N19" s="65">
        <f>N20+N25+N23</f>
        <v>152</v>
      </c>
      <c r="O19" s="66">
        <f>O20+O25+O23</f>
        <v>202</v>
      </c>
      <c r="P19" s="67">
        <f t="shared" si="15"/>
        <v>-50</v>
      </c>
      <c r="Q19" s="271">
        <f t="shared" si="16"/>
        <v>-0.24752475247524752</v>
      </c>
      <c r="R19" s="122">
        <f>R20+R25+R23</f>
        <v>146</v>
      </c>
      <c r="S19" s="124">
        <f>S20+S25+S23</f>
        <v>197</v>
      </c>
      <c r="T19" s="125">
        <f t="shared" si="17"/>
        <v>-51</v>
      </c>
      <c r="U19" s="185">
        <f t="shared" si="18"/>
        <v>-0.25888324873096447</v>
      </c>
      <c r="V19" s="279"/>
    </row>
    <row r="20" spans="1:22" ht="27.75" customHeight="1" x14ac:dyDescent="0.2">
      <c r="A20" s="173" t="s">
        <v>30</v>
      </c>
      <c r="B20" s="237">
        <f>SUM(B21:B22)</f>
        <v>2647</v>
      </c>
      <c r="C20" s="238">
        <f>SUM(C21:C22)</f>
        <v>2536</v>
      </c>
      <c r="D20" s="227">
        <f t="shared" si="9"/>
        <v>111</v>
      </c>
      <c r="E20" s="228">
        <f t="shared" si="10"/>
        <v>4.3769716088328074E-2</v>
      </c>
      <c r="F20" s="239">
        <f>SUM(F21:F22)</f>
        <v>830</v>
      </c>
      <c r="G20" s="240">
        <f>SUM(G21:G22)</f>
        <v>1021</v>
      </c>
      <c r="H20" s="241">
        <f t="shared" si="11"/>
        <v>-191</v>
      </c>
      <c r="I20" s="242">
        <f t="shared" si="12"/>
        <v>-0.18707149853085211</v>
      </c>
      <c r="J20" s="243">
        <f>SUM(J21:J22)</f>
        <v>134</v>
      </c>
      <c r="K20" s="244">
        <f>SUM(K21:K22)</f>
        <v>189</v>
      </c>
      <c r="L20" s="245">
        <f t="shared" si="13"/>
        <v>-55</v>
      </c>
      <c r="M20" s="246">
        <f t="shared" si="14"/>
        <v>-0.29100529100529099</v>
      </c>
      <c r="N20" s="90">
        <f>SUM(N21:N22)</f>
        <v>134</v>
      </c>
      <c r="O20" s="91">
        <f>SUM(O21:O22)</f>
        <v>185</v>
      </c>
      <c r="P20" s="92">
        <f t="shared" si="15"/>
        <v>-51</v>
      </c>
      <c r="Q20" s="272">
        <f t="shared" si="16"/>
        <v>-0.27567567567567569</v>
      </c>
      <c r="R20" s="123">
        <f>SUM(R21:R22)</f>
        <v>128</v>
      </c>
      <c r="S20" s="126">
        <f>SUM(S21:S22)</f>
        <v>181</v>
      </c>
      <c r="T20" s="127">
        <f t="shared" si="17"/>
        <v>-53</v>
      </c>
      <c r="U20" s="186">
        <f t="shared" si="18"/>
        <v>-0.29281767955801102</v>
      </c>
    </row>
    <row r="21" spans="1:22" ht="12.75" customHeight="1" x14ac:dyDescent="0.2">
      <c r="A21" s="30" t="s">
        <v>19</v>
      </c>
      <c r="B21" s="104">
        <v>2608</v>
      </c>
      <c r="C21" s="105">
        <v>2454</v>
      </c>
      <c r="D21" s="183">
        <f t="shared" si="9"/>
        <v>154</v>
      </c>
      <c r="E21" s="247">
        <f t="shared" si="10"/>
        <v>6.2754686226568865E-2</v>
      </c>
      <c r="F21" s="108">
        <v>817</v>
      </c>
      <c r="G21" s="109">
        <v>1003</v>
      </c>
      <c r="H21" s="110">
        <f>IF(ISERROR(F21-G21),"n/a",F21-G21)</f>
        <v>-186</v>
      </c>
      <c r="I21" s="111">
        <f>IF(ISERROR(H21/G21),"n/a",(H21/G21))</f>
        <v>-0.18544366899302095</v>
      </c>
      <c r="J21" s="112">
        <v>131</v>
      </c>
      <c r="K21" s="113">
        <v>182</v>
      </c>
      <c r="L21" s="114">
        <f>IF(ISERROR(J21-K21),"n/a",J21-K21)</f>
        <v>-51</v>
      </c>
      <c r="M21" s="115">
        <f>IF(ISERROR(L21/K21),"n/a",(L21/K21))</f>
        <v>-0.28021978021978022</v>
      </c>
      <c r="N21" s="263">
        <v>131</v>
      </c>
      <c r="O21" s="264">
        <v>178</v>
      </c>
      <c r="P21" s="265">
        <f t="shared" ref="P21:P22" si="39">IF(ISERROR(N21-O21),"n/a",N21-O21)</f>
        <v>-47</v>
      </c>
      <c r="Q21" s="275">
        <f t="shared" ref="Q21:Q22" si="40">IF(ISERROR(P21/O21),"n/a",(P21/O21))</f>
        <v>-0.2640449438202247</v>
      </c>
      <c r="R21" s="266">
        <v>125</v>
      </c>
      <c r="S21" s="267">
        <v>175</v>
      </c>
      <c r="T21" s="268">
        <f t="shared" ref="T21:T22" si="41">IF(ISERROR(R21-S21),"n/a",R21-S21)</f>
        <v>-50</v>
      </c>
      <c r="U21" s="269">
        <f t="shared" ref="U21:U22" si="42">IF(ISERROR(T21/S21),"n/a",(T21/S21))</f>
        <v>-0.2857142857142857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7</v>
      </c>
      <c r="L22" s="114">
        <f>IF(ISERROR(J22-K22),"n/a",J22-K22)</f>
        <v>-4</v>
      </c>
      <c r="M22" s="115">
        <f>IF(ISERROR(L22/K22),"n/a",(L22/K22))</f>
        <v>-0.5714285714285714</v>
      </c>
      <c r="N22" s="90">
        <v>3</v>
      </c>
      <c r="O22" s="91">
        <v>7</v>
      </c>
      <c r="P22" s="92">
        <f t="shared" si="39"/>
        <v>-4</v>
      </c>
      <c r="Q22" s="272">
        <f t="shared" si="40"/>
        <v>-0.5714285714285714</v>
      </c>
      <c r="R22" s="123">
        <v>3</v>
      </c>
      <c r="S22" s="126">
        <v>6</v>
      </c>
      <c r="T22" s="127">
        <f t="shared" si="41"/>
        <v>-3</v>
      </c>
      <c r="U22" s="186">
        <f t="shared" si="42"/>
        <v>-0.5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122</v>
      </c>
      <c r="H23" s="97">
        <f>IF(ISERROR(F23-G23),"n/a",F23-G23)</f>
        <v>-44</v>
      </c>
      <c r="I23" s="98">
        <f>IF(ISERROR(H23/G23),"n/a",(H23/G23))</f>
        <v>-0.36065573770491804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17</v>
      </c>
      <c r="O23" s="180">
        <f>O24</f>
        <v>16</v>
      </c>
      <c r="P23" s="101">
        <f>IF(ISERROR(N23-O23),"n/a",N23-O23)</f>
        <v>1</v>
      </c>
      <c r="Q23" s="273">
        <f>IF(ISERROR(P23/O23),"n/a",(P23/O23))</f>
        <v>6.25E-2</v>
      </c>
      <c r="R23" s="181">
        <f>R24</f>
        <v>17</v>
      </c>
      <c r="S23" s="182">
        <f>S24</f>
        <v>15</v>
      </c>
      <c r="T23" s="128">
        <f>IF(ISERROR(R23-S23),"n/a",R23-S23)</f>
        <v>2</v>
      </c>
      <c r="U23" s="187">
        <f>IF(ISERROR(T23/S23),"n/a",(T23/S23))</f>
        <v>0.13333333333333333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122</v>
      </c>
      <c r="H24" s="110">
        <f>IF(ISERROR(F24-G24),"n/a",F24-G24)</f>
        <v>-44</v>
      </c>
      <c r="I24" s="111">
        <f>IF(ISERROR(H24/G24),"n/a",(H24/G24))</f>
        <v>-0.36065573770491804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17</v>
      </c>
      <c r="O24" s="130">
        <v>16</v>
      </c>
      <c r="P24" s="131">
        <f>IF(ISERROR(N24-O24),"n/a",N24-O24)</f>
        <v>1</v>
      </c>
      <c r="Q24" s="274">
        <f>IF(ISERROR(P24/O24),"n/a",(P24/O24))</f>
        <v>6.25E-2</v>
      </c>
      <c r="R24" s="132">
        <v>17</v>
      </c>
      <c r="S24" s="133">
        <v>15</v>
      </c>
      <c r="T24" s="134">
        <f>IF(ISERROR(R24-S24),"n/a",R24-S24)</f>
        <v>2</v>
      </c>
      <c r="U24" s="188">
        <f>IF(ISERROR(T24/S24),"n/a",(T24/S24))</f>
        <v>0.13333333333333333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11</v>
      </c>
      <c r="H25" s="97">
        <f t="shared" si="11"/>
        <v>-3</v>
      </c>
      <c r="I25" s="98">
        <f t="shared" si="12"/>
        <v>-0.27272727272727271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1</v>
      </c>
      <c r="O25" s="180">
        <f>O26</f>
        <v>1</v>
      </c>
      <c r="P25" s="101">
        <f t="shared" si="15"/>
        <v>0</v>
      </c>
      <c r="Q25" s="273">
        <f t="shared" si="16"/>
        <v>0</v>
      </c>
      <c r="R25" s="181">
        <f>R26</f>
        <v>1</v>
      </c>
      <c r="S25" s="182">
        <f>S26</f>
        <v>1</v>
      </c>
      <c r="T25" s="128">
        <f t="shared" si="17"/>
        <v>0</v>
      </c>
      <c r="U25" s="187">
        <f t="shared" si="18"/>
        <v>0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11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1</v>
      </c>
      <c r="O26" s="130">
        <v>1</v>
      </c>
      <c r="P26" s="131">
        <f t="shared" si="15"/>
        <v>0</v>
      </c>
      <c r="Q26" s="274">
        <f t="shared" si="16"/>
        <v>0</v>
      </c>
      <c r="R26" s="132">
        <v>1</v>
      </c>
      <c r="S26" s="133">
        <v>1</v>
      </c>
      <c r="T26" s="134">
        <f t="shared" si="17"/>
        <v>0</v>
      </c>
      <c r="U26" s="188">
        <f t="shared" si="18"/>
        <v>0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33526</v>
      </c>
      <c r="C27" s="54">
        <f>C28+C36</f>
        <v>31754</v>
      </c>
      <c r="D27" s="55">
        <f t="shared" ref="D27:D35" si="43">IF(ISERROR(B27-C27),"n/a",B27-C27)</f>
        <v>1772</v>
      </c>
      <c r="E27" s="56">
        <f t="shared" ref="E27:E35" si="44">IF(ISERROR(D27/C27),"n/a",(D27/C27))</f>
        <v>5.5803993197707374E-2</v>
      </c>
      <c r="F27" s="57">
        <f>F28+F36</f>
        <v>26500</v>
      </c>
      <c r="G27" s="58">
        <f>G28+G36</f>
        <v>22812</v>
      </c>
      <c r="H27" s="59">
        <f t="shared" ref="H27:H35" si="45">IF(ISERROR(F27-G27),"n/a",F27-G27)</f>
        <v>3688</v>
      </c>
      <c r="I27" s="60">
        <f t="shared" ref="I27:I35" si="46">IF(ISERROR(H27/G27),"n/a",(H27/G27))</f>
        <v>0.16166929686130108</v>
      </c>
      <c r="J27" s="61">
        <f>J28+J36</f>
        <v>3590</v>
      </c>
      <c r="K27" s="62">
        <f>K28+K36</f>
        <v>3531</v>
      </c>
      <c r="L27" s="63">
        <f t="shared" ref="L27:L35" si="47">IF(ISERROR(J27-K27),"n/a",J27-K27)</f>
        <v>59</v>
      </c>
      <c r="M27" s="64">
        <f t="shared" ref="M27:M35" si="48">IF(ISERROR(L27/K27),"n/a",(L27/K27))</f>
        <v>1.6709147550269046E-2</v>
      </c>
      <c r="N27" s="65">
        <f>N28+N36</f>
        <v>3493</v>
      </c>
      <c r="O27" s="66">
        <f>O28+O36</f>
        <v>3422</v>
      </c>
      <c r="P27" s="67">
        <f t="shared" ref="P27:P35" si="49">IF(ISERROR(N27-O27),"n/a",N27-O27)</f>
        <v>71</v>
      </c>
      <c r="Q27" s="271">
        <f t="shared" ref="Q27:Q35" si="50">IF(ISERROR(P27/O27),"n/a",(P27/O27))</f>
        <v>2.0748100526008183E-2</v>
      </c>
      <c r="R27" s="122">
        <f>R28+R36</f>
        <v>3404</v>
      </c>
      <c r="S27" s="124">
        <f>S28+S36</f>
        <v>3378</v>
      </c>
      <c r="T27" s="125">
        <f t="shared" ref="T27:T35" si="51">IF(ISERROR(R27-S27),"n/a",R27-S27)</f>
        <v>26</v>
      </c>
      <c r="U27" s="185">
        <f t="shared" ref="U27:U35" si="52">IF(ISERROR(T27/S27),"n/a",(T27/S27))</f>
        <v>7.6968620485494375E-3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28304</v>
      </c>
      <c r="C28" s="54">
        <f>C29+C34+C32</f>
        <v>26041</v>
      </c>
      <c r="D28" s="55">
        <f t="shared" si="43"/>
        <v>2263</v>
      </c>
      <c r="E28" s="56">
        <f t="shared" si="44"/>
        <v>8.6901424676471717E-2</v>
      </c>
      <c r="F28" s="57">
        <f>F29+F34+F32</f>
        <v>22782</v>
      </c>
      <c r="G28" s="58">
        <f>G29+G34+G32</f>
        <v>18394</v>
      </c>
      <c r="H28" s="59">
        <f t="shared" si="45"/>
        <v>4388</v>
      </c>
      <c r="I28" s="60">
        <f t="shared" si="46"/>
        <v>0.23855605088615853</v>
      </c>
      <c r="J28" s="61">
        <f>J29+J34+J32</f>
        <v>2965</v>
      </c>
      <c r="K28" s="62">
        <f>K29+K34+K32</f>
        <v>2746</v>
      </c>
      <c r="L28" s="63">
        <f t="shared" si="47"/>
        <v>219</v>
      </c>
      <c r="M28" s="64">
        <f t="shared" si="48"/>
        <v>7.9752367079388195E-2</v>
      </c>
      <c r="N28" s="65">
        <f>N29+N34+N32</f>
        <v>2900</v>
      </c>
      <c r="O28" s="66">
        <f>O29+O34+O32</f>
        <v>2691</v>
      </c>
      <c r="P28" s="67">
        <f t="shared" si="49"/>
        <v>209</v>
      </c>
      <c r="Q28" s="271">
        <f t="shared" si="50"/>
        <v>7.7666295057599408E-2</v>
      </c>
      <c r="R28" s="122">
        <f>R29+R34+R32</f>
        <v>2831</v>
      </c>
      <c r="S28" s="124">
        <f>S29+S34+S32</f>
        <v>2657</v>
      </c>
      <c r="T28" s="125">
        <f t="shared" si="51"/>
        <v>174</v>
      </c>
      <c r="U28" s="185">
        <f t="shared" si="52"/>
        <v>6.548739179525781E-2</v>
      </c>
      <c r="V28" s="279"/>
    </row>
    <row r="29" spans="1:22" ht="27.75" customHeight="1" x14ac:dyDescent="0.2">
      <c r="A29" s="173" t="s">
        <v>30</v>
      </c>
      <c r="B29" s="93">
        <f>SUM(B30:B31)</f>
        <v>23783</v>
      </c>
      <c r="C29" s="95">
        <f>SUM(C30:C31)</f>
        <v>21601</v>
      </c>
      <c r="D29" s="95">
        <f t="shared" ref="D29" si="53">IF(ISERROR(B29-C29),"n/a",B29-C29)</f>
        <v>2182</v>
      </c>
      <c r="E29" s="96">
        <f t="shared" ref="E29" si="54">IF(ISERROR(D29/C29),"n/a",(D29/C29))</f>
        <v>0.1010138419517615</v>
      </c>
      <c r="F29" s="175">
        <f>SUM(F30:F31)</f>
        <v>19161</v>
      </c>
      <c r="G29" s="97">
        <f>SUM(G30:G31)</f>
        <v>14834</v>
      </c>
      <c r="H29" s="97">
        <f t="shared" ref="H29" si="55">IF(ISERROR(F29-G29),"n/a",F29-G29)</f>
        <v>4327</v>
      </c>
      <c r="I29" s="98">
        <f t="shared" ref="I29" si="56">IF(ISERROR(H29/G29),"n/a",(H29/G29))</f>
        <v>0.29169475529189698</v>
      </c>
      <c r="J29" s="177">
        <f>SUM(J30:J31)</f>
        <v>2781</v>
      </c>
      <c r="K29" s="99">
        <f>SUM(K30:K31)</f>
        <v>2501</v>
      </c>
      <c r="L29" s="99">
        <f t="shared" ref="L29" si="57">IF(ISERROR(J29-K29),"n/a",J29-K29)</f>
        <v>280</v>
      </c>
      <c r="M29" s="100">
        <f t="shared" ref="M29" si="58">IF(ISERROR(L29/K29),"n/a",(L29/K29))</f>
        <v>0.11195521791283487</v>
      </c>
      <c r="N29" s="179">
        <f>SUM(N30:N31)</f>
        <v>2724</v>
      </c>
      <c r="O29" s="101">
        <f>SUM(O30:O31)</f>
        <v>2463</v>
      </c>
      <c r="P29" s="101">
        <f t="shared" ref="P29" si="59">IF(ISERROR(N29-O29),"n/a",N29-O29)</f>
        <v>261</v>
      </c>
      <c r="Q29" s="273">
        <f t="shared" ref="Q29" si="60">IF(ISERROR(P29/O29),"n/a",(P29/O29))</f>
        <v>0.10596833130328867</v>
      </c>
      <c r="R29" s="181">
        <f>SUM(R30:R31)</f>
        <v>2676</v>
      </c>
      <c r="S29" s="128">
        <f>SUM(S30:S31)</f>
        <v>2443</v>
      </c>
      <c r="T29" s="128">
        <f t="shared" ref="T29" si="61">IF(ISERROR(R29-S29),"n/a",R29-S29)</f>
        <v>233</v>
      </c>
      <c r="U29" s="187">
        <f t="shared" ref="U29" si="62">IF(ISERROR(T29/S29),"n/a",(T29/S29))</f>
        <v>9.5374539500614003E-2</v>
      </c>
    </row>
    <row r="30" spans="1:22" ht="12.75" customHeight="1" x14ac:dyDescent="0.2">
      <c r="A30" s="30" t="s">
        <v>19</v>
      </c>
      <c r="B30" s="248">
        <v>20598</v>
      </c>
      <c r="C30" s="249">
        <v>21601</v>
      </c>
      <c r="D30" s="250">
        <f t="shared" ref="D30" si="63">IF(ISERROR(B30-C30),"n/a",B30-C30)</f>
        <v>-1003</v>
      </c>
      <c r="E30" s="251">
        <f t="shared" ref="E30" si="64">IF(ISERROR(D30/C30),"n/a",(D30/C30))</f>
        <v>-4.6433035507615385E-2</v>
      </c>
      <c r="F30" s="252">
        <v>15980</v>
      </c>
      <c r="G30" s="253">
        <v>14834</v>
      </c>
      <c r="H30" s="254">
        <f t="shared" ref="H30" si="65">IF(ISERROR(F30-G30),"n/a",F30-G30)</f>
        <v>1146</v>
      </c>
      <c r="I30" s="255">
        <f t="shared" ref="I30" si="66">IF(ISERROR(H30/G30),"n/a",(H30/G30))</f>
        <v>7.7254954833490624E-2</v>
      </c>
      <c r="J30" s="256">
        <v>2739</v>
      </c>
      <c r="K30" s="257">
        <v>2501</v>
      </c>
      <c r="L30" s="258">
        <f t="shared" ref="L30" si="67">IF(ISERROR(J30-K30),"n/a",J30-K30)</f>
        <v>238</v>
      </c>
      <c r="M30" s="259">
        <f t="shared" ref="M30" si="68">IF(ISERROR(L30/K30),"n/a",(L30/K30))</f>
        <v>9.5161935225909641E-2</v>
      </c>
      <c r="N30" s="288">
        <v>2684</v>
      </c>
      <c r="O30" s="301">
        <v>2463</v>
      </c>
      <c r="P30" s="302">
        <f t="shared" ref="P30" si="69">IF(ISERROR(N30-O30),"n/a",N30-O30)</f>
        <v>221</v>
      </c>
      <c r="Q30" s="303">
        <f t="shared" ref="Q30" si="70">IF(ISERROR(P30/O30),"n/a",(P30/O30))</f>
        <v>8.9727974015428341E-2</v>
      </c>
      <c r="R30" s="289">
        <v>2636</v>
      </c>
      <c r="S30" s="304">
        <v>2443</v>
      </c>
      <c r="T30" s="305">
        <f t="shared" ref="T30" si="71">IF(ISERROR(R30-S30),"n/a",R30-S30)</f>
        <v>193</v>
      </c>
      <c r="U30" s="306">
        <f t="shared" ref="U30" si="72">IF(ISERROR(T30/S30),"n/a",(T30/S30))</f>
        <v>7.9001227998362664E-2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3">IF(ISERROR(B31-C31),"n/a",B31-C31)</f>
        <v>3185</v>
      </c>
      <c r="E31" s="215" t="str">
        <f t="shared" ref="E31" si="74">IF(ISERROR(D31/C31),"n/a",(D31/C31))</f>
        <v>n/a</v>
      </c>
      <c r="F31" s="216">
        <v>3181</v>
      </c>
      <c r="G31" s="217">
        <v>0</v>
      </c>
      <c r="H31" s="218">
        <f t="shared" ref="H31" si="75">IF(ISERROR(F31-G31),"n/a",F31-G31)</f>
        <v>3181</v>
      </c>
      <c r="I31" s="219" t="str">
        <f t="shared" ref="I31" si="76">IF(ISERROR(H31/G31),"n/a",(H31/G31))</f>
        <v>n/a</v>
      </c>
      <c r="J31" s="220">
        <v>42</v>
      </c>
      <c r="K31" s="221">
        <v>0</v>
      </c>
      <c r="L31" s="222">
        <f t="shared" ref="L31" si="77">IF(ISERROR(J31-K31),"n/a",J31-K31)</f>
        <v>42</v>
      </c>
      <c r="M31" s="223" t="str">
        <f t="shared" ref="M31" si="78">IF(ISERROR(L31/K31),"n/a",(L31/K31))</f>
        <v>n/a</v>
      </c>
      <c r="N31" s="452">
        <v>40</v>
      </c>
      <c r="O31" s="453">
        <v>0</v>
      </c>
      <c r="P31" s="446">
        <f t="shared" ref="P31" si="79">IF(ISERROR(N31-O31),"n/a",N31-O31)</f>
        <v>40</v>
      </c>
      <c r="Q31" s="447" t="str">
        <f t="shared" ref="Q31" si="80">IF(ISERROR(P31/O31),"n/a",(P31/O31))</f>
        <v>n/a</v>
      </c>
      <c r="R31" s="454">
        <v>40</v>
      </c>
      <c r="S31" s="455">
        <v>0</v>
      </c>
      <c r="T31" s="450">
        <f t="shared" ref="T31" si="81">IF(ISERROR(R31-S31),"n/a",R31-S31)</f>
        <v>40</v>
      </c>
      <c r="U31" s="451" t="str">
        <f t="shared" ref="U31" si="82">IF(ISERROR(T31/S31),"n/a",(T31/S31))</f>
        <v>n/a</v>
      </c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43"/>
        <v>46</v>
      </c>
      <c r="E32" s="96">
        <f t="shared" si="44"/>
        <v>1.4492753623188406E-2</v>
      </c>
      <c r="F32" s="175">
        <f>F33</f>
        <v>2516</v>
      </c>
      <c r="G32" s="176">
        <f>G33</f>
        <v>2478</v>
      </c>
      <c r="H32" s="97">
        <f t="shared" si="45"/>
        <v>38</v>
      </c>
      <c r="I32" s="98">
        <f t="shared" si="46"/>
        <v>1.5334947538337369E-2</v>
      </c>
      <c r="J32" s="177">
        <f>J33</f>
        <v>141</v>
      </c>
      <c r="K32" s="178">
        <f>K33</f>
        <v>187</v>
      </c>
      <c r="L32" s="99">
        <f t="shared" si="47"/>
        <v>-46</v>
      </c>
      <c r="M32" s="100">
        <f t="shared" si="48"/>
        <v>-0.24598930481283424</v>
      </c>
      <c r="N32" s="179">
        <f>N33</f>
        <v>133</v>
      </c>
      <c r="O32" s="180">
        <f>O33</f>
        <v>172</v>
      </c>
      <c r="P32" s="101">
        <f t="shared" si="49"/>
        <v>-39</v>
      </c>
      <c r="Q32" s="273">
        <f t="shared" si="50"/>
        <v>-0.22674418604651161</v>
      </c>
      <c r="R32" s="181">
        <f>R33</f>
        <v>117</v>
      </c>
      <c r="S32" s="182">
        <f>S33</f>
        <v>161</v>
      </c>
      <c r="T32" s="128">
        <f t="shared" si="51"/>
        <v>-44</v>
      </c>
      <c r="U32" s="187">
        <f t="shared" si="52"/>
        <v>-0.27329192546583853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43"/>
        <v>46</v>
      </c>
      <c r="E33" s="107">
        <f t="shared" si="44"/>
        <v>1.4492753623188406E-2</v>
      </c>
      <c r="F33" s="108">
        <v>2516</v>
      </c>
      <c r="G33" s="109">
        <v>2478</v>
      </c>
      <c r="H33" s="110">
        <f t="shared" si="45"/>
        <v>38</v>
      </c>
      <c r="I33" s="111">
        <f t="shared" si="46"/>
        <v>1.5334947538337369E-2</v>
      </c>
      <c r="J33" s="112">
        <v>141</v>
      </c>
      <c r="K33" s="113">
        <v>187</v>
      </c>
      <c r="L33" s="114">
        <f t="shared" si="47"/>
        <v>-46</v>
      </c>
      <c r="M33" s="115">
        <f t="shared" si="48"/>
        <v>-0.24598930481283424</v>
      </c>
      <c r="N33" s="129">
        <v>133</v>
      </c>
      <c r="O33" s="130">
        <v>172</v>
      </c>
      <c r="P33" s="131">
        <f t="shared" si="49"/>
        <v>-39</v>
      </c>
      <c r="Q33" s="274">
        <f t="shared" si="50"/>
        <v>-0.22674418604651161</v>
      </c>
      <c r="R33" s="132">
        <v>117</v>
      </c>
      <c r="S33" s="133">
        <v>161</v>
      </c>
      <c r="T33" s="134">
        <f t="shared" si="51"/>
        <v>-44</v>
      </c>
      <c r="U33" s="188">
        <f t="shared" si="52"/>
        <v>-0.27329192546583853</v>
      </c>
      <c r="V33" s="280"/>
    </row>
    <row r="34" spans="1:22" ht="27.75" customHeight="1" x14ac:dyDescent="0.2">
      <c r="A34" s="174" t="s">
        <v>32</v>
      </c>
      <c r="B34" s="93">
        <f>B35</f>
        <v>1301</v>
      </c>
      <c r="C34" s="94">
        <f>C35</f>
        <v>1266</v>
      </c>
      <c r="D34" s="95">
        <f t="shared" si="43"/>
        <v>35</v>
      </c>
      <c r="E34" s="96">
        <f t="shared" si="44"/>
        <v>2.7646129541864139E-2</v>
      </c>
      <c r="F34" s="175">
        <f>F35</f>
        <v>1105</v>
      </c>
      <c r="G34" s="176">
        <f>G35</f>
        <v>1082</v>
      </c>
      <c r="H34" s="97">
        <f t="shared" si="45"/>
        <v>23</v>
      </c>
      <c r="I34" s="98">
        <f t="shared" si="46"/>
        <v>2.1256931608133085E-2</v>
      </c>
      <c r="J34" s="177">
        <f>J35</f>
        <v>43</v>
      </c>
      <c r="K34" s="178">
        <f>K35</f>
        <v>58</v>
      </c>
      <c r="L34" s="99">
        <f t="shared" si="47"/>
        <v>-15</v>
      </c>
      <c r="M34" s="100">
        <f t="shared" si="48"/>
        <v>-0.25862068965517243</v>
      </c>
      <c r="N34" s="179">
        <f>N35</f>
        <v>43</v>
      </c>
      <c r="O34" s="180">
        <f>O35</f>
        <v>56</v>
      </c>
      <c r="P34" s="101">
        <f t="shared" si="49"/>
        <v>-13</v>
      </c>
      <c r="Q34" s="273">
        <f t="shared" si="50"/>
        <v>-0.23214285714285715</v>
      </c>
      <c r="R34" s="181">
        <f>R35</f>
        <v>38</v>
      </c>
      <c r="S34" s="182">
        <f>S35</f>
        <v>53</v>
      </c>
      <c r="T34" s="128">
        <f t="shared" si="51"/>
        <v>-15</v>
      </c>
      <c r="U34" s="187">
        <f t="shared" si="52"/>
        <v>-0.28301886792452829</v>
      </c>
    </row>
    <row r="35" spans="1:22" s="70" customFormat="1" ht="13.5" thickBot="1" x14ac:dyDescent="0.25">
      <c r="A35" s="30" t="s">
        <v>19</v>
      </c>
      <c r="B35" s="104">
        <v>1301</v>
      </c>
      <c r="C35" s="105">
        <v>1266</v>
      </c>
      <c r="D35" s="106">
        <f t="shared" si="43"/>
        <v>35</v>
      </c>
      <c r="E35" s="107">
        <f t="shared" si="44"/>
        <v>2.7646129541864139E-2</v>
      </c>
      <c r="F35" s="108">
        <v>1105</v>
      </c>
      <c r="G35" s="109">
        <v>1082</v>
      </c>
      <c r="H35" s="110">
        <f t="shared" si="45"/>
        <v>23</v>
      </c>
      <c r="I35" s="111">
        <f t="shared" si="46"/>
        <v>2.1256931608133085E-2</v>
      </c>
      <c r="J35" s="112">
        <v>43</v>
      </c>
      <c r="K35" s="113">
        <v>58</v>
      </c>
      <c r="L35" s="114">
        <f t="shared" si="47"/>
        <v>-15</v>
      </c>
      <c r="M35" s="115">
        <f t="shared" si="48"/>
        <v>-0.25862068965517243</v>
      </c>
      <c r="N35" s="129">
        <v>43</v>
      </c>
      <c r="O35" s="130">
        <v>56</v>
      </c>
      <c r="P35" s="131">
        <f t="shared" si="49"/>
        <v>-13</v>
      </c>
      <c r="Q35" s="274">
        <f t="shared" si="50"/>
        <v>-0.23214285714285715</v>
      </c>
      <c r="R35" s="132">
        <v>38</v>
      </c>
      <c r="S35" s="133">
        <v>53</v>
      </c>
      <c r="T35" s="134">
        <f t="shared" si="51"/>
        <v>-15</v>
      </c>
      <c r="U35" s="188">
        <f t="shared" si="52"/>
        <v>-0.28301886792452829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5222</v>
      </c>
      <c r="C36" s="54">
        <f>C37+C42+C40</f>
        <v>5713</v>
      </c>
      <c r="D36" s="55">
        <f t="shared" ref="D36" si="83">IF(ISERROR(B36-C36),"n/a",B36-C36)</f>
        <v>-491</v>
      </c>
      <c r="E36" s="56">
        <f t="shared" ref="E36" si="84">IF(ISERROR(D36/C36),"n/a",(D36/C36))</f>
        <v>-8.5944337475932081E-2</v>
      </c>
      <c r="F36" s="57">
        <f>F37+F42+F40</f>
        <v>3718</v>
      </c>
      <c r="G36" s="58">
        <f>G37+G42+G40</f>
        <v>4418</v>
      </c>
      <c r="H36" s="59">
        <f t="shared" ref="H36" si="85">IF(ISERROR(F36-G36),"n/a",F36-G36)</f>
        <v>-700</v>
      </c>
      <c r="I36" s="60">
        <f t="shared" ref="I36" si="86">IF(ISERROR(H36/G36),"n/a",(H36/G36))</f>
        <v>-0.15844273426889996</v>
      </c>
      <c r="J36" s="61">
        <f>J37+J42+J40</f>
        <v>625</v>
      </c>
      <c r="K36" s="62">
        <f>K37+K42+K40</f>
        <v>785</v>
      </c>
      <c r="L36" s="63">
        <f t="shared" ref="L36" si="87">IF(ISERROR(J36-K36),"n/a",J36-K36)</f>
        <v>-160</v>
      </c>
      <c r="M36" s="64">
        <f t="shared" ref="M36" si="88">IF(ISERROR(L36/K36),"n/a",(L36/K36))</f>
        <v>-0.20382165605095542</v>
      </c>
      <c r="N36" s="65">
        <f>N37+N42+N40</f>
        <v>593</v>
      </c>
      <c r="O36" s="66">
        <f>O37+O42+O40</f>
        <v>731</v>
      </c>
      <c r="P36" s="67">
        <f t="shared" ref="P36" si="89">IF(ISERROR(N36-O36),"n/a",N36-O36)</f>
        <v>-138</v>
      </c>
      <c r="Q36" s="271">
        <f t="shared" ref="Q36" si="90">IF(ISERROR(P36/O36),"n/a",(P36/O36))</f>
        <v>-0.18878248974008208</v>
      </c>
      <c r="R36" s="122">
        <f>R37+R42+R40</f>
        <v>573</v>
      </c>
      <c r="S36" s="124">
        <f>S37+S42+S40</f>
        <v>721</v>
      </c>
      <c r="T36" s="125">
        <f t="shared" ref="T36" si="91">IF(ISERROR(R36-S36),"n/a",R36-S36)</f>
        <v>-148</v>
      </c>
      <c r="U36" s="185">
        <f t="shared" ref="U36" si="92">IF(ISERROR(T36/S36),"n/a",(T36/S36))</f>
        <v>-0.20527045769764216</v>
      </c>
      <c r="V36" s="279"/>
    </row>
    <row r="37" spans="1:22" ht="27.75" customHeight="1" x14ac:dyDescent="0.2">
      <c r="A37" s="224" t="s">
        <v>30</v>
      </c>
      <c r="B37" s="225">
        <f>SUM(B38:B39)</f>
        <v>4694</v>
      </c>
      <c r="C37" s="226">
        <f>SUM(C38:C39)</f>
        <v>5032</v>
      </c>
      <c r="D37" s="227">
        <f t="shared" ref="D37:D43" si="93">IF(ISERROR(B37-C37),"n/a",B37-C37)</f>
        <v>-338</v>
      </c>
      <c r="E37" s="228">
        <f t="shared" ref="E37:E43" si="94">IF(ISERROR(D37/C37),"n/a",(D37/C37))</f>
        <v>-6.7170111287758349E-2</v>
      </c>
      <c r="F37" s="229">
        <f>SUM(F38:F39)</f>
        <v>3312</v>
      </c>
      <c r="G37" s="230">
        <f>SUM(G38:G39)</f>
        <v>3856</v>
      </c>
      <c r="H37" s="231">
        <f t="shared" ref="H37:H43" si="95">IF(ISERROR(F37-G37),"n/a",F37-G37)</f>
        <v>-544</v>
      </c>
      <c r="I37" s="232">
        <f t="shared" ref="I37:I43" si="96">IF(ISERROR(H37/G37),"n/a",(H37/G37))</f>
        <v>-0.14107883817427386</v>
      </c>
      <c r="J37" s="233">
        <f>SUM(J38:J39)</f>
        <v>572</v>
      </c>
      <c r="K37" s="234">
        <f>SUM(K38:K39)</f>
        <v>686</v>
      </c>
      <c r="L37" s="235">
        <f t="shared" ref="L37:L42" si="97">IF(ISERROR(J37-K37),"n/a",J37-K37)</f>
        <v>-114</v>
      </c>
      <c r="M37" s="236">
        <f t="shared" ref="M37:M43" si="98">IF(ISERROR(L37/K37),"n/a",(L37/K37))</f>
        <v>-0.16618075801749271</v>
      </c>
      <c r="N37" s="90">
        <f>SUM(N38:N39)</f>
        <v>545</v>
      </c>
      <c r="O37" s="91">
        <f>SUM(O38:O39)</f>
        <v>647</v>
      </c>
      <c r="P37" s="92">
        <f t="shared" ref="P37:P43" si="99">IF(ISERROR(N37-O37),"n/a",N37-O37)</f>
        <v>-102</v>
      </c>
      <c r="Q37" s="272">
        <f t="shared" ref="Q37:Q43" si="100">IF(ISERROR(P37/O37),"n/a",(P37/O37))</f>
        <v>-0.15765069551777433</v>
      </c>
      <c r="R37" s="123">
        <f>SUM(R38:R39)</f>
        <v>530</v>
      </c>
      <c r="S37" s="126">
        <f>SUM(S38:S39)</f>
        <v>641</v>
      </c>
      <c r="T37" s="127">
        <f t="shared" ref="T37:T43" si="101">IF(ISERROR(R37-S37),"n/a",R37-S37)</f>
        <v>-111</v>
      </c>
      <c r="U37" s="186">
        <f t="shared" ref="U37:U43" si="102">IF(ISERROR(T37/S37),"n/a",(T37/S37))</f>
        <v>-0.1731669266770671</v>
      </c>
    </row>
    <row r="38" spans="1:22" ht="12.75" customHeight="1" x14ac:dyDescent="0.2">
      <c r="A38" s="30" t="s">
        <v>19</v>
      </c>
      <c r="B38" s="248">
        <v>4667</v>
      </c>
      <c r="C38" s="249">
        <v>4977</v>
      </c>
      <c r="D38" s="183">
        <f t="shared" si="93"/>
        <v>-310</v>
      </c>
      <c r="E38" s="247">
        <f t="shared" si="94"/>
        <v>-6.2286517982720516E-2</v>
      </c>
      <c r="F38" s="252">
        <v>3294</v>
      </c>
      <c r="G38" s="253">
        <v>3822</v>
      </c>
      <c r="H38" s="254">
        <f>IF(ISERROR(F38-G38),"n/a",F38-G38)</f>
        <v>-528</v>
      </c>
      <c r="I38" s="255">
        <f>IF(ISERROR(H38/G38),"n/a",(H38/G38))</f>
        <v>-0.13814756671899528</v>
      </c>
      <c r="J38" s="256">
        <v>569</v>
      </c>
      <c r="K38" s="257">
        <v>678</v>
      </c>
      <c r="L38" s="258">
        <f>IF(ISERROR(J38-K38),"n/a",J38-K38)</f>
        <v>-109</v>
      </c>
      <c r="M38" s="259">
        <f>IF(ISERROR(L38/K38),"n/a",(L38/K38))</f>
        <v>-0.16076696165191739</v>
      </c>
      <c r="N38" s="263">
        <v>542</v>
      </c>
      <c r="O38" s="264">
        <v>640</v>
      </c>
      <c r="P38" s="265">
        <f t="shared" ref="P38:P39" si="103">IF(ISERROR(N38-O38),"n/a",N38-O38)</f>
        <v>-98</v>
      </c>
      <c r="Q38" s="275">
        <f t="shared" ref="Q38:Q39" si="104">IF(ISERROR(P38/O38),"n/a",(P38/O38))</f>
        <v>-0.15312500000000001</v>
      </c>
      <c r="R38" s="266">
        <v>528</v>
      </c>
      <c r="S38" s="267">
        <v>634</v>
      </c>
      <c r="T38" s="268">
        <f t="shared" ref="T38:T39" si="105">IF(ISERROR(R38-S38),"n/a",R38-S38)</f>
        <v>-106</v>
      </c>
      <c r="U38" s="269">
        <f t="shared" ref="U38:U39" si="106">IF(ISERROR(T38/S38),"n/a",(T38/S38))</f>
        <v>-0.16719242902208201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93"/>
        <v>-28</v>
      </c>
      <c r="E39" s="81">
        <f t="shared" si="94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3</v>
      </c>
      <c r="K39" s="113">
        <v>8</v>
      </c>
      <c r="L39" s="114">
        <f>IF(ISERROR(J39-K39),"n/a",J39-K39)</f>
        <v>-5</v>
      </c>
      <c r="M39" s="115">
        <f>IF(ISERROR(L39/K39),"n/a",(L39/K39))</f>
        <v>-0.625</v>
      </c>
      <c r="N39" s="90">
        <v>3</v>
      </c>
      <c r="O39" s="91">
        <v>7</v>
      </c>
      <c r="P39" s="92">
        <f t="shared" si="103"/>
        <v>-4</v>
      </c>
      <c r="Q39" s="272">
        <f t="shared" si="104"/>
        <v>-0.5714285714285714</v>
      </c>
      <c r="R39" s="123">
        <v>2</v>
      </c>
      <c r="S39" s="126">
        <v>7</v>
      </c>
      <c r="T39" s="127">
        <f t="shared" si="105"/>
        <v>-5</v>
      </c>
      <c r="U39" s="186">
        <f t="shared" si="106"/>
        <v>-0.7142857142857143</v>
      </c>
    </row>
    <row r="40" spans="1:22" ht="27.75" customHeight="1" x14ac:dyDescent="0.2">
      <c r="A40" s="174" t="s">
        <v>29</v>
      </c>
      <c r="B40" s="93">
        <f>B41</f>
        <v>410</v>
      </c>
      <c r="C40" s="94">
        <f>C41</f>
        <v>573</v>
      </c>
      <c r="D40" s="95">
        <f>IF(ISERROR(B40-C40),"n/a",B40-C40)</f>
        <v>-163</v>
      </c>
      <c r="E40" s="96">
        <f>IF(ISERROR(D40/C40),"n/a",(D40/C40))</f>
        <v>-0.28446771378708552</v>
      </c>
      <c r="F40" s="175">
        <f>F41</f>
        <v>346</v>
      </c>
      <c r="G40" s="176">
        <f>G41</f>
        <v>510</v>
      </c>
      <c r="H40" s="97">
        <f>IF(ISERROR(F40-G40),"n/a",F40-G40)</f>
        <v>-164</v>
      </c>
      <c r="I40" s="98">
        <f>IF(ISERROR(H40/G40),"n/a",(H40/G40))</f>
        <v>-0.32156862745098042</v>
      </c>
      <c r="J40" s="177">
        <f>J41</f>
        <v>45</v>
      </c>
      <c r="K40" s="178">
        <f>K41</f>
        <v>92</v>
      </c>
      <c r="L40" s="99">
        <f>IF(ISERROR(J40-K40),"n/a",J40-K40)</f>
        <v>-47</v>
      </c>
      <c r="M40" s="100">
        <f>IF(ISERROR(L40/K40),"n/a",(L40/K40))</f>
        <v>-0.51086956521739135</v>
      </c>
      <c r="N40" s="179">
        <f>N41</f>
        <v>41</v>
      </c>
      <c r="O40" s="180">
        <f>O41</f>
        <v>81</v>
      </c>
      <c r="P40" s="101">
        <f>IF(ISERROR(N40-O40),"n/a",N40-O40)</f>
        <v>-40</v>
      </c>
      <c r="Q40" s="273">
        <f>IF(ISERROR(P40/O40),"n/a",(P40/O40))</f>
        <v>-0.49382716049382713</v>
      </c>
      <c r="R40" s="181">
        <f>R41</f>
        <v>37</v>
      </c>
      <c r="S40" s="182">
        <f>S41</f>
        <v>77</v>
      </c>
      <c r="T40" s="128">
        <f>IF(ISERROR(R40-S40),"n/a",R40-S40)</f>
        <v>-40</v>
      </c>
      <c r="U40" s="187">
        <f>IF(ISERROR(T40/S40),"n/a",(T40/S40))</f>
        <v>-0.51948051948051943</v>
      </c>
    </row>
    <row r="41" spans="1:22" s="70" customFormat="1" x14ac:dyDescent="0.2">
      <c r="A41" s="30" t="s">
        <v>19</v>
      </c>
      <c r="B41" s="104">
        <v>410</v>
      </c>
      <c r="C41" s="105">
        <v>573</v>
      </c>
      <c r="D41" s="106">
        <f>IF(ISERROR(B41-C41),"n/a",B41-C41)</f>
        <v>-163</v>
      </c>
      <c r="E41" s="107">
        <f>IF(ISERROR(D41/C41),"n/a",(D41/C41))</f>
        <v>-0.28446771378708552</v>
      </c>
      <c r="F41" s="108">
        <v>346</v>
      </c>
      <c r="G41" s="109">
        <v>510</v>
      </c>
      <c r="H41" s="110">
        <f>IF(ISERROR(F41-G41),"n/a",F41-G41)</f>
        <v>-164</v>
      </c>
      <c r="I41" s="111">
        <f>IF(ISERROR(H41/G41),"n/a",(H41/G41))</f>
        <v>-0.32156862745098042</v>
      </c>
      <c r="J41" s="112">
        <v>45</v>
      </c>
      <c r="K41" s="113">
        <v>92</v>
      </c>
      <c r="L41" s="114">
        <f>IF(ISERROR(J41-K41),"n/a",J41-K41)</f>
        <v>-47</v>
      </c>
      <c r="M41" s="115">
        <f>IF(ISERROR(L41/K41),"n/a",(L41/K41))</f>
        <v>-0.51086956521739135</v>
      </c>
      <c r="N41" s="129">
        <v>41</v>
      </c>
      <c r="O41" s="130">
        <v>81</v>
      </c>
      <c r="P41" s="131">
        <f>IF(ISERROR(N41-O41),"n/a",N41-O41)</f>
        <v>-40</v>
      </c>
      <c r="Q41" s="274">
        <f>IF(ISERROR(P41/O41),"n/a",(P41/O41))</f>
        <v>-0.49382716049382713</v>
      </c>
      <c r="R41" s="132">
        <v>37</v>
      </c>
      <c r="S41" s="133">
        <v>77</v>
      </c>
      <c r="T41" s="134">
        <f>IF(ISERROR(R41-S41),"n/a",R41-S41)</f>
        <v>-40</v>
      </c>
      <c r="U41" s="188">
        <f>IF(ISERROR(T41/S41),"n/a",(T41/S41))</f>
        <v>-0.51948051948051943</v>
      </c>
      <c r="V41" s="280"/>
    </row>
    <row r="42" spans="1:22" ht="27.75" customHeight="1" x14ac:dyDescent="0.2">
      <c r="A42" s="174" t="s">
        <v>32</v>
      </c>
      <c r="B42" s="93">
        <f>B43</f>
        <v>118</v>
      </c>
      <c r="C42" s="94">
        <f>C43</f>
        <v>108</v>
      </c>
      <c r="D42" s="95">
        <f t="shared" si="93"/>
        <v>10</v>
      </c>
      <c r="E42" s="96">
        <f t="shared" si="94"/>
        <v>9.2592592592592587E-2</v>
      </c>
      <c r="F42" s="175">
        <f>F43</f>
        <v>60</v>
      </c>
      <c r="G42" s="176">
        <f>G43</f>
        <v>52</v>
      </c>
      <c r="H42" s="97">
        <f t="shared" si="95"/>
        <v>8</v>
      </c>
      <c r="I42" s="98">
        <f t="shared" si="96"/>
        <v>0.15384615384615385</v>
      </c>
      <c r="J42" s="177">
        <f>J43</f>
        <v>8</v>
      </c>
      <c r="K42" s="178">
        <f>K43</f>
        <v>7</v>
      </c>
      <c r="L42" s="99">
        <f t="shared" si="97"/>
        <v>1</v>
      </c>
      <c r="M42" s="100">
        <f t="shared" si="98"/>
        <v>0.14285714285714285</v>
      </c>
      <c r="N42" s="179">
        <f>N43</f>
        <v>7</v>
      </c>
      <c r="O42" s="180">
        <f>O43</f>
        <v>3</v>
      </c>
      <c r="P42" s="101">
        <f t="shared" si="99"/>
        <v>4</v>
      </c>
      <c r="Q42" s="273">
        <f t="shared" si="100"/>
        <v>1.3333333333333333</v>
      </c>
      <c r="R42" s="181">
        <f>R43</f>
        <v>6</v>
      </c>
      <c r="S42" s="182">
        <f>S43</f>
        <v>3</v>
      </c>
      <c r="T42" s="128">
        <f t="shared" si="101"/>
        <v>3</v>
      </c>
      <c r="U42" s="187">
        <f t="shared" si="102"/>
        <v>1</v>
      </c>
    </row>
    <row r="43" spans="1:22" s="70" customFormat="1" ht="12.75" customHeight="1" thickBot="1" x14ac:dyDescent="0.25">
      <c r="A43" s="30" t="s">
        <v>19</v>
      </c>
      <c r="B43" s="104">
        <v>118</v>
      </c>
      <c r="C43" s="105">
        <v>108</v>
      </c>
      <c r="D43" s="106">
        <f t="shared" si="93"/>
        <v>10</v>
      </c>
      <c r="E43" s="107">
        <f t="shared" si="94"/>
        <v>9.2592592592592587E-2</v>
      </c>
      <c r="F43" s="108">
        <v>60</v>
      </c>
      <c r="G43" s="109">
        <v>52</v>
      </c>
      <c r="H43" s="110">
        <f t="shared" si="95"/>
        <v>8</v>
      </c>
      <c r="I43" s="111">
        <f t="shared" si="96"/>
        <v>0.15384615384615385</v>
      </c>
      <c r="J43" s="112">
        <v>8</v>
      </c>
      <c r="K43" s="113">
        <v>7</v>
      </c>
      <c r="L43" s="114">
        <v>0</v>
      </c>
      <c r="M43" s="115">
        <f t="shared" si="98"/>
        <v>0</v>
      </c>
      <c r="N43" s="129">
        <v>7</v>
      </c>
      <c r="O43" s="130">
        <v>3</v>
      </c>
      <c r="P43" s="131">
        <f t="shared" si="99"/>
        <v>4</v>
      </c>
      <c r="Q43" s="274">
        <f t="shared" si="100"/>
        <v>1.3333333333333333</v>
      </c>
      <c r="R43" s="132">
        <v>6</v>
      </c>
      <c r="S43" s="133">
        <v>3</v>
      </c>
      <c r="T43" s="134">
        <f t="shared" si="101"/>
        <v>3</v>
      </c>
      <c r="U43" s="188">
        <f t="shared" si="102"/>
        <v>1</v>
      </c>
      <c r="V43" s="280"/>
    </row>
    <row r="44" spans="1:22" ht="40.5" customHeight="1" thickBot="1" x14ac:dyDescent="0.25">
      <c r="A44" s="52" t="s">
        <v>21</v>
      </c>
      <c r="B44" s="53">
        <f>B45+B53</f>
        <v>18137</v>
      </c>
      <c r="C44" s="54">
        <f>C45+C53</f>
        <v>16588</v>
      </c>
      <c r="D44" s="55">
        <f t="shared" ref="D44:D60" si="107">IF(ISERROR(B44-C44),"n/a",B44-C44)</f>
        <v>1549</v>
      </c>
      <c r="E44" s="56">
        <f t="shared" ref="E44:E60" si="108">IF(ISERROR(D44/C44),"n/a",(D44/C44))</f>
        <v>9.3380757173860629E-2</v>
      </c>
      <c r="F44" s="57">
        <f>F45+F53</f>
        <v>14267</v>
      </c>
      <c r="G44" s="58">
        <f>G45+G53</f>
        <v>12401</v>
      </c>
      <c r="H44" s="59">
        <f t="shared" ref="H44:H60" si="109">IF(ISERROR(F44-G44),"n/a",F44-G44)</f>
        <v>1866</v>
      </c>
      <c r="I44" s="60">
        <f t="shared" ref="I44:I60" si="110">IF(ISERROR(H44/G44),"n/a",(H44/G44))</f>
        <v>0.15047173615031045</v>
      </c>
      <c r="J44" s="61">
        <f>J45+J53</f>
        <v>1910</v>
      </c>
      <c r="K44" s="62">
        <f>K45+K53</f>
        <v>2055</v>
      </c>
      <c r="L44" s="63">
        <f t="shared" ref="L44:L59" si="111">IF(ISERROR(J44-K44),"n/a",J44-K44)</f>
        <v>-145</v>
      </c>
      <c r="M44" s="64">
        <f t="shared" ref="M44:M60" si="112">IF(ISERROR(L44/K44),"n/a",(L44/K44))</f>
        <v>-7.0559610705596104E-2</v>
      </c>
      <c r="N44" s="65">
        <f>N45+N53</f>
        <v>1884</v>
      </c>
      <c r="O44" s="66">
        <f>O45+O53</f>
        <v>2001</v>
      </c>
      <c r="P44" s="67">
        <f t="shared" ref="P44:P60" si="113">IF(ISERROR(N44-O44),"n/a",N44-O44)</f>
        <v>-117</v>
      </c>
      <c r="Q44" s="271">
        <f t="shared" ref="Q44:Q60" si="114">IF(ISERROR(P44/O44),"n/a",(P44/O44))</f>
        <v>-5.8470764617691157E-2</v>
      </c>
      <c r="R44" s="122">
        <f>R45+R53</f>
        <v>1854</v>
      </c>
      <c r="S44" s="124">
        <f>S45+S53</f>
        <v>1974</v>
      </c>
      <c r="T44" s="125">
        <f t="shared" ref="T44:T60" si="115">IF(ISERROR(R44-S44),"n/a",R44-S44)</f>
        <v>-120</v>
      </c>
      <c r="U44" s="185">
        <f t="shared" ref="U44:U60" si="116">IF(ISERROR(T44/S44),"n/a",(T44/S44))</f>
        <v>-6.0790273556231005E-2</v>
      </c>
    </row>
    <row r="45" spans="1:22" s="28" customFormat="1" ht="20.25" customHeight="1" thickBot="1" x14ac:dyDescent="0.25">
      <c r="A45" s="68" t="s">
        <v>77</v>
      </c>
      <c r="B45" s="53">
        <f>B46+B51+B49</f>
        <v>16161</v>
      </c>
      <c r="C45" s="54">
        <f>C46+C51+C49</f>
        <v>14308</v>
      </c>
      <c r="D45" s="55">
        <f t="shared" si="107"/>
        <v>1853</v>
      </c>
      <c r="E45" s="56">
        <f t="shared" si="108"/>
        <v>0.12950796757058988</v>
      </c>
      <c r="F45" s="57">
        <f>F46+F51+F49</f>
        <v>13155</v>
      </c>
      <c r="G45" s="58">
        <f>G46+G51+G49</f>
        <v>11012</v>
      </c>
      <c r="H45" s="59">
        <f t="shared" si="109"/>
        <v>2143</v>
      </c>
      <c r="I45" s="60">
        <f t="shared" si="110"/>
        <v>0.19460588448964766</v>
      </c>
      <c r="J45" s="61">
        <f>J46+J51+J49</f>
        <v>1685</v>
      </c>
      <c r="K45" s="62">
        <f>K46+K51+K49</f>
        <v>1796</v>
      </c>
      <c r="L45" s="63">
        <f t="shared" si="111"/>
        <v>-111</v>
      </c>
      <c r="M45" s="64">
        <f t="shared" si="112"/>
        <v>-6.1804008908685967E-2</v>
      </c>
      <c r="N45" s="65">
        <f>N46+N51+N49</f>
        <v>1664</v>
      </c>
      <c r="O45" s="66">
        <f>O46+O51+O49</f>
        <v>1753</v>
      </c>
      <c r="P45" s="67">
        <f t="shared" si="113"/>
        <v>-89</v>
      </c>
      <c r="Q45" s="271">
        <f t="shared" si="114"/>
        <v>-5.0770108385624645E-2</v>
      </c>
      <c r="R45" s="122">
        <f>R46+R51+R49</f>
        <v>1642</v>
      </c>
      <c r="S45" s="124">
        <f>S46+S51+S49</f>
        <v>1733</v>
      </c>
      <c r="T45" s="125">
        <f t="shared" si="115"/>
        <v>-91</v>
      </c>
      <c r="U45" s="185">
        <f t="shared" si="116"/>
        <v>-5.2510098095787654E-2</v>
      </c>
      <c r="V45" s="279"/>
    </row>
    <row r="46" spans="1:22" ht="27.75" customHeight="1" x14ac:dyDescent="0.2">
      <c r="A46" s="173" t="s">
        <v>30</v>
      </c>
      <c r="B46" s="78">
        <f>SUM(B47:B48)</f>
        <v>14347</v>
      </c>
      <c r="C46" s="80">
        <f>SUM(C47:C48)</f>
        <v>12631</v>
      </c>
      <c r="D46" s="80">
        <f t="shared" si="107"/>
        <v>1716</v>
      </c>
      <c r="E46" s="81">
        <f t="shared" si="108"/>
        <v>0.13585622674372574</v>
      </c>
      <c r="F46" s="82">
        <f>SUM(F47:F48)</f>
        <v>11629</v>
      </c>
      <c r="G46" s="84">
        <f>SUM(G47:G48)</f>
        <v>9585</v>
      </c>
      <c r="H46" s="84">
        <f t="shared" si="109"/>
        <v>2044</v>
      </c>
      <c r="I46" s="85">
        <f t="shared" si="110"/>
        <v>0.21324986958789777</v>
      </c>
      <c r="J46" s="86">
        <f>SUM(J47:J48)</f>
        <v>1615</v>
      </c>
      <c r="K46" s="88">
        <f>SUM(K47:K48)</f>
        <v>1724</v>
      </c>
      <c r="L46" s="88">
        <f t="shared" si="111"/>
        <v>-109</v>
      </c>
      <c r="M46" s="89">
        <f t="shared" si="112"/>
        <v>-6.3225058004640372E-2</v>
      </c>
      <c r="N46" s="90">
        <f>SUM(N47:N48)</f>
        <v>1598</v>
      </c>
      <c r="O46" s="92">
        <f>SUM(O47:O48)</f>
        <v>1690</v>
      </c>
      <c r="P46" s="92">
        <f t="shared" si="113"/>
        <v>-92</v>
      </c>
      <c r="Q46" s="272">
        <f t="shared" si="114"/>
        <v>-5.4437869822485205E-2</v>
      </c>
      <c r="R46" s="123">
        <f>SUM(R47:R48)</f>
        <v>1580</v>
      </c>
      <c r="S46" s="127">
        <f>SUM(S47:S48)</f>
        <v>1674</v>
      </c>
      <c r="T46" s="127">
        <f t="shared" si="115"/>
        <v>-94</v>
      </c>
      <c r="U46" s="186">
        <f t="shared" si="116"/>
        <v>-5.6152927120669056E-2</v>
      </c>
    </row>
    <row r="47" spans="1:22" ht="12.75" customHeight="1" x14ac:dyDescent="0.2">
      <c r="A47" s="30" t="s">
        <v>19</v>
      </c>
      <c r="B47" s="248">
        <v>12674</v>
      </c>
      <c r="C47" s="249">
        <v>12631</v>
      </c>
      <c r="D47" s="183">
        <f t="shared" ref="D47" si="117">IF(ISERROR(B47-C47),"n/a",B47-C47)</f>
        <v>43</v>
      </c>
      <c r="E47" s="247">
        <f t="shared" ref="E47" si="118">IF(ISERROR(D47/C47),"n/a",(D47/C47))</f>
        <v>3.4043226981236639E-3</v>
      </c>
      <c r="F47" s="287">
        <v>9956</v>
      </c>
      <c r="G47" s="283">
        <v>9585</v>
      </c>
      <c r="H47" s="283">
        <f t="shared" ref="H47" si="119">IF(ISERROR(F47-G47),"n/a",F47-G47)</f>
        <v>371</v>
      </c>
      <c r="I47" s="284">
        <f t="shared" ref="I47" si="120">IF(ISERROR(H47/G47),"n/a",(H47/G47))</f>
        <v>3.8706311945748563E-2</v>
      </c>
      <c r="J47" s="256">
        <v>1604</v>
      </c>
      <c r="K47" s="285">
        <v>1724</v>
      </c>
      <c r="L47" s="285">
        <f t="shared" ref="L47" si="121">IF(ISERROR(J47-K47),"n/a",J47-K47)</f>
        <v>-120</v>
      </c>
      <c r="M47" s="286">
        <f t="shared" ref="M47" si="122">IF(ISERROR(L47/K47),"n/a",(L47/K47))</f>
        <v>-6.9605568445475635E-2</v>
      </c>
      <c r="N47" s="288">
        <v>1587</v>
      </c>
      <c r="O47" s="265">
        <v>1690</v>
      </c>
      <c r="P47" s="265">
        <f t="shared" ref="P47" si="123">IF(ISERROR(N47-O47),"n/a",N47-O47)</f>
        <v>-103</v>
      </c>
      <c r="Q47" s="275">
        <f t="shared" ref="Q47" si="124">IF(ISERROR(P47/O47),"n/a",(P47/O47))</f>
        <v>-6.0946745562130179E-2</v>
      </c>
      <c r="R47" s="289">
        <v>1569</v>
      </c>
      <c r="S47" s="268">
        <v>1674</v>
      </c>
      <c r="T47" s="268">
        <f t="shared" ref="T47" si="125">IF(ISERROR(R47-S47),"n/a",R47-S47)</f>
        <v>-105</v>
      </c>
      <c r="U47" s="269">
        <f t="shared" ref="U47" si="126">IF(ISERROR(T47/S47),"n/a",(T47/S47))</f>
        <v>-6.2724014336917558E-2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7">IF(ISERROR(B48-C48),"n/a",B48-C48)</f>
        <v>1673</v>
      </c>
      <c r="E48" s="210" t="str">
        <f t="shared" ref="E48" si="128">IF(ISERROR(D48/C48),"n/a",(D48/C48))</f>
        <v>n/a</v>
      </c>
      <c r="F48" s="456">
        <v>1673</v>
      </c>
      <c r="G48" s="457">
        <v>0</v>
      </c>
      <c r="H48" s="457">
        <f t="shared" ref="H48" si="129">IF(ISERROR(F48-G48),"n/a",F48-G48)</f>
        <v>1673</v>
      </c>
      <c r="I48" s="458" t="str">
        <f t="shared" ref="I48" si="130">IF(ISERROR(H48/G48),"n/a",(H48/G48))</f>
        <v>n/a</v>
      </c>
      <c r="J48" s="220">
        <v>11</v>
      </c>
      <c r="K48" s="459">
        <v>0</v>
      </c>
      <c r="L48" s="459">
        <f t="shared" ref="L48" si="131">IF(ISERROR(J48-K48),"n/a",J48-K48)</f>
        <v>11</v>
      </c>
      <c r="M48" s="460" t="str">
        <f t="shared" ref="M48" si="132">IF(ISERROR(L48/K48),"n/a",(L48/K48))</f>
        <v>n/a</v>
      </c>
      <c r="N48" s="452">
        <v>11</v>
      </c>
      <c r="O48" s="461">
        <v>0</v>
      </c>
      <c r="P48" s="461">
        <f t="shared" ref="P48" si="133">IF(ISERROR(N48-O48),"n/a",N48-O48)</f>
        <v>11</v>
      </c>
      <c r="Q48" s="462" t="str">
        <f t="shared" ref="Q48" si="134">IF(ISERROR(P48/O48),"n/a",(P48/O48))</f>
        <v>n/a</v>
      </c>
      <c r="R48" s="454">
        <v>11</v>
      </c>
      <c r="S48" s="463">
        <v>0</v>
      </c>
      <c r="T48" s="463">
        <f t="shared" ref="T48" si="135">IF(ISERROR(R48-S48),"n/a",R48-S48)</f>
        <v>11</v>
      </c>
      <c r="U48" s="464" t="str">
        <f t="shared" ref="U48" si="136">IF(ISERROR(T48/S48),"n/a",(T48/S48))</f>
        <v>n/a</v>
      </c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953</v>
      </c>
      <c r="G49" s="176">
        <f>G50</f>
        <v>870</v>
      </c>
      <c r="H49" s="97">
        <f>IF(ISERROR(F49-G49),"n/a",F49-G49)</f>
        <v>83</v>
      </c>
      <c r="I49" s="98">
        <f>IF(ISERROR(H49/G49),"n/a",(H49/G49))</f>
        <v>9.5402298850574718E-2</v>
      </c>
      <c r="J49" s="177">
        <f>J50</f>
        <v>46</v>
      </c>
      <c r="K49" s="178">
        <f>K50</f>
        <v>48</v>
      </c>
      <c r="L49" s="99">
        <f>IF(ISERROR(J49-K49),"n/a",J49-K49)</f>
        <v>-2</v>
      </c>
      <c r="M49" s="100">
        <f>IF(ISERROR(L49/K49),"n/a",(L49/K49))</f>
        <v>-4.1666666666666664E-2</v>
      </c>
      <c r="N49" s="179">
        <f>N50</f>
        <v>43</v>
      </c>
      <c r="O49" s="180">
        <f>O50</f>
        <v>41</v>
      </c>
      <c r="P49" s="101">
        <f>IF(ISERROR(N49-O49),"n/a",N49-O49)</f>
        <v>2</v>
      </c>
      <c r="Q49" s="273">
        <f>IF(ISERROR(P49/O49),"n/a",(P49/O49))</f>
        <v>4.878048780487805E-2</v>
      </c>
      <c r="R49" s="181">
        <f>R50</f>
        <v>40</v>
      </c>
      <c r="S49" s="182">
        <f>S50</f>
        <v>38</v>
      </c>
      <c r="T49" s="128">
        <f>IF(ISERROR(R49-S49),"n/a",R49-S49)</f>
        <v>2</v>
      </c>
      <c r="U49" s="187">
        <f>IF(ISERROR(T49/S49),"n/a",(T49/S49))</f>
        <v>5.2631578947368418E-2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953</v>
      </c>
      <c r="G50" s="109">
        <v>870</v>
      </c>
      <c r="H50" s="110">
        <f>IF(ISERROR(F50-G50),"n/a",F50-G50)</f>
        <v>83</v>
      </c>
      <c r="I50" s="111">
        <f>IF(ISERROR(H50/G50),"n/a",(H50/G50))</f>
        <v>9.5402298850574718E-2</v>
      </c>
      <c r="J50" s="112">
        <v>46</v>
      </c>
      <c r="K50" s="113">
        <v>48</v>
      </c>
      <c r="L50" s="114">
        <f>IF(ISERROR(J50-K50),"n/a",J50-K50)</f>
        <v>-2</v>
      </c>
      <c r="M50" s="115">
        <f>IF(ISERROR(L50/K50),"n/a",(L50/K50))</f>
        <v>-4.1666666666666664E-2</v>
      </c>
      <c r="N50" s="129">
        <v>43</v>
      </c>
      <c r="O50" s="130">
        <v>41</v>
      </c>
      <c r="P50" s="131">
        <f>IF(ISERROR(N50-O50),"n/a",N50-O50)</f>
        <v>2</v>
      </c>
      <c r="Q50" s="274">
        <f>IF(ISERROR(P50/O50),"n/a",(P50/O50))</f>
        <v>4.878048780487805E-2</v>
      </c>
      <c r="R50" s="132">
        <v>40</v>
      </c>
      <c r="S50" s="133">
        <v>38</v>
      </c>
      <c r="T50" s="134">
        <f>IF(ISERROR(R50-S50),"n/a",R50-S50)</f>
        <v>2</v>
      </c>
      <c r="U50" s="188">
        <f>IF(ISERROR(T50/S50),"n/a",(T50/S50))</f>
        <v>5.2631578947368418E-2</v>
      </c>
      <c r="V50" s="280"/>
    </row>
    <row r="51" spans="1:22" ht="27.75" customHeight="1" x14ac:dyDescent="0.2">
      <c r="A51" s="174" t="s">
        <v>32</v>
      </c>
      <c r="B51" s="93">
        <f>B52</f>
        <v>662</v>
      </c>
      <c r="C51" s="94">
        <f>C52</f>
        <v>627</v>
      </c>
      <c r="D51" s="95">
        <f t="shared" si="107"/>
        <v>35</v>
      </c>
      <c r="E51" s="96">
        <f t="shared" si="108"/>
        <v>5.5821371610845293E-2</v>
      </c>
      <c r="F51" s="175">
        <f>F52</f>
        <v>573</v>
      </c>
      <c r="G51" s="176">
        <f>G52</f>
        <v>557</v>
      </c>
      <c r="H51" s="97">
        <f t="shared" si="109"/>
        <v>16</v>
      </c>
      <c r="I51" s="98">
        <f t="shared" si="110"/>
        <v>2.8725314183123879E-2</v>
      </c>
      <c r="J51" s="177">
        <f>J52</f>
        <v>24</v>
      </c>
      <c r="K51" s="178">
        <f>K52</f>
        <v>24</v>
      </c>
      <c r="L51" s="99">
        <f t="shared" si="111"/>
        <v>0</v>
      </c>
      <c r="M51" s="100">
        <f t="shared" si="112"/>
        <v>0</v>
      </c>
      <c r="N51" s="179">
        <f>N52</f>
        <v>23</v>
      </c>
      <c r="O51" s="180">
        <f>O52</f>
        <v>22</v>
      </c>
      <c r="P51" s="101">
        <f t="shared" si="113"/>
        <v>1</v>
      </c>
      <c r="Q51" s="273">
        <f t="shared" si="114"/>
        <v>4.5454545454545456E-2</v>
      </c>
      <c r="R51" s="181">
        <f>R52</f>
        <v>22</v>
      </c>
      <c r="S51" s="182">
        <f>S52</f>
        <v>21</v>
      </c>
      <c r="T51" s="128">
        <f t="shared" si="115"/>
        <v>1</v>
      </c>
      <c r="U51" s="187">
        <f t="shared" si="116"/>
        <v>4.7619047619047616E-2</v>
      </c>
    </row>
    <row r="52" spans="1:22" s="70" customFormat="1" ht="13.5" thickBot="1" x14ac:dyDescent="0.25">
      <c r="A52" s="30" t="s">
        <v>19</v>
      </c>
      <c r="B52" s="104">
        <v>662</v>
      </c>
      <c r="C52" s="105">
        <v>627</v>
      </c>
      <c r="D52" s="106">
        <f t="shared" si="107"/>
        <v>35</v>
      </c>
      <c r="E52" s="107">
        <f t="shared" si="108"/>
        <v>5.5821371610845293E-2</v>
      </c>
      <c r="F52" s="108">
        <v>573</v>
      </c>
      <c r="G52" s="109">
        <v>557</v>
      </c>
      <c r="H52" s="110">
        <f t="shared" si="109"/>
        <v>16</v>
      </c>
      <c r="I52" s="111">
        <f t="shared" si="110"/>
        <v>2.8725314183123879E-2</v>
      </c>
      <c r="J52" s="112">
        <v>24</v>
      </c>
      <c r="K52" s="113">
        <v>24</v>
      </c>
      <c r="L52" s="114">
        <f t="shared" si="111"/>
        <v>0</v>
      </c>
      <c r="M52" s="115">
        <f t="shared" si="112"/>
        <v>0</v>
      </c>
      <c r="N52" s="129">
        <v>23</v>
      </c>
      <c r="O52" s="130">
        <v>22</v>
      </c>
      <c r="P52" s="131">
        <f t="shared" si="113"/>
        <v>1</v>
      </c>
      <c r="Q52" s="274">
        <f t="shared" si="114"/>
        <v>4.5454545454545456E-2</v>
      </c>
      <c r="R52" s="132">
        <v>22</v>
      </c>
      <c r="S52" s="133">
        <v>21</v>
      </c>
      <c r="T52" s="134">
        <f t="shared" si="115"/>
        <v>1</v>
      </c>
      <c r="U52" s="188">
        <f t="shared" si="116"/>
        <v>4.7619047619047616E-2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1976</v>
      </c>
      <c r="C53" s="54">
        <f>C54+C59+C57</f>
        <v>2280</v>
      </c>
      <c r="D53" s="55">
        <f t="shared" si="107"/>
        <v>-304</v>
      </c>
      <c r="E53" s="56">
        <f t="shared" si="108"/>
        <v>-0.13333333333333333</v>
      </c>
      <c r="F53" s="57">
        <f>F54+F59+F57</f>
        <v>1112</v>
      </c>
      <c r="G53" s="58">
        <f>G54+G59+G57</f>
        <v>1389</v>
      </c>
      <c r="H53" s="59">
        <f t="shared" si="109"/>
        <v>-277</v>
      </c>
      <c r="I53" s="60">
        <f t="shared" si="110"/>
        <v>-0.19942404607631389</v>
      </c>
      <c r="J53" s="61">
        <f>J54+J59+J57</f>
        <v>225</v>
      </c>
      <c r="K53" s="62">
        <f>K54+K59+K57</f>
        <v>259</v>
      </c>
      <c r="L53" s="63">
        <f t="shared" si="111"/>
        <v>-34</v>
      </c>
      <c r="M53" s="64">
        <f t="shared" si="112"/>
        <v>-0.13127413127413126</v>
      </c>
      <c r="N53" s="65">
        <f>N54+N59+N57</f>
        <v>220</v>
      </c>
      <c r="O53" s="66">
        <f>O54+O59+O57</f>
        <v>248</v>
      </c>
      <c r="P53" s="67">
        <f t="shared" si="113"/>
        <v>-28</v>
      </c>
      <c r="Q53" s="271">
        <f t="shared" si="114"/>
        <v>-0.11290322580645161</v>
      </c>
      <c r="R53" s="122">
        <f>R54+R59+R57</f>
        <v>212</v>
      </c>
      <c r="S53" s="124">
        <f>S54+S59+S57</f>
        <v>241</v>
      </c>
      <c r="T53" s="125">
        <f t="shared" si="115"/>
        <v>-29</v>
      </c>
      <c r="U53" s="185">
        <f t="shared" si="116"/>
        <v>-0.12033195020746888</v>
      </c>
      <c r="V53" s="279"/>
    </row>
    <row r="54" spans="1:22" ht="27.75" customHeight="1" x14ac:dyDescent="0.2">
      <c r="A54" s="173" t="s">
        <v>30</v>
      </c>
      <c r="B54" s="78">
        <f>SUM(B55:B56)</f>
        <v>1830</v>
      </c>
      <c r="C54" s="79">
        <f>SUM(C55:C56)</f>
        <v>2118</v>
      </c>
      <c r="D54" s="80">
        <f t="shared" si="107"/>
        <v>-288</v>
      </c>
      <c r="E54" s="81">
        <f t="shared" si="108"/>
        <v>-0.1359773371104816</v>
      </c>
      <c r="F54" s="82">
        <f>SUM(F55:F56)</f>
        <v>1053</v>
      </c>
      <c r="G54" s="83">
        <f>SUM(G55:G56)</f>
        <v>1321</v>
      </c>
      <c r="H54" s="84">
        <f t="shared" si="109"/>
        <v>-268</v>
      </c>
      <c r="I54" s="85">
        <f t="shared" si="110"/>
        <v>-0.2028766086298259</v>
      </c>
      <c r="J54" s="86">
        <f>SUM(J55:J56)</f>
        <v>216</v>
      </c>
      <c r="K54" s="87">
        <f>SUM(K55:K56)</f>
        <v>241</v>
      </c>
      <c r="L54" s="88">
        <f t="shared" si="111"/>
        <v>-25</v>
      </c>
      <c r="M54" s="89">
        <f t="shared" si="112"/>
        <v>-0.1037344398340249</v>
      </c>
      <c r="N54" s="90">
        <f>SUM(N55:N56)</f>
        <v>211</v>
      </c>
      <c r="O54" s="91">
        <f>SUM(O55:O56)</f>
        <v>232</v>
      </c>
      <c r="P54" s="92">
        <f t="shared" si="113"/>
        <v>-21</v>
      </c>
      <c r="Q54" s="272">
        <f t="shared" si="114"/>
        <v>-9.0517241379310345E-2</v>
      </c>
      <c r="R54" s="123">
        <f>SUM(R55:R56)</f>
        <v>204</v>
      </c>
      <c r="S54" s="126">
        <f>SUM(S55:S56)</f>
        <v>227</v>
      </c>
      <c r="T54" s="127">
        <f t="shared" si="115"/>
        <v>-23</v>
      </c>
      <c r="U54" s="186">
        <f t="shared" si="116"/>
        <v>-0.1013215859030837</v>
      </c>
    </row>
    <row r="55" spans="1:22" ht="12" customHeight="1" x14ac:dyDescent="0.2">
      <c r="A55" s="30" t="s">
        <v>19</v>
      </c>
      <c r="B55" s="248">
        <v>1812</v>
      </c>
      <c r="C55" s="249">
        <v>2080</v>
      </c>
      <c r="D55" s="250">
        <f>IF(ISERROR(B55-C55),"n/a",B55-C55)</f>
        <v>-268</v>
      </c>
      <c r="E55" s="251">
        <f>IF(ISERROR(D55/C55),"n/a",(D55/C55))</f>
        <v>-0.12884615384615383</v>
      </c>
      <c r="F55" s="252">
        <v>1045</v>
      </c>
      <c r="G55" s="253">
        <v>1306</v>
      </c>
      <c r="H55" s="254">
        <f>IF(ISERROR(F55-G55),"n/a",F55-G55)</f>
        <v>-261</v>
      </c>
      <c r="I55" s="255">
        <f>IF(ISERROR(H55/G55),"n/a",(H55/G55))</f>
        <v>-0.1998468606431853</v>
      </c>
      <c r="J55" s="256">
        <v>213</v>
      </c>
      <c r="K55" s="257">
        <v>236</v>
      </c>
      <c r="L55" s="258">
        <f>IF(ISERROR(J55-K55),"n/a",J55-K55)</f>
        <v>-23</v>
      </c>
      <c r="M55" s="259">
        <f>IF(ISERROR(L55/K55),"n/a",(L55/K55))</f>
        <v>-9.7457627118644072E-2</v>
      </c>
      <c r="N55" s="263">
        <v>208</v>
      </c>
      <c r="O55" s="264">
        <v>228</v>
      </c>
      <c r="P55" s="265">
        <f t="shared" ref="P55:P56" si="137">IF(ISERROR(N55-O55),"n/a",N55-O55)</f>
        <v>-20</v>
      </c>
      <c r="Q55" s="275">
        <f t="shared" ref="Q55:Q56" si="138">IF(ISERROR(P55/O55),"n/a",(P55/O55))</f>
        <v>-8.771929824561403E-2</v>
      </c>
      <c r="R55" s="266">
        <v>201</v>
      </c>
      <c r="S55" s="267">
        <v>223</v>
      </c>
      <c r="T55" s="268">
        <f t="shared" ref="T55:T56" si="139">IF(ISERROR(R55-S55),"n/a",R55-S55)</f>
        <v>-22</v>
      </c>
      <c r="U55" s="269">
        <f t="shared" ref="U55:U56" si="140">IF(ISERROR(T55/S55),"n/a",(T55/S55))</f>
        <v>-9.8654708520179366E-2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5</v>
      </c>
      <c r="L56" s="114">
        <f>IF(ISERROR(J56-K56),"n/a",J56-K56)</f>
        <v>-2</v>
      </c>
      <c r="M56" s="115">
        <f>IF(ISERROR(L56/K56),"n/a",(L56/K56))</f>
        <v>-0.4</v>
      </c>
      <c r="N56" s="90">
        <v>3</v>
      </c>
      <c r="O56" s="91">
        <v>4</v>
      </c>
      <c r="P56" s="92">
        <f t="shared" si="137"/>
        <v>-1</v>
      </c>
      <c r="Q56" s="272">
        <f t="shared" si="138"/>
        <v>-0.25</v>
      </c>
      <c r="R56" s="123">
        <v>3</v>
      </c>
      <c r="S56" s="126">
        <v>4</v>
      </c>
      <c r="T56" s="127">
        <f t="shared" si="139"/>
        <v>-1</v>
      </c>
      <c r="U56" s="186">
        <f t="shared" si="140"/>
        <v>-0.25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8</v>
      </c>
      <c r="K57" s="178">
        <f>K58</f>
        <v>18</v>
      </c>
      <c r="L57" s="99">
        <f>IF(ISERROR(J57-K57),"n/a",J57-K57)</f>
        <v>-10</v>
      </c>
      <c r="M57" s="100">
        <f>IF(ISERROR(L57/K57),"n/a",(L57/K57))</f>
        <v>-0.55555555555555558</v>
      </c>
      <c r="N57" s="179">
        <f>N58</f>
        <v>8</v>
      </c>
      <c r="O57" s="180">
        <f>O58</f>
        <v>16</v>
      </c>
      <c r="P57" s="101">
        <f>IF(ISERROR(N57-O57),"n/a",N57-O57)</f>
        <v>-8</v>
      </c>
      <c r="Q57" s="273">
        <f>IF(ISERROR(P57/O57),"n/a",(P57/O57))</f>
        <v>-0.5</v>
      </c>
      <c r="R57" s="181">
        <f>R58</f>
        <v>7</v>
      </c>
      <c r="S57" s="182">
        <f>S58</f>
        <v>14</v>
      </c>
      <c r="T57" s="128">
        <f>IF(ISERROR(R57-S57),"n/a",R57-S57)</f>
        <v>-7</v>
      </c>
      <c r="U57" s="187">
        <f>IF(ISERROR(T57/S57),"n/a",(T57/S57))</f>
        <v>-0.5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8</v>
      </c>
      <c r="K58" s="113">
        <v>18</v>
      </c>
      <c r="L58" s="114">
        <f>IF(ISERROR(J58-K58),"n/a",J58-K58)</f>
        <v>-10</v>
      </c>
      <c r="M58" s="115">
        <f>IF(ISERROR(L58/K58),"n/a",(L58/K58))</f>
        <v>-0.55555555555555558</v>
      </c>
      <c r="N58" s="129">
        <v>8</v>
      </c>
      <c r="O58" s="130">
        <v>16</v>
      </c>
      <c r="P58" s="131">
        <f>IF(ISERROR(N58-O58),"n/a",N58-O58)</f>
        <v>-8</v>
      </c>
      <c r="Q58" s="274">
        <f>IF(ISERROR(P58/O58),"n/a",(P58/O58))</f>
        <v>-0.5</v>
      </c>
      <c r="R58" s="132">
        <v>7</v>
      </c>
      <c r="S58" s="133">
        <v>14</v>
      </c>
      <c r="T58" s="134">
        <f>IF(ISERROR(R58-S58),"n/a",R58-S58)</f>
        <v>-7</v>
      </c>
      <c r="U58" s="188">
        <f>IF(ISERROR(T58/S58),"n/a",(T58/S58))</f>
        <v>-0.5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39</v>
      </c>
      <c r="D59" s="95">
        <f t="shared" si="107"/>
        <v>17</v>
      </c>
      <c r="E59" s="96">
        <f t="shared" si="108"/>
        <v>0.4358974358974359</v>
      </c>
      <c r="F59" s="175">
        <f>F60</f>
        <v>8</v>
      </c>
      <c r="G59" s="176">
        <f>G60</f>
        <v>6</v>
      </c>
      <c r="H59" s="97">
        <f t="shared" si="109"/>
        <v>2</v>
      </c>
      <c r="I59" s="98">
        <f t="shared" si="110"/>
        <v>0.33333333333333331</v>
      </c>
      <c r="J59" s="177">
        <f>J60</f>
        <v>1</v>
      </c>
      <c r="K59" s="178">
        <f>K60</f>
        <v>0</v>
      </c>
      <c r="L59" s="99">
        <f t="shared" si="111"/>
        <v>1</v>
      </c>
      <c r="M59" s="100" t="str">
        <f t="shared" si="112"/>
        <v>n/a</v>
      </c>
      <c r="N59" s="179">
        <f>N60</f>
        <v>1</v>
      </c>
      <c r="O59" s="180">
        <f>O60</f>
        <v>0</v>
      </c>
      <c r="P59" s="101">
        <f t="shared" si="113"/>
        <v>1</v>
      </c>
      <c r="Q59" s="273" t="str">
        <f t="shared" si="114"/>
        <v>n/a</v>
      </c>
      <c r="R59" s="181">
        <f>R60</f>
        <v>1</v>
      </c>
      <c r="S59" s="182">
        <f>S60</f>
        <v>0</v>
      </c>
      <c r="T59" s="128">
        <f t="shared" si="115"/>
        <v>1</v>
      </c>
      <c r="U59" s="187" t="str">
        <f t="shared" si="116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39</v>
      </c>
      <c r="D60" s="106">
        <f t="shared" si="107"/>
        <v>17</v>
      </c>
      <c r="E60" s="107">
        <f t="shared" si="108"/>
        <v>0.4358974358974359</v>
      </c>
      <c r="F60" s="108">
        <v>8</v>
      </c>
      <c r="G60" s="109">
        <v>6</v>
      </c>
      <c r="H60" s="110">
        <f t="shared" si="109"/>
        <v>2</v>
      </c>
      <c r="I60" s="111">
        <f t="shared" si="110"/>
        <v>0.33333333333333331</v>
      </c>
      <c r="J60" s="112">
        <v>1</v>
      </c>
      <c r="K60" s="113">
        <v>0</v>
      </c>
      <c r="L60" s="114">
        <v>0</v>
      </c>
      <c r="M60" s="115" t="str">
        <f t="shared" si="112"/>
        <v>n/a</v>
      </c>
      <c r="N60" s="129">
        <v>1</v>
      </c>
      <c r="O60" s="130">
        <v>0</v>
      </c>
      <c r="P60" s="131">
        <f t="shared" si="113"/>
        <v>1</v>
      </c>
      <c r="Q60" s="274" t="str">
        <f t="shared" si="114"/>
        <v>n/a</v>
      </c>
      <c r="R60" s="132">
        <v>1</v>
      </c>
      <c r="S60" s="133">
        <v>0</v>
      </c>
      <c r="T60" s="134">
        <f t="shared" si="115"/>
        <v>1</v>
      </c>
      <c r="U60" s="188" t="str">
        <f t="shared" si="116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1298</v>
      </c>
      <c r="C61" s="54">
        <f>C62+C70</f>
        <v>1265</v>
      </c>
      <c r="D61" s="55">
        <f t="shared" ref="D61:D64" si="141">IF(ISERROR(B61-C61),"n/a",B61-C61)</f>
        <v>33</v>
      </c>
      <c r="E61" s="56">
        <f t="shared" ref="E61:E64" si="142">IF(ISERROR(D61/C61),"n/a",(D61/C61))</f>
        <v>2.6086956521739129E-2</v>
      </c>
      <c r="F61" s="57">
        <f>F62+F70</f>
        <v>987</v>
      </c>
      <c r="G61" s="58">
        <f>G62+G70</f>
        <v>1064</v>
      </c>
      <c r="H61" s="59">
        <f t="shared" ref="H61:H64" si="143">IF(ISERROR(F61-G61),"n/a",F61-G61)</f>
        <v>-77</v>
      </c>
      <c r="I61" s="60">
        <f t="shared" ref="I61:I64" si="144">IF(ISERROR(H61/G61),"n/a",(H61/G61))</f>
        <v>-7.2368421052631582E-2</v>
      </c>
      <c r="J61" s="61">
        <f>J62+J70</f>
        <v>149</v>
      </c>
      <c r="K61" s="62">
        <f>K62+K70</f>
        <v>162</v>
      </c>
      <c r="L61" s="63">
        <f t="shared" ref="L61:L64" si="145">IF(ISERROR(J61-K61),"n/a",J61-K61)</f>
        <v>-13</v>
      </c>
      <c r="M61" s="64">
        <f t="shared" ref="M61:M64" si="146">IF(ISERROR(L61/K61),"n/a",(L61/K61))</f>
        <v>-8.0246913580246909E-2</v>
      </c>
      <c r="N61" s="65">
        <f>N62+N70</f>
        <v>146</v>
      </c>
      <c r="O61" s="66">
        <f>O62+O70</f>
        <v>161</v>
      </c>
      <c r="P61" s="67">
        <f t="shared" ref="P61:P64" si="147">IF(ISERROR(N61-O61),"n/a",N61-O61)</f>
        <v>-15</v>
      </c>
      <c r="Q61" s="271">
        <f t="shared" ref="Q61:Q64" si="148">IF(ISERROR(P61/O61),"n/a",(P61/O61))</f>
        <v>-9.3167701863354033E-2</v>
      </c>
      <c r="R61" s="122">
        <f>R62+R70</f>
        <v>144</v>
      </c>
      <c r="S61" s="124">
        <f>S62+S70</f>
        <v>159</v>
      </c>
      <c r="T61" s="125">
        <f t="shared" ref="T61:T64" si="149">IF(ISERROR(R61-S61),"n/a",R61-S61)</f>
        <v>-15</v>
      </c>
      <c r="U61" s="185">
        <f t="shared" ref="U61:U64" si="150">IF(ISERROR(T61/S61),"n/a",(T61/S61))</f>
        <v>-9.4339622641509441E-2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41"/>
        <v>31</v>
      </c>
      <c r="E62" s="56">
        <f t="shared" si="142"/>
        <v>2.8810408921933085E-2</v>
      </c>
      <c r="F62" s="57">
        <f>F63+F68+F66</f>
        <v>814</v>
      </c>
      <c r="G62" s="58">
        <f>G63+G68+G66</f>
        <v>890</v>
      </c>
      <c r="H62" s="59">
        <f t="shared" si="143"/>
        <v>-76</v>
      </c>
      <c r="I62" s="60">
        <f t="shared" si="144"/>
        <v>-8.5393258426966295E-2</v>
      </c>
      <c r="J62" s="61">
        <f>J63+J68+J66</f>
        <v>104</v>
      </c>
      <c r="K62" s="62">
        <f>K63+K68+K66</f>
        <v>116</v>
      </c>
      <c r="L62" s="63">
        <f t="shared" si="145"/>
        <v>-12</v>
      </c>
      <c r="M62" s="64">
        <f t="shared" si="146"/>
        <v>-0.10344827586206896</v>
      </c>
      <c r="N62" s="65">
        <f>N63+N68+N66</f>
        <v>102</v>
      </c>
      <c r="O62" s="66">
        <f>O63+O68+O66</f>
        <v>116</v>
      </c>
      <c r="P62" s="67">
        <f t="shared" si="147"/>
        <v>-14</v>
      </c>
      <c r="Q62" s="271">
        <f t="shared" si="148"/>
        <v>-0.1206896551724138</v>
      </c>
      <c r="R62" s="122">
        <f>R63+R68+R66</f>
        <v>102</v>
      </c>
      <c r="S62" s="124">
        <f>S63+S68+S66</f>
        <v>114</v>
      </c>
      <c r="T62" s="125">
        <f t="shared" si="149"/>
        <v>-12</v>
      </c>
      <c r="U62" s="185">
        <f t="shared" si="150"/>
        <v>-0.10526315789473684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41"/>
        <v>29</v>
      </c>
      <c r="E63" s="81">
        <f t="shared" si="142"/>
        <v>2.9743589743589743E-2</v>
      </c>
      <c r="F63" s="82">
        <f>SUM(F64:F65)</f>
        <v>744</v>
      </c>
      <c r="G63" s="84">
        <f>SUM(G64:G65)</f>
        <v>807</v>
      </c>
      <c r="H63" s="84">
        <f t="shared" si="143"/>
        <v>-63</v>
      </c>
      <c r="I63" s="85">
        <f t="shared" si="144"/>
        <v>-7.8066914498141265E-2</v>
      </c>
      <c r="J63" s="86">
        <f>SUM(J64:J65)</f>
        <v>104</v>
      </c>
      <c r="K63" s="88">
        <f>SUM(K64:K65)</f>
        <v>112</v>
      </c>
      <c r="L63" s="88">
        <f t="shared" si="145"/>
        <v>-8</v>
      </c>
      <c r="M63" s="89">
        <f t="shared" si="146"/>
        <v>-7.1428571428571425E-2</v>
      </c>
      <c r="N63" s="90">
        <f>SUM(N64:N65)</f>
        <v>102</v>
      </c>
      <c r="O63" s="92">
        <f>SUM(O64:O65)</f>
        <v>112</v>
      </c>
      <c r="P63" s="92">
        <f t="shared" si="147"/>
        <v>-10</v>
      </c>
      <c r="Q63" s="272">
        <f t="shared" si="148"/>
        <v>-8.9285714285714288E-2</v>
      </c>
      <c r="R63" s="123">
        <f>SUM(R64:R65)</f>
        <v>102</v>
      </c>
      <c r="S63" s="127">
        <f>SUM(S64:S65)</f>
        <v>111</v>
      </c>
      <c r="T63" s="127">
        <f t="shared" si="149"/>
        <v>-9</v>
      </c>
      <c r="U63" s="186">
        <f t="shared" si="150"/>
        <v>-8.1081081081081086E-2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41"/>
        <v>-27</v>
      </c>
      <c r="E64" s="247">
        <f t="shared" si="142"/>
        <v>-2.7692307692307693E-2</v>
      </c>
      <c r="F64" s="287">
        <v>688</v>
      </c>
      <c r="G64" s="283">
        <v>807</v>
      </c>
      <c r="H64" s="283">
        <f t="shared" si="143"/>
        <v>-119</v>
      </c>
      <c r="I64" s="284">
        <f t="shared" si="144"/>
        <v>-0.14745972738537794</v>
      </c>
      <c r="J64" s="256">
        <v>103</v>
      </c>
      <c r="K64" s="285">
        <v>112</v>
      </c>
      <c r="L64" s="285">
        <f t="shared" si="145"/>
        <v>-9</v>
      </c>
      <c r="M64" s="286">
        <f t="shared" si="146"/>
        <v>-8.0357142857142863E-2</v>
      </c>
      <c r="N64" s="465">
        <v>101</v>
      </c>
      <c r="O64" s="265">
        <v>112</v>
      </c>
      <c r="P64" s="265">
        <f t="shared" si="147"/>
        <v>-11</v>
      </c>
      <c r="Q64" s="275">
        <f t="shared" si="148"/>
        <v>-9.8214285714285712E-2</v>
      </c>
      <c r="R64" s="289">
        <v>101</v>
      </c>
      <c r="S64" s="268">
        <v>111</v>
      </c>
      <c r="T64" s="268">
        <f t="shared" si="149"/>
        <v>-10</v>
      </c>
      <c r="U64" s="269">
        <f t="shared" si="150"/>
        <v>-9.0090090090090086E-2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51">IF(ISERROR(B65-C65),"n/a",B65-C65)</f>
        <v>56</v>
      </c>
      <c r="E65" s="210" t="str">
        <f t="shared" ref="E65" si="152">IF(ISERROR(D65/C65),"n/a",(D65/C65))</f>
        <v>n/a</v>
      </c>
      <c r="F65" s="456">
        <v>56</v>
      </c>
      <c r="G65" s="457">
        <v>0</v>
      </c>
      <c r="H65" s="457">
        <f t="shared" ref="H65" si="153">IF(ISERROR(F65-G65),"n/a",F65-G65)</f>
        <v>56</v>
      </c>
      <c r="I65" s="458" t="str">
        <f t="shared" ref="I65" si="154">IF(ISERROR(H65/G65),"n/a",(H65/G65))</f>
        <v>n/a</v>
      </c>
      <c r="J65" s="220">
        <v>1</v>
      </c>
      <c r="K65" s="459">
        <v>0</v>
      </c>
      <c r="L65" s="459">
        <f t="shared" ref="L65" si="155">IF(ISERROR(J65-K65),"n/a",J65-K65)</f>
        <v>1</v>
      </c>
      <c r="M65" s="460" t="str">
        <f t="shared" ref="M65" si="156">IF(ISERROR(L65/K65),"n/a",(L65/K65))</f>
        <v>n/a</v>
      </c>
      <c r="N65" s="466">
        <v>1</v>
      </c>
      <c r="O65" s="461">
        <v>0</v>
      </c>
      <c r="P65" s="461">
        <f t="shared" ref="P65" si="157">IF(ISERROR(N65-O65),"n/a",N65-O65)</f>
        <v>1</v>
      </c>
      <c r="Q65" s="462" t="str">
        <f t="shared" ref="Q65" si="158">IF(ISERROR(P65/O65),"n/a",(P65/O65))</f>
        <v>n/a</v>
      </c>
      <c r="R65" s="454">
        <v>1</v>
      </c>
      <c r="S65" s="463">
        <v>0</v>
      </c>
      <c r="T65" s="463">
        <f t="shared" ref="T65" si="159">IF(ISERROR(R65-S65),"n/a",R65-S65)</f>
        <v>1</v>
      </c>
      <c r="U65" s="464" t="str">
        <f t="shared" ref="U65" si="160">IF(ISERROR(T65/S65),"n/a",(T65/S65))</f>
        <v>n/a</v>
      </c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57</v>
      </c>
      <c r="H66" s="97">
        <f>IF(ISERROR(F66-G66),"n/a",F66-G66)</f>
        <v>4</v>
      </c>
      <c r="I66" s="98">
        <f>IF(ISERROR(H66/G66),"n/a",(H66/G66))</f>
        <v>7.0175438596491224E-2</v>
      </c>
      <c r="J66" s="177">
        <f>J67</f>
        <v>0</v>
      </c>
      <c r="K66" s="178">
        <f>K67</f>
        <v>4</v>
      </c>
      <c r="L66" s="99">
        <f>IF(ISERROR(J66-K66),"n/a",J66-K66)</f>
        <v>-4</v>
      </c>
      <c r="M66" s="100">
        <f>IF(ISERROR(L66/K66),"n/a",(L66/K66))</f>
        <v>-1</v>
      </c>
      <c r="N66" s="179">
        <f>N67</f>
        <v>0</v>
      </c>
      <c r="O66" s="180">
        <f>O67</f>
        <v>4</v>
      </c>
      <c r="P66" s="101">
        <f>IF(ISERROR(N66-O66),"n/a",N66-O66)</f>
        <v>-4</v>
      </c>
      <c r="Q66" s="273">
        <f>IF(ISERROR(P66/O66),"n/a",(P66/O66))</f>
        <v>-1</v>
      </c>
      <c r="R66" s="181">
        <f>R67</f>
        <v>0</v>
      </c>
      <c r="S66" s="182">
        <f>S67</f>
        <v>3</v>
      </c>
      <c r="T66" s="128">
        <f>IF(ISERROR(R66-S66),"n/a",R66-S66)</f>
        <v>-3</v>
      </c>
      <c r="U66" s="187">
        <f>IF(ISERROR(T66/S66),"n/a",(T66/S66))</f>
        <v>-1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57</v>
      </c>
      <c r="H67" s="110">
        <f>IF(ISERROR(F67-G67),"n/a",F67-G67)</f>
        <v>4</v>
      </c>
      <c r="I67" s="111">
        <f>IF(ISERROR(H67/G67),"n/a",(H67/G67))</f>
        <v>7.0175438596491224E-2</v>
      </c>
      <c r="J67" s="112">
        <v>0</v>
      </c>
      <c r="K67" s="113">
        <v>4</v>
      </c>
      <c r="L67" s="114">
        <f>IF(ISERROR(J67-K67),"n/a",J67-K67)</f>
        <v>-4</v>
      </c>
      <c r="M67" s="115">
        <f>IF(ISERROR(L67/K67),"n/a",(L67/K67))</f>
        <v>-1</v>
      </c>
      <c r="N67" s="129">
        <v>0</v>
      </c>
      <c r="O67" s="130">
        <v>4</v>
      </c>
      <c r="P67" s="131">
        <f>IF(ISERROR(N67-O67),"n/a",N67-O67)</f>
        <v>-4</v>
      </c>
      <c r="Q67" s="274">
        <f>IF(ISERROR(P67/O67),"n/a",(P67/O67))</f>
        <v>-1</v>
      </c>
      <c r="R67" s="132">
        <v>0</v>
      </c>
      <c r="S67" s="133">
        <v>3</v>
      </c>
      <c r="T67" s="134">
        <f>IF(ISERROR(R67-S67),"n/a",R67-S67)</f>
        <v>-3</v>
      </c>
      <c r="U67" s="188">
        <f>IF(ISERROR(T67/S67),"n/a",(T67/S67))</f>
        <v>-1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61">IF(ISERROR(B68-C68),"n/a",B68-C68)</f>
        <v>-10</v>
      </c>
      <c r="E68" s="96">
        <f t="shared" ref="E68:E71" si="162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63">IF(ISERROR(F68-G68),"n/a",F68-G68)</f>
        <v>-17</v>
      </c>
      <c r="I68" s="98">
        <f t="shared" ref="I68:I71" si="164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65">IF(ISERROR(J68-K68),"n/a",J68-K68)</f>
        <v>0</v>
      </c>
      <c r="M68" s="100" t="str">
        <f t="shared" ref="M68:M71" si="166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67">IF(ISERROR(N68-O68),"n/a",N68-O68)</f>
        <v>0</v>
      </c>
      <c r="Q68" s="273" t="str">
        <f t="shared" ref="Q68:Q73" si="168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9">IF(ISERROR(R68-S68),"n/a",R68-S68)</f>
        <v>0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61"/>
        <v>-10</v>
      </c>
      <c r="E69" s="107">
        <f t="shared" si="162"/>
        <v>-0.4</v>
      </c>
      <c r="F69" s="108">
        <v>9</v>
      </c>
      <c r="G69" s="109">
        <v>26</v>
      </c>
      <c r="H69" s="110">
        <f t="shared" si="163"/>
        <v>-17</v>
      </c>
      <c r="I69" s="111">
        <f t="shared" si="164"/>
        <v>-0.65384615384615385</v>
      </c>
      <c r="J69" s="112">
        <v>0</v>
      </c>
      <c r="K69" s="113">
        <v>0</v>
      </c>
      <c r="L69" s="114">
        <f t="shared" si="165"/>
        <v>0</v>
      </c>
      <c r="M69" s="115" t="str">
        <f t="shared" si="166"/>
        <v>n/a</v>
      </c>
      <c r="N69" s="129">
        <v>0</v>
      </c>
      <c r="O69" s="130">
        <v>0</v>
      </c>
      <c r="P69" s="131">
        <f t="shared" si="167"/>
        <v>0</v>
      </c>
      <c r="Q69" s="274" t="str">
        <f t="shared" si="168"/>
        <v>n/a</v>
      </c>
      <c r="R69" s="132">
        <v>0</v>
      </c>
      <c r="S69" s="133">
        <v>0</v>
      </c>
      <c r="T69" s="134">
        <f t="shared" si="169"/>
        <v>0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191</v>
      </c>
      <c r="C70" s="54">
        <f>C71+C76+C74</f>
        <v>189</v>
      </c>
      <c r="D70" s="55">
        <f t="shared" si="161"/>
        <v>2</v>
      </c>
      <c r="E70" s="56">
        <f t="shared" si="162"/>
        <v>1.0582010582010581E-2</v>
      </c>
      <c r="F70" s="57">
        <f>F71+F76+F74</f>
        <v>173</v>
      </c>
      <c r="G70" s="58">
        <f>G71+G76+G74</f>
        <v>174</v>
      </c>
      <c r="H70" s="59">
        <f t="shared" si="163"/>
        <v>-1</v>
      </c>
      <c r="I70" s="60">
        <f t="shared" si="164"/>
        <v>-5.7471264367816091E-3</v>
      </c>
      <c r="J70" s="61">
        <f>J71+J76+J74</f>
        <v>45</v>
      </c>
      <c r="K70" s="62">
        <f>K71+K76+K74</f>
        <v>46</v>
      </c>
      <c r="L70" s="63">
        <f t="shared" si="165"/>
        <v>-1</v>
      </c>
      <c r="M70" s="64">
        <f t="shared" si="166"/>
        <v>-2.1739130434782608E-2</v>
      </c>
      <c r="N70" s="65">
        <f>N71+N76+N74</f>
        <v>44</v>
      </c>
      <c r="O70" s="66">
        <f>O71+O76+O74</f>
        <v>45</v>
      </c>
      <c r="P70" s="67">
        <f t="shared" si="167"/>
        <v>-1</v>
      </c>
      <c r="Q70" s="271">
        <f t="shared" si="168"/>
        <v>-2.2222222222222223E-2</v>
      </c>
      <c r="R70" s="122">
        <f>R71+R76+R74</f>
        <v>42</v>
      </c>
      <c r="S70" s="124">
        <f>S71+S76+S74</f>
        <v>45</v>
      </c>
      <c r="T70" s="125">
        <f t="shared" si="169"/>
        <v>-3</v>
      </c>
      <c r="U70" s="185">
        <f t="shared" si="170"/>
        <v>-6.6666666666666666E-2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184</v>
      </c>
      <c r="C71" s="79">
        <f>SUM(C72:C73)</f>
        <v>163</v>
      </c>
      <c r="D71" s="80">
        <f t="shared" si="161"/>
        <v>21</v>
      </c>
      <c r="E71" s="81">
        <f t="shared" si="162"/>
        <v>0.12883435582822086</v>
      </c>
      <c r="F71" s="82">
        <f>SUM(F72:F73)</f>
        <v>169</v>
      </c>
      <c r="G71" s="83">
        <f>SUM(G72:G73)</f>
        <v>158</v>
      </c>
      <c r="H71" s="84">
        <f t="shared" si="163"/>
        <v>11</v>
      </c>
      <c r="I71" s="85">
        <f t="shared" si="164"/>
        <v>6.9620253164556958E-2</v>
      </c>
      <c r="J71" s="86">
        <f>SUM(J72:J73)</f>
        <v>45</v>
      </c>
      <c r="K71" s="87">
        <f>SUM(K72:K73)</f>
        <v>44</v>
      </c>
      <c r="L71" s="88">
        <f t="shared" si="165"/>
        <v>1</v>
      </c>
      <c r="M71" s="89">
        <f t="shared" si="166"/>
        <v>2.2727272727272728E-2</v>
      </c>
      <c r="N71" s="90">
        <f>SUM(N72:N73)</f>
        <v>44</v>
      </c>
      <c r="O71" s="91">
        <f>SUM(O72:O73)</f>
        <v>43</v>
      </c>
      <c r="P71" s="92">
        <f t="shared" si="167"/>
        <v>1</v>
      </c>
      <c r="Q71" s="272">
        <f t="shared" si="168"/>
        <v>2.3255813953488372E-2</v>
      </c>
      <c r="R71" s="123">
        <f>SUM(R72:R73)</f>
        <v>42</v>
      </c>
      <c r="S71" s="126">
        <f>SUM(S72:S73)</f>
        <v>43</v>
      </c>
      <c r="T71" s="127">
        <f t="shared" si="169"/>
        <v>-1</v>
      </c>
      <c r="U71" s="186">
        <f t="shared" si="170"/>
        <v>-2.3255813953488372E-2</v>
      </c>
      <c r="V71" s="280"/>
    </row>
    <row r="72" spans="1:22" s="70" customFormat="1" x14ac:dyDescent="0.2">
      <c r="A72" s="30" t="s">
        <v>19</v>
      </c>
      <c r="B72" s="248">
        <v>182</v>
      </c>
      <c r="C72" s="249">
        <v>162</v>
      </c>
      <c r="D72" s="250">
        <f>IF(ISERROR(B72-C72),"n/a",B72-C72)</f>
        <v>20</v>
      </c>
      <c r="E72" s="251">
        <f>IF(ISERROR(D72/C72),"n/a",(D72/C72))</f>
        <v>0.12345679012345678</v>
      </c>
      <c r="F72" s="252">
        <v>167</v>
      </c>
      <c r="G72" s="253">
        <v>156</v>
      </c>
      <c r="H72" s="254">
        <f>IF(ISERROR(F72-G72),"n/a",F72-G72)</f>
        <v>11</v>
      </c>
      <c r="I72" s="255">
        <f>IF(ISERROR(H72/G72),"n/a",(H72/G72))</f>
        <v>7.0512820512820512E-2</v>
      </c>
      <c r="J72" s="256">
        <v>45</v>
      </c>
      <c r="K72" s="257">
        <v>42</v>
      </c>
      <c r="L72" s="258">
        <f>IF(ISERROR(J72-K72),"n/a",J72-K72)</f>
        <v>3</v>
      </c>
      <c r="M72" s="259">
        <f>IF(ISERROR(L72/K72),"n/a",(L72/K72))</f>
        <v>7.1428571428571425E-2</v>
      </c>
      <c r="N72" s="263">
        <v>44</v>
      </c>
      <c r="O72" s="264">
        <v>41</v>
      </c>
      <c r="P72" s="265">
        <f t="shared" si="167"/>
        <v>3</v>
      </c>
      <c r="Q72" s="275">
        <f t="shared" si="168"/>
        <v>7.3170731707317069E-2</v>
      </c>
      <c r="R72" s="266">
        <v>42</v>
      </c>
      <c r="S72" s="267">
        <v>41</v>
      </c>
      <c r="T72" s="268">
        <f t="shared" si="169"/>
        <v>1</v>
      </c>
      <c r="U72" s="269">
        <f t="shared" si="170"/>
        <v>2.4390243902439025E-2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0</v>
      </c>
      <c r="K73" s="113">
        <v>2</v>
      </c>
      <c r="L73" s="114">
        <f>IF(ISERROR(J73-K73),"n/a",J73-K73)</f>
        <v>-2</v>
      </c>
      <c r="M73" s="115">
        <f>IF(ISERROR(L73/K73),"n/a",(L73/K73))</f>
        <v>-1</v>
      </c>
      <c r="N73" s="90">
        <v>0</v>
      </c>
      <c r="O73" s="91">
        <v>2</v>
      </c>
      <c r="P73" s="92">
        <f t="shared" si="167"/>
        <v>-2</v>
      </c>
      <c r="Q73" s="272">
        <f t="shared" si="168"/>
        <v>-1</v>
      </c>
      <c r="R73" s="123">
        <v>0</v>
      </c>
      <c r="S73" s="126">
        <v>2</v>
      </c>
      <c r="T73" s="127">
        <f t="shared" si="169"/>
        <v>-2</v>
      </c>
      <c r="U73" s="186">
        <f t="shared" si="170"/>
        <v>-1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2</v>
      </c>
      <c r="P74" s="101">
        <f>IF(ISERROR(N74-O74),"n/a",N74-O74)</f>
        <v>-2</v>
      </c>
      <c r="Q74" s="273">
        <f>IF(ISERROR(P74/O74),"n/a",(P74/O74))</f>
        <v>-1</v>
      </c>
      <c r="R74" s="181">
        <f>R75</f>
        <v>0</v>
      </c>
      <c r="S74" s="182">
        <f>S75</f>
        <v>2</v>
      </c>
      <c r="T74" s="128">
        <f>IF(ISERROR(R74-S74),"n/a",R74-S74)</f>
        <v>-2</v>
      </c>
      <c r="U74" s="187">
        <f>IF(ISERROR(T74/S74),"n/a",(T74/S74))</f>
        <v>-1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2</v>
      </c>
      <c r="P75" s="131">
        <f>IF(ISERROR(N75-O75),"n/a",N75-O75)</f>
        <v>-2</v>
      </c>
      <c r="Q75" s="274">
        <f>IF(ISERROR(P75/O75),"n/a",(P75/O75))</f>
        <v>-1</v>
      </c>
      <c r="R75" s="132">
        <v>0</v>
      </c>
      <c r="S75" s="133">
        <v>2</v>
      </c>
      <c r="T75" s="134">
        <f>IF(ISERROR(R75-S75),"n/a",R75-S75)</f>
        <v>-2</v>
      </c>
      <c r="U75" s="188">
        <f>IF(ISERROR(T75/S75),"n/a",(T75/S75))</f>
        <v>-1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71">IF(ISERROR(B76-C76),"n/a",B76-C76)</f>
        <v>-5</v>
      </c>
      <c r="E76" s="96">
        <f t="shared" ref="E76:E77" si="172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73">IF(ISERROR(F76-G76),"n/a",F76-G76)</f>
        <v>-3</v>
      </c>
      <c r="I76" s="98">
        <f t="shared" ref="I76:I77" si="174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71"/>
        <v>-5</v>
      </c>
      <c r="E77" s="107">
        <f t="shared" si="172"/>
        <v>-0.7142857142857143</v>
      </c>
      <c r="F77" s="108">
        <v>0</v>
      </c>
      <c r="G77" s="109">
        <v>3</v>
      </c>
      <c r="H77" s="110">
        <f t="shared" si="173"/>
        <v>-3</v>
      </c>
      <c r="I77" s="111">
        <f t="shared" si="174"/>
        <v>-1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2892</v>
      </c>
      <c r="C78" s="54">
        <f>C79+C87</f>
        <v>1886</v>
      </c>
      <c r="D78" s="55">
        <f>IF(ISERROR(B78-C78),"n/a",B78-C78)</f>
        <v>1006</v>
      </c>
      <c r="E78" s="56">
        <f>IF(ISERROR(D78/C78),"n/a",(D78/C78))</f>
        <v>0.5334040296924708</v>
      </c>
      <c r="F78" s="57">
        <f>F79+F87</f>
        <v>1274</v>
      </c>
      <c r="G78" s="58">
        <f>G79+G87</f>
        <v>834</v>
      </c>
      <c r="H78" s="59">
        <f>IF(ISERROR(F78-G78),"n/a",F78-G78)</f>
        <v>440</v>
      </c>
      <c r="I78" s="60">
        <f>IF(ISERROR(H78/G78),"n/a",(H78/G78))</f>
        <v>0.52757793764988015</v>
      </c>
      <c r="J78" s="61">
        <f>J79+J87</f>
        <v>282</v>
      </c>
      <c r="K78" s="62">
        <f>K79+K87</f>
        <v>253</v>
      </c>
      <c r="L78" s="63">
        <f>IF(ISERROR(J78-K78),"n/a",J78-K78)</f>
        <v>29</v>
      </c>
      <c r="M78" s="64">
        <f>IF(ISERROR(L78/K78),"n/a",(L78/K78))</f>
        <v>0.11462450592885376</v>
      </c>
      <c r="N78" s="65">
        <f>N79+N87</f>
        <v>272</v>
      </c>
      <c r="O78" s="66">
        <f>O79+O87</f>
        <v>243</v>
      </c>
      <c r="P78" s="67">
        <f>IF(ISERROR(N78-O78),"n/a",N78-O78)</f>
        <v>29</v>
      </c>
      <c r="Q78" s="271">
        <f>IF(ISERROR(P78/O78),"n/a",(P78/O78))</f>
        <v>0.11934156378600823</v>
      </c>
      <c r="R78" s="122">
        <f>R79+R87</f>
        <v>263</v>
      </c>
      <c r="S78" s="124">
        <f>+S79+S87</f>
        <v>234</v>
      </c>
      <c r="T78" s="125">
        <f>IF(ISERROR(R78-S78),"n/a",R78-S78)</f>
        <v>29</v>
      </c>
      <c r="U78" s="185">
        <f>IF(ISERROR(T78/S78),"n/a",(T78/S78))</f>
        <v>0.12393162393162394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1155</v>
      </c>
      <c r="C79" s="54">
        <f>C80+C85+C83</f>
        <v>4</v>
      </c>
      <c r="D79" s="55">
        <f t="shared" ref="D79:D81" si="181">IF(ISERROR(B79-C79),"n/a",B79-C79)</f>
        <v>1151</v>
      </c>
      <c r="E79" s="56">
        <f t="shared" ref="E79:E81" si="182">IF(ISERROR(D79/C79),"n/a",(D79/C79))</f>
        <v>287.75</v>
      </c>
      <c r="F79" s="57">
        <f>F80+F85+F83</f>
        <v>294</v>
      </c>
      <c r="G79" s="58">
        <f>G80+G85+G83</f>
        <v>10</v>
      </c>
      <c r="H79" s="59">
        <f t="shared" ref="H79:H81" si="183">IF(ISERROR(F79-G79),"n/a",F79-G79)</f>
        <v>284</v>
      </c>
      <c r="I79" s="60">
        <f t="shared" ref="I79:I81" si="184">IF(ISERROR(H79/G79),"n/a",(H79/G79))</f>
        <v>28.4</v>
      </c>
      <c r="J79" s="61">
        <f>J80+J85+J83</f>
        <v>22</v>
      </c>
      <c r="K79" s="62">
        <f>K80+K85+K83</f>
        <v>7</v>
      </c>
      <c r="L79" s="63">
        <f t="shared" ref="L79:L81" si="185">IF(ISERROR(J79-K79),"n/a",J79-K79)</f>
        <v>15</v>
      </c>
      <c r="M79" s="64">
        <f t="shared" ref="M79:M81" si="186">IF(ISERROR(L79/K79),"n/a",(L79/K79))</f>
        <v>2.1428571428571428</v>
      </c>
      <c r="N79" s="65">
        <f>N80+N85+N83</f>
        <v>21</v>
      </c>
      <c r="O79" s="66">
        <f>O80+O85+O83</f>
        <v>7</v>
      </c>
      <c r="P79" s="67">
        <f t="shared" ref="P79:P81" si="187">IF(ISERROR(N79-O79),"n/a",N79-O79)</f>
        <v>14</v>
      </c>
      <c r="Q79" s="271">
        <f t="shared" ref="Q79:Q81" si="188">IF(ISERROR(P79/O79),"n/a",(P79/O79))</f>
        <v>2</v>
      </c>
      <c r="R79" s="122">
        <f>R80+R85+R83</f>
        <v>21</v>
      </c>
      <c r="S79" s="124">
        <f>S80+S85+S83</f>
        <v>7</v>
      </c>
      <c r="T79" s="125">
        <f t="shared" ref="T79:T81" si="189">IF(ISERROR(R79-S79),"n/a",R79-S79)</f>
        <v>14</v>
      </c>
      <c r="U79" s="185">
        <f t="shared" ref="U79:U81" si="190">IF(ISERROR(T79/S79),"n/a",(T79/S79))</f>
        <v>2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81"/>
        <v>1150</v>
      </c>
      <c r="E80" s="81">
        <f t="shared" si="182"/>
        <v>287.5</v>
      </c>
      <c r="F80" s="82">
        <f>SUM(F81:F82)</f>
        <v>293</v>
      </c>
      <c r="G80" s="84">
        <f>SUM(G81:G82)</f>
        <v>10</v>
      </c>
      <c r="H80" s="84">
        <f t="shared" si="183"/>
        <v>283</v>
      </c>
      <c r="I80" s="85">
        <f t="shared" si="184"/>
        <v>28.3</v>
      </c>
      <c r="J80" s="86">
        <f>SUM(J81:J82)</f>
        <v>21</v>
      </c>
      <c r="K80" s="88">
        <f>SUM(K81:K82)</f>
        <v>7</v>
      </c>
      <c r="L80" s="88">
        <f t="shared" si="185"/>
        <v>14</v>
      </c>
      <c r="M80" s="89">
        <f t="shared" si="186"/>
        <v>2</v>
      </c>
      <c r="N80" s="90">
        <f>SUM(N81:N82)</f>
        <v>21</v>
      </c>
      <c r="O80" s="92">
        <f>SUM(O81:O82)</f>
        <v>7</v>
      </c>
      <c r="P80" s="92">
        <f t="shared" si="187"/>
        <v>14</v>
      </c>
      <c r="Q80" s="272">
        <f t="shared" si="188"/>
        <v>2</v>
      </c>
      <c r="R80" s="123">
        <f>SUM(R81:R82)</f>
        <v>21</v>
      </c>
      <c r="S80" s="127">
        <f>SUM(S81:S82)</f>
        <v>7</v>
      </c>
      <c r="T80" s="127">
        <f t="shared" si="189"/>
        <v>14</v>
      </c>
      <c r="U80" s="186">
        <f t="shared" si="190"/>
        <v>2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81"/>
        <v>1146</v>
      </c>
      <c r="E81" s="247">
        <f t="shared" si="182"/>
        <v>286.5</v>
      </c>
      <c r="F81" s="287">
        <v>289</v>
      </c>
      <c r="G81" s="283">
        <v>10</v>
      </c>
      <c r="H81" s="283">
        <f t="shared" si="183"/>
        <v>279</v>
      </c>
      <c r="I81" s="284">
        <f t="shared" si="184"/>
        <v>27.9</v>
      </c>
      <c r="J81" s="256">
        <v>21</v>
      </c>
      <c r="K81" s="285">
        <v>7</v>
      </c>
      <c r="L81" s="285">
        <f t="shared" si="185"/>
        <v>14</v>
      </c>
      <c r="M81" s="286">
        <f t="shared" si="186"/>
        <v>2</v>
      </c>
      <c r="N81" s="288">
        <v>21</v>
      </c>
      <c r="O81" s="265">
        <v>7</v>
      </c>
      <c r="P81" s="265">
        <f t="shared" si="187"/>
        <v>14</v>
      </c>
      <c r="Q81" s="275">
        <f t="shared" si="188"/>
        <v>2</v>
      </c>
      <c r="R81" s="289">
        <v>21</v>
      </c>
      <c r="S81" s="268">
        <v>7</v>
      </c>
      <c r="T81" s="268">
        <f t="shared" si="189"/>
        <v>14</v>
      </c>
      <c r="U81" s="269">
        <f t="shared" si="190"/>
        <v>2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91">IF(ISERROR(B82-C82),"n/a",B82-C82)</f>
        <v>4</v>
      </c>
      <c r="E82" s="210" t="str">
        <f t="shared" ref="E82" si="192">IF(ISERROR(D82/C82),"n/a",(D82/C82))</f>
        <v>n/a</v>
      </c>
      <c r="F82" s="456">
        <v>4</v>
      </c>
      <c r="G82" s="457">
        <v>0</v>
      </c>
      <c r="H82" s="457">
        <f t="shared" ref="H82" si="193">IF(ISERROR(F82-G82),"n/a",F82-G82)</f>
        <v>4</v>
      </c>
      <c r="I82" s="458" t="str">
        <f t="shared" ref="I82" si="194">IF(ISERROR(H82/G82),"n/a",(H82/G82))</f>
        <v>n/a</v>
      </c>
      <c r="J82" s="220">
        <v>0</v>
      </c>
      <c r="K82" s="459">
        <v>0</v>
      </c>
      <c r="L82" s="459">
        <f t="shared" ref="L82" si="195">IF(ISERROR(J82-K82),"n/a",J82-K82)</f>
        <v>0</v>
      </c>
      <c r="M82" s="460" t="str">
        <f t="shared" ref="M82" si="196">IF(ISERROR(L82/K82),"n/a",(L82/K82))</f>
        <v>n/a</v>
      </c>
      <c r="N82" s="452">
        <v>0</v>
      </c>
      <c r="O82" s="461">
        <v>0</v>
      </c>
      <c r="P82" s="461">
        <f t="shared" ref="P82" si="197">IF(ISERROR(N82-O82),"n/a",N82-O82)</f>
        <v>0</v>
      </c>
      <c r="Q82" s="462" t="str">
        <f t="shared" ref="Q82" si="198">IF(ISERROR(P82/O82),"n/a",(P82/O82))</f>
        <v>n/a</v>
      </c>
      <c r="R82" s="454">
        <v>0</v>
      </c>
      <c r="S82" s="463">
        <v>0</v>
      </c>
      <c r="T82" s="463">
        <f t="shared" ref="T82" si="199">IF(ISERROR(R82-S82),"n/a",R82-S82)</f>
        <v>0</v>
      </c>
      <c r="U82" s="464" t="str">
        <f t="shared" ref="U82" si="200">IF(ISERROR(T82/S82),"n/a",(T82/S82))</f>
        <v>n/a</v>
      </c>
    </row>
    <row r="83" spans="1:22" ht="27.75" customHeight="1" x14ac:dyDescent="0.2">
      <c r="A83" s="174" t="s">
        <v>29</v>
      </c>
      <c r="B83" s="93">
        <f>B84</f>
        <v>0</v>
      </c>
      <c r="C83" s="94">
        <f>C84</f>
        <v>0</v>
      </c>
      <c r="D83" s="95">
        <f>IF(ISERROR(B83-C83),"n/a",B83-C83)</f>
        <v>0</v>
      </c>
      <c r="E83" s="96" t="str">
        <f>IF(ISERROR(D83/C83),"n/a",(D83/C83))</f>
        <v>n/a</v>
      </c>
      <c r="F83" s="175">
        <f>F84</f>
        <v>0</v>
      </c>
      <c r="G83" s="176">
        <f>G84</f>
        <v>0</v>
      </c>
      <c r="H83" s="97">
        <f>IF(ISERROR(F83-G83),"n/a",F83-G83)</f>
        <v>0</v>
      </c>
      <c r="I83" s="98" t="str">
        <f>IF(ISERROR(H83/G83),"n/a",(H83/G83))</f>
        <v>n/a</v>
      </c>
      <c r="J83" s="177">
        <f>J84</f>
        <v>0</v>
      </c>
      <c r="K83" s="178">
        <f>K84</f>
        <v>0</v>
      </c>
      <c r="L83" s="99">
        <f>IF(ISERROR(J83-K83),"n/a",J83-K83)</f>
        <v>0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0</v>
      </c>
      <c r="C84" s="105">
        <v>0</v>
      </c>
      <c r="D84" s="106">
        <f>IF(ISERROR(B84-C84),"n/a",B84-C84)</f>
        <v>0</v>
      </c>
      <c r="E84" s="107" t="str">
        <f>IF(ISERROR(D84/C84),"n/a",(D84/C84))</f>
        <v>n/a</v>
      </c>
      <c r="F84" s="108">
        <v>0</v>
      </c>
      <c r="G84" s="109">
        <v>0</v>
      </c>
      <c r="H84" s="110">
        <f>IF(ISERROR(F84-G84),"n/a",F84-G84)</f>
        <v>0</v>
      </c>
      <c r="I84" s="111" t="str">
        <f>IF(ISERROR(H84/G84),"n/a",(H84/G84))</f>
        <v>n/a</v>
      </c>
      <c r="J84" s="112">
        <v>0</v>
      </c>
      <c r="K84" s="113">
        <v>0</v>
      </c>
      <c r="L84" s="114">
        <f>IF(ISERROR(J84-K84),"n/a",J84-K84)</f>
        <v>0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1</v>
      </c>
      <c r="C85" s="94">
        <f>C86</f>
        <v>0</v>
      </c>
      <c r="D85" s="95">
        <f t="shared" ref="D85:D86" si="201">IF(ISERROR(B85-C85),"n/a",B85-C85)</f>
        <v>1</v>
      </c>
      <c r="E85" s="96" t="str">
        <f t="shared" ref="E85:E86" si="202">IF(ISERROR(D85/C85),"n/a",(D85/C85))</f>
        <v>n/a</v>
      </c>
      <c r="F85" s="175">
        <f>F86</f>
        <v>1</v>
      </c>
      <c r="G85" s="176">
        <f>G86</f>
        <v>0</v>
      </c>
      <c r="H85" s="97">
        <f t="shared" ref="H85:H86" si="203">IF(ISERROR(F85-G85),"n/a",F85-G85)</f>
        <v>1</v>
      </c>
      <c r="I85" s="98" t="str">
        <f t="shared" ref="I85:I86" si="204">IF(ISERROR(H85/G85),"n/a",(H85/G85))</f>
        <v>n/a</v>
      </c>
      <c r="J85" s="177">
        <f>J86</f>
        <v>1</v>
      </c>
      <c r="K85" s="178">
        <f>K86</f>
        <v>0</v>
      </c>
      <c r="L85" s="99">
        <f t="shared" ref="L85:L86" si="205">IF(ISERROR(J85-K85),"n/a",J85-K85)</f>
        <v>1</v>
      </c>
      <c r="M85" s="100" t="str">
        <f t="shared" ref="M85:M86" si="20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207">IF(ISERROR(N85-O85),"n/a",N85-O85)</f>
        <v>0</v>
      </c>
      <c r="Q85" s="273" t="str">
        <f t="shared" ref="Q85:Q86" si="20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209">IF(ISERROR(R85-S85),"n/a",R85-S85)</f>
        <v>0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1</v>
      </c>
      <c r="C86" s="105">
        <v>0</v>
      </c>
      <c r="D86" s="106">
        <f t="shared" si="201"/>
        <v>1</v>
      </c>
      <c r="E86" s="107" t="str">
        <f t="shared" si="202"/>
        <v>n/a</v>
      </c>
      <c r="F86" s="108">
        <v>1</v>
      </c>
      <c r="G86" s="109">
        <v>0</v>
      </c>
      <c r="H86" s="110">
        <f t="shared" si="203"/>
        <v>1</v>
      </c>
      <c r="I86" s="111" t="str">
        <f t="shared" si="204"/>
        <v>n/a</v>
      </c>
      <c r="J86" s="112">
        <v>1</v>
      </c>
      <c r="K86" s="113">
        <v>0</v>
      </c>
      <c r="L86" s="114">
        <f t="shared" si="205"/>
        <v>1</v>
      </c>
      <c r="M86" s="115" t="str">
        <f t="shared" si="206"/>
        <v>n/a</v>
      </c>
      <c r="N86" s="129">
        <v>0</v>
      </c>
      <c r="O86" s="130">
        <v>0</v>
      </c>
      <c r="P86" s="131">
        <f t="shared" si="207"/>
        <v>0</v>
      </c>
      <c r="Q86" s="274" t="str">
        <f t="shared" si="208"/>
        <v>n/a</v>
      </c>
      <c r="R86" s="132">
        <v>0</v>
      </c>
      <c r="S86" s="133">
        <v>0</v>
      </c>
      <c r="T86" s="134">
        <f t="shared" si="209"/>
        <v>0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1882</v>
      </c>
      <c r="D87" s="55">
        <f t="shared" ref="D87:D98" si="211">IF(ISERROR(B87-C87),"n/a",B87-C87)</f>
        <v>-145</v>
      </c>
      <c r="E87" s="56">
        <f t="shared" ref="E87:E98" si="212">IF(ISERROR(D87/C87),"n/a",(D87/C87))</f>
        <v>-7.7045696068012759E-2</v>
      </c>
      <c r="F87" s="57">
        <f>F88+F93+F91</f>
        <v>980</v>
      </c>
      <c r="G87" s="58">
        <f>G88+G93+G91</f>
        <v>824</v>
      </c>
      <c r="H87" s="59">
        <f t="shared" ref="H87:H98" si="213">IF(ISERROR(F87-G87),"n/a",F87-G87)</f>
        <v>156</v>
      </c>
      <c r="I87" s="60">
        <f t="shared" ref="I87:I98" si="214">IF(ISERROR(H87/G87),"n/a",(H87/G87))</f>
        <v>0.18932038834951456</v>
      </c>
      <c r="J87" s="61">
        <f>J88+J93+J91</f>
        <v>260</v>
      </c>
      <c r="K87" s="62">
        <f>K88+K93+K91</f>
        <v>246</v>
      </c>
      <c r="L87" s="63">
        <f t="shared" ref="L87:L98" si="215">IF(ISERROR(J87-K87),"n/a",J87-K87)</f>
        <v>14</v>
      </c>
      <c r="M87" s="64">
        <f t="shared" ref="M87:M98" si="216">IF(ISERROR(L87/K87),"n/a",(L87/K87))</f>
        <v>5.6910569105691054E-2</v>
      </c>
      <c r="N87" s="65">
        <f>N88+N93+N91</f>
        <v>251</v>
      </c>
      <c r="O87" s="66">
        <f>O88+O93+O91</f>
        <v>236</v>
      </c>
      <c r="P87" s="67">
        <f t="shared" ref="P87:P98" si="217">IF(ISERROR(N87-O87),"n/a",N87-O87)</f>
        <v>15</v>
      </c>
      <c r="Q87" s="271">
        <f t="shared" ref="Q87:Q98" si="218">IF(ISERROR(P87/O87),"n/a",(P87/O87))</f>
        <v>6.3559322033898302E-2</v>
      </c>
      <c r="R87" s="122">
        <f>R88+R93+R91</f>
        <v>242</v>
      </c>
      <c r="S87" s="124">
        <f>S88+S93+S91</f>
        <v>227</v>
      </c>
      <c r="T87" s="125">
        <f t="shared" ref="T87:T98" si="219">IF(ISERROR(R87-S87),"n/a",R87-S87)</f>
        <v>15</v>
      </c>
      <c r="U87" s="185">
        <f t="shared" ref="U87:U98" si="220">IF(ISERROR(T87/S87),"n/a",(T87/S87))</f>
        <v>6.6079295154185022E-2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1725</v>
      </c>
      <c r="D88" s="80">
        <f t="shared" si="211"/>
        <v>-130</v>
      </c>
      <c r="E88" s="81">
        <f t="shared" si="212"/>
        <v>-7.5362318840579715E-2</v>
      </c>
      <c r="F88" s="82">
        <f>SUM(F89:F90)</f>
        <v>923</v>
      </c>
      <c r="G88" s="83">
        <f>SUM(G89:G90)</f>
        <v>783</v>
      </c>
      <c r="H88" s="84">
        <f t="shared" si="213"/>
        <v>140</v>
      </c>
      <c r="I88" s="85">
        <f t="shared" si="214"/>
        <v>0.17879948914431673</v>
      </c>
      <c r="J88" s="86">
        <f>SUM(J89:J90)</f>
        <v>253</v>
      </c>
      <c r="K88" s="87">
        <f>SUM(K89:K90)</f>
        <v>235</v>
      </c>
      <c r="L88" s="88">
        <f t="shared" si="215"/>
        <v>18</v>
      </c>
      <c r="M88" s="89">
        <f t="shared" si="216"/>
        <v>7.6595744680851063E-2</v>
      </c>
      <c r="N88" s="90">
        <f>SUM(N89:N90)</f>
        <v>245</v>
      </c>
      <c r="O88" s="91">
        <f>SUM(O89:O90)</f>
        <v>225</v>
      </c>
      <c r="P88" s="92">
        <f t="shared" si="217"/>
        <v>20</v>
      </c>
      <c r="Q88" s="272">
        <f t="shared" si="218"/>
        <v>8.8888888888888892E-2</v>
      </c>
      <c r="R88" s="123">
        <f>SUM(R89:R90)</f>
        <v>237</v>
      </c>
      <c r="S88" s="126">
        <f>SUM(S89:S90)</f>
        <v>218</v>
      </c>
      <c r="T88" s="127">
        <f t="shared" si="219"/>
        <v>19</v>
      </c>
      <c r="U88" s="186">
        <f t="shared" si="220"/>
        <v>8.7155963302752298E-2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1713</v>
      </c>
      <c r="D89" s="250">
        <f>IF(ISERROR(B89-C89),"n/a",B89-C89)</f>
        <v>-132</v>
      </c>
      <c r="E89" s="251">
        <f>IF(ISERROR(D89/C89),"n/a",(D89/C89))</f>
        <v>-7.7057793345008757E-2</v>
      </c>
      <c r="F89" s="252">
        <v>918</v>
      </c>
      <c r="G89" s="253">
        <v>781</v>
      </c>
      <c r="H89" s="254">
        <f>IF(ISERROR(F89-G89),"n/a",F89-G89)</f>
        <v>137</v>
      </c>
      <c r="I89" s="255">
        <f>IF(ISERROR(H89/G89),"n/a",(H89/G89))</f>
        <v>0.17541613316261204</v>
      </c>
      <c r="J89" s="256">
        <v>251</v>
      </c>
      <c r="K89" s="257">
        <v>234</v>
      </c>
      <c r="L89" s="258">
        <f>IF(ISERROR(J89-K89),"n/a",J89-K89)</f>
        <v>17</v>
      </c>
      <c r="M89" s="259">
        <f>IF(ISERROR(L89/K89),"n/a",(L89/K89))</f>
        <v>7.2649572649572655E-2</v>
      </c>
      <c r="N89" s="263">
        <v>243</v>
      </c>
      <c r="O89" s="264">
        <v>224</v>
      </c>
      <c r="P89" s="265">
        <f t="shared" ref="P89:P90" si="221">IF(ISERROR(N89-O89),"n/a",N89-O89)</f>
        <v>19</v>
      </c>
      <c r="Q89" s="275">
        <f t="shared" ref="Q89:Q90" si="222">IF(ISERROR(P89/O89),"n/a",(P89/O89))</f>
        <v>8.4821428571428575E-2</v>
      </c>
      <c r="R89" s="266">
        <v>235</v>
      </c>
      <c r="S89" s="267">
        <v>217</v>
      </c>
      <c r="T89" s="268">
        <f t="shared" ref="T89:T90" si="223">IF(ISERROR(R89-S89),"n/a",R89-S89)</f>
        <v>18</v>
      </c>
      <c r="U89" s="269">
        <f t="shared" ref="U89:U90" si="224">IF(ISERROR(T89/S89),"n/a",(T89/S89))</f>
        <v>8.294930875576037E-2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2</v>
      </c>
      <c r="H90" s="218">
        <f>IF(ISERROR(F90-G90),"n/a",F90-G90)</f>
        <v>3</v>
      </c>
      <c r="I90" s="219">
        <f>IF(ISERROR(H90/G90),"n/a",(H90/G90))</f>
        <v>1.5</v>
      </c>
      <c r="J90" s="220">
        <v>2</v>
      </c>
      <c r="K90" s="221">
        <v>1</v>
      </c>
      <c r="L90" s="222">
        <f>IF(ISERROR(J90-K90),"n/a",J90-K90)</f>
        <v>1</v>
      </c>
      <c r="M90" s="223">
        <f>IF(ISERROR(L90/K90),"n/a",(L90/K90))</f>
        <v>1</v>
      </c>
      <c r="N90" s="90">
        <v>2</v>
      </c>
      <c r="O90" s="91">
        <v>1</v>
      </c>
      <c r="P90" s="92">
        <f t="shared" si="221"/>
        <v>1</v>
      </c>
      <c r="Q90" s="272">
        <f t="shared" si="222"/>
        <v>1</v>
      </c>
      <c r="R90" s="123">
        <v>2</v>
      </c>
      <c r="S90" s="126">
        <v>1</v>
      </c>
      <c r="T90" s="127">
        <f t="shared" si="223"/>
        <v>1</v>
      </c>
      <c r="U90" s="186">
        <f t="shared" si="224"/>
        <v>1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7</v>
      </c>
      <c r="K91" s="178">
        <f>K92</f>
        <v>11</v>
      </c>
      <c r="L91" s="99">
        <f>IF(ISERROR(J91-K91),"n/a",J91-K91)</f>
        <v>-4</v>
      </c>
      <c r="M91" s="100">
        <f>IF(ISERROR(L91/K91),"n/a",(L91/K91))</f>
        <v>-0.36363636363636365</v>
      </c>
      <c r="N91" s="179">
        <f>N92</f>
        <v>6</v>
      </c>
      <c r="O91" s="180">
        <f>O92</f>
        <v>11</v>
      </c>
      <c r="P91" s="101">
        <f>IF(ISERROR(N91-O91),"n/a",N91-O91)</f>
        <v>-5</v>
      </c>
      <c r="Q91" s="273">
        <f>IF(ISERROR(P91/O91),"n/a",(P91/O91))</f>
        <v>-0.45454545454545453</v>
      </c>
      <c r="R91" s="181">
        <f>R92</f>
        <v>5</v>
      </c>
      <c r="S91" s="182">
        <f>S92</f>
        <v>9</v>
      </c>
      <c r="T91" s="128">
        <f>IF(ISERROR(R91-S91),"n/a",R91-S91)</f>
        <v>-4</v>
      </c>
      <c r="U91" s="187">
        <f>IF(ISERROR(T91/S91),"n/a",(T91/S91))</f>
        <v>-0.44444444444444442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7</v>
      </c>
      <c r="K92" s="113">
        <v>11</v>
      </c>
      <c r="L92" s="114">
        <f>IF(ISERROR(J92-K92),"n/a",J92-K92)</f>
        <v>-4</v>
      </c>
      <c r="M92" s="115">
        <f>IF(ISERROR(L92/K92),"n/a",(L92/K92))</f>
        <v>-0.36363636363636365</v>
      </c>
      <c r="N92" s="129">
        <v>6</v>
      </c>
      <c r="O92" s="130">
        <v>11</v>
      </c>
      <c r="P92" s="131">
        <f>IF(ISERROR(N92-O92),"n/a",N92-O92)</f>
        <v>-5</v>
      </c>
      <c r="Q92" s="274">
        <f>IF(ISERROR(P92/O92),"n/a",(P92/O92))</f>
        <v>-0.45454545454545453</v>
      </c>
      <c r="R92" s="132">
        <v>5</v>
      </c>
      <c r="S92" s="133">
        <v>9</v>
      </c>
      <c r="T92" s="134">
        <f>IF(ISERROR(R92-S92),"n/a",R92-S92)</f>
        <v>-4</v>
      </c>
      <c r="U92" s="188">
        <f>IF(ISERROR(T92/S92),"n/a",(T92/S92))</f>
        <v>-0.44444444444444442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11"/>
        <v>3</v>
      </c>
      <c r="E93" s="96">
        <f t="shared" si="212"/>
        <v>0.12</v>
      </c>
      <c r="F93" s="175">
        <f>F94</f>
        <v>3</v>
      </c>
      <c r="G93" s="176">
        <f>G94</f>
        <v>4</v>
      </c>
      <c r="H93" s="97">
        <f t="shared" si="213"/>
        <v>-1</v>
      </c>
      <c r="I93" s="98">
        <f t="shared" si="214"/>
        <v>-0.25</v>
      </c>
      <c r="J93" s="177">
        <f>J94</f>
        <v>0</v>
      </c>
      <c r="K93" s="178">
        <f>K94</f>
        <v>0</v>
      </c>
      <c r="L93" s="99">
        <f t="shared" si="215"/>
        <v>0</v>
      </c>
      <c r="M93" s="100" t="str">
        <f t="shared" si="216"/>
        <v>n/a</v>
      </c>
      <c r="N93" s="179">
        <f>N94</f>
        <v>0</v>
      </c>
      <c r="O93" s="180">
        <f>O94</f>
        <v>0</v>
      </c>
      <c r="P93" s="101">
        <f t="shared" si="217"/>
        <v>0</v>
      </c>
      <c r="Q93" s="273" t="str">
        <f t="shared" si="218"/>
        <v>n/a</v>
      </c>
      <c r="R93" s="181">
        <f>R94</f>
        <v>0</v>
      </c>
      <c r="S93" s="182">
        <f>S94</f>
        <v>0</v>
      </c>
      <c r="T93" s="128">
        <f t="shared" si="219"/>
        <v>0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11"/>
        <v>3</v>
      </c>
      <c r="E94" s="197">
        <f t="shared" si="212"/>
        <v>0.12</v>
      </c>
      <c r="F94" s="198">
        <v>3</v>
      </c>
      <c r="G94" s="199">
        <v>4</v>
      </c>
      <c r="H94" s="200">
        <f t="shared" si="213"/>
        <v>-1</v>
      </c>
      <c r="I94" s="201">
        <f t="shared" si="214"/>
        <v>-0.25</v>
      </c>
      <c r="J94" s="202">
        <v>0</v>
      </c>
      <c r="K94" s="203">
        <v>0</v>
      </c>
      <c r="L94" s="204">
        <f t="shared" si="215"/>
        <v>0</v>
      </c>
      <c r="M94" s="205" t="str">
        <f t="shared" si="216"/>
        <v>n/a</v>
      </c>
      <c r="N94" s="206">
        <v>0</v>
      </c>
      <c r="O94" s="207">
        <v>0</v>
      </c>
      <c r="P94" s="208">
        <f t="shared" si="217"/>
        <v>0</v>
      </c>
      <c r="Q94" s="276" t="str">
        <f t="shared" si="218"/>
        <v>n/a</v>
      </c>
      <c r="R94" s="135">
        <v>0</v>
      </c>
      <c r="S94" s="136">
        <v>0</v>
      </c>
      <c r="T94" s="137">
        <f t="shared" si="219"/>
        <v>0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795</v>
      </c>
      <c r="C95" s="54">
        <f>C96+C104</f>
        <v>413</v>
      </c>
      <c r="D95" s="55">
        <f t="shared" si="211"/>
        <v>382</v>
      </c>
      <c r="E95" s="56">
        <f t="shared" si="212"/>
        <v>0.92493946731234866</v>
      </c>
      <c r="F95" s="57">
        <f>F96+F104</f>
        <v>775</v>
      </c>
      <c r="G95" s="58">
        <f>G96+G104</f>
        <v>502</v>
      </c>
      <c r="H95" s="59">
        <f t="shared" si="213"/>
        <v>273</v>
      </c>
      <c r="I95" s="60">
        <f t="shared" si="214"/>
        <v>0.54382470119521908</v>
      </c>
      <c r="J95" s="61">
        <f>J96+J104</f>
        <v>59</v>
      </c>
      <c r="K95" s="62">
        <f>K96+K104</f>
        <v>87</v>
      </c>
      <c r="L95" s="63">
        <f t="shared" si="215"/>
        <v>-28</v>
      </c>
      <c r="M95" s="64">
        <f t="shared" si="216"/>
        <v>-0.32183908045977011</v>
      </c>
      <c r="N95" s="65">
        <f>N96+N104</f>
        <v>57</v>
      </c>
      <c r="O95" s="66">
        <f>O96+O104</f>
        <v>79</v>
      </c>
      <c r="P95" s="67">
        <f t="shared" si="217"/>
        <v>-22</v>
      </c>
      <c r="Q95" s="271">
        <f t="shared" si="218"/>
        <v>-0.27848101265822783</v>
      </c>
      <c r="R95" s="122">
        <f>R96+R104</f>
        <v>55</v>
      </c>
      <c r="S95" s="124">
        <f>S96+S104</f>
        <v>78</v>
      </c>
      <c r="T95" s="125">
        <f t="shared" si="219"/>
        <v>-23</v>
      </c>
      <c r="U95" s="185">
        <f t="shared" si="220"/>
        <v>-0.29487179487179488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11"/>
        <v>378</v>
      </c>
      <c r="E96" s="56">
        <f t="shared" si="212"/>
        <v>1.1849529780564263</v>
      </c>
      <c r="F96" s="57">
        <f>F97+F102+F100</f>
        <v>683</v>
      </c>
      <c r="G96" s="58">
        <f>G97+G102+G100</f>
        <v>406</v>
      </c>
      <c r="H96" s="59">
        <f t="shared" si="213"/>
        <v>277</v>
      </c>
      <c r="I96" s="60">
        <f t="shared" si="214"/>
        <v>0.68226600985221675</v>
      </c>
      <c r="J96" s="61">
        <f>J97+J102+J100</f>
        <v>37</v>
      </c>
      <c r="K96" s="62">
        <f>K97+K102+K100</f>
        <v>57</v>
      </c>
      <c r="L96" s="63">
        <f t="shared" si="215"/>
        <v>-20</v>
      </c>
      <c r="M96" s="64">
        <f t="shared" si="216"/>
        <v>-0.35087719298245612</v>
      </c>
      <c r="N96" s="65">
        <f>N97+N102+N100</f>
        <v>36</v>
      </c>
      <c r="O96" s="66">
        <f>O97+O102+O100</f>
        <v>50</v>
      </c>
      <c r="P96" s="67">
        <f t="shared" si="217"/>
        <v>-14</v>
      </c>
      <c r="Q96" s="271">
        <f t="shared" si="218"/>
        <v>-0.28000000000000003</v>
      </c>
      <c r="R96" s="122">
        <f>R97+R102+R100</f>
        <v>36</v>
      </c>
      <c r="S96" s="124">
        <f>S97+S102+S100</f>
        <v>50</v>
      </c>
      <c r="T96" s="125">
        <f t="shared" si="219"/>
        <v>-14</v>
      </c>
      <c r="U96" s="185">
        <f t="shared" si="220"/>
        <v>-0.28000000000000003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11"/>
        <v>360</v>
      </c>
      <c r="E97" s="81">
        <f t="shared" si="212"/>
        <v>1.3235294117647058</v>
      </c>
      <c r="F97" s="82">
        <f>SUM(F98:F99)</f>
        <v>635</v>
      </c>
      <c r="G97" s="84">
        <f>SUM(G98:G99)</f>
        <v>363</v>
      </c>
      <c r="H97" s="84">
        <f t="shared" si="213"/>
        <v>272</v>
      </c>
      <c r="I97" s="85">
        <f t="shared" si="214"/>
        <v>0.74931129476584024</v>
      </c>
      <c r="J97" s="86">
        <f>SUM(J98:J99)</f>
        <v>36</v>
      </c>
      <c r="K97" s="88">
        <f>SUM(K98:K99)</f>
        <v>53</v>
      </c>
      <c r="L97" s="88">
        <f t="shared" si="215"/>
        <v>-17</v>
      </c>
      <c r="M97" s="89">
        <f t="shared" si="216"/>
        <v>-0.32075471698113206</v>
      </c>
      <c r="N97" s="90">
        <f>SUM(N98:N99)</f>
        <v>35</v>
      </c>
      <c r="O97" s="92">
        <f>SUM(O98:O99)</f>
        <v>46</v>
      </c>
      <c r="P97" s="92">
        <f t="shared" si="217"/>
        <v>-11</v>
      </c>
      <c r="Q97" s="272">
        <f t="shared" si="218"/>
        <v>-0.2391304347826087</v>
      </c>
      <c r="R97" s="123">
        <f>SUM(R98:R99)</f>
        <v>35</v>
      </c>
      <c r="S97" s="127">
        <f>SUM(S98:S99)</f>
        <v>46</v>
      </c>
      <c r="T97" s="127">
        <f t="shared" si="219"/>
        <v>-11</v>
      </c>
      <c r="U97" s="186">
        <f t="shared" si="220"/>
        <v>-0.2391304347826087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11"/>
        <v>33</v>
      </c>
      <c r="E98" s="247">
        <f t="shared" si="212"/>
        <v>0.12132352941176471</v>
      </c>
      <c r="F98" s="287">
        <v>307</v>
      </c>
      <c r="G98" s="283">
        <v>363</v>
      </c>
      <c r="H98" s="283">
        <f t="shared" si="213"/>
        <v>-56</v>
      </c>
      <c r="I98" s="284">
        <f t="shared" si="214"/>
        <v>-0.15426997245179064</v>
      </c>
      <c r="J98" s="256">
        <v>35</v>
      </c>
      <c r="K98" s="285">
        <v>53</v>
      </c>
      <c r="L98" s="285">
        <f t="shared" si="215"/>
        <v>-18</v>
      </c>
      <c r="M98" s="286">
        <f t="shared" si="216"/>
        <v>-0.33962264150943394</v>
      </c>
      <c r="N98" s="288">
        <v>34</v>
      </c>
      <c r="O98" s="265">
        <v>46</v>
      </c>
      <c r="P98" s="265">
        <f t="shared" si="217"/>
        <v>-12</v>
      </c>
      <c r="Q98" s="275">
        <f t="shared" si="218"/>
        <v>-0.2608695652173913</v>
      </c>
      <c r="R98" s="289">
        <v>34</v>
      </c>
      <c r="S98" s="268">
        <v>46</v>
      </c>
      <c r="T98" s="268">
        <f t="shared" si="219"/>
        <v>-12</v>
      </c>
      <c r="U98" s="269">
        <f t="shared" si="220"/>
        <v>-0.2608695652173913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25">IF(ISERROR(B99-C99),"n/a",B99-C99)</f>
        <v>327</v>
      </c>
      <c r="E99" s="210" t="str">
        <f t="shared" ref="E99" si="226">IF(ISERROR(D99/C99),"n/a",(D99/C99))</f>
        <v>n/a</v>
      </c>
      <c r="F99" s="456">
        <v>328</v>
      </c>
      <c r="G99" s="457">
        <v>0</v>
      </c>
      <c r="H99" s="457">
        <f t="shared" ref="H99" si="227">IF(ISERROR(F99-G99),"n/a",F99-G99)</f>
        <v>328</v>
      </c>
      <c r="I99" s="458" t="str">
        <f t="shared" ref="I99" si="228">IF(ISERROR(H99/G99),"n/a",(H99/G99))</f>
        <v>n/a</v>
      </c>
      <c r="J99" s="220">
        <v>1</v>
      </c>
      <c r="K99" s="459">
        <v>0</v>
      </c>
      <c r="L99" s="459">
        <f t="shared" ref="L99" si="229">IF(ISERROR(J99-K99),"n/a",J99-K99)</f>
        <v>1</v>
      </c>
      <c r="M99" s="460" t="str">
        <f t="shared" ref="M99" si="230">IF(ISERROR(L99/K99),"n/a",(L99/K99))</f>
        <v>n/a</v>
      </c>
      <c r="N99" s="452">
        <v>1</v>
      </c>
      <c r="O99" s="461">
        <v>0</v>
      </c>
      <c r="P99" s="461">
        <f t="shared" ref="P99" si="231">IF(ISERROR(N99-O99),"n/a",N99-O99)</f>
        <v>1</v>
      </c>
      <c r="Q99" s="462" t="str">
        <f t="shared" ref="Q99" si="232">IF(ISERROR(P99/O99),"n/a",(P99/O99))</f>
        <v>n/a</v>
      </c>
      <c r="R99" s="454">
        <v>1</v>
      </c>
      <c r="S99" s="463">
        <v>0</v>
      </c>
      <c r="T99" s="463">
        <f t="shared" ref="T99" si="233">IF(ISERROR(R99-S99),"n/a",R99-S99)</f>
        <v>1</v>
      </c>
      <c r="U99" s="464" t="str">
        <f t="shared" ref="U99" si="234">IF(ISERROR(T99/S99),"n/a",(T99/S99))</f>
        <v>n/a</v>
      </c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1</v>
      </c>
      <c r="K100" s="178">
        <f>K101</f>
        <v>3</v>
      </c>
      <c r="L100" s="99">
        <f>IF(ISERROR(J100-K100),"n/a",J100-K100)</f>
        <v>-2</v>
      </c>
      <c r="M100" s="100">
        <f>IF(ISERROR(L100/K100),"n/a",(L100/K100))</f>
        <v>-0.66666666666666663</v>
      </c>
      <c r="N100" s="179">
        <f>N101</f>
        <v>1</v>
      </c>
      <c r="O100" s="180">
        <f>O101</f>
        <v>3</v>
      </c>
      <c r="P100" s="101">
        <f>IF(ISERROR(N100-O100),"n/a",N100-O100)</f>
        <v>-2</v>
      </c>
      <c r="Q100" s="273">
        <f>IF(ISERROR(P100/O100),"n/a",(P100/O100))</f>
        <v>-0.66666666666666663</v>
      </c>
      <c r="R100" s="181">
        <f>R101</f>
        <v>1</v>
      </c>
      <c r="S100" s="182">
        <f>S101</f>
        <v>3</v>
      </c>
      <c r="T100" s="128">
        <f>IF(ISERROR(R100-S100),"n/a",R100-S100)</f>
        <v>-2</v>
      </c>
      <c r="U100" s="187">
        <f>IF(ISERROR(T100/S100),"n/a",(T100/S100))</f>
        <v>-0.66666666666666663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1</v>
      </c>
      <c r="K101" s="113">
        <v>3</v>
      </c>
      <c r="L101" s="114">
        <f>IF(ISERROR(J101-K101),"n/a",J101-K101)</f>
        <v>-2</v>
      </c>
      <c r="M101" s="115">
        <f>IF(ISERROR(L101/K101),"n/a",(L101/K101))</f>
        <v>-0.66666666666666663</v>
      </c>
      <c r="N101" s="129">
        <v>1</v>
      </c>
      <c r="O101" s="130">
        <v>3</v>
      </c>
      <c r="P101" s="131">
        <f>IF(ISERROR(N101-O101),"n/a",N101-O101)</f>
        <v>-2</v>
      </c>
      <c r="Q101" s="274">
        <f>IF(ISERROR(P101/O101),"n/a",(P101/O101))</f>
        <v>-0.66666666666666663</v>
      </c>
      <c r="R101" s="132">
        <v>1</v>
      </c>
      <c r="S101" s="133">
        <v>3</v>
      </c>
      <c r="T101" s="134">
        <f>IF(ISERROR(R101-S101),"n/a",R101-S101)</f>
        <v>-2</v>
      </c>
      <c r="U101" s="188">
        <f>IF(ISERROR(T101/S101),"n/a",(T101/S101))</f>
        <v>-0.66666666666666663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35">IF(ISERROR(B102-C102),"n/a",B102-C102)</f>
        <v>10</v>
      </c>
      <c r="E102" s="96">
        <f t="shared" ref="E102:E105" si="236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37">IF(ISERROR(F102-G102),"n/a",F102-G102)</f>
        <v>0</v>
      </c>
      <c r="I102" s="98">
        <f t="shared" ref="I102:I105" si="238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39">IF(ISERROR(J102-K102),"n/a",J102-K102)</f>
        <v>-1</v>
      </c>
      <c r="M102" s="100">
        <f t="shared" ref="M102:M105" si="240">IF(ISERROR(L102/K102),"n/a",(L102/K102))</f>
        <v>-1</v>
      </c>
      <c r="N102" s="179">
        <f>N103</f>
        <v>0</v>
      </c>
      <c r="O102" s="180">
        <f>O103</f>
        <v>1</v>
      </c>
      <c r="P102" s="101">
        <f t="shared" ref="P102:P107" si="241">IF(ISERROR(N102-O102),"n/a",N102-O102)</f>
        <v>-1</v>
      </c>
      <c r="Q102" s="273">
        <f t="shared" ref="Q102:Q107" si="242">IF(ISERROR(P102/O102),"n/a",(P102/O102))</f>
        <v>-1</v>
      </c>
      <c r="R102" s="181">
        <f>R103</f>
        <v>0</v>
      </c>
      <c r="S102" s="182">
        <f>S103</f>
        <v>1</v>
      </c>
      <c r="T102" s="128">
        <f t="shared" ref="T102:T107" si="243">IF(ISERROR(R102-S102),"n/a",R102-S102)</f>
        <v>-1</v>
      </c>
      <c r="U102" s="187">
        <f t="shared" ref="U102:U107" si="244">IF(ISERROR(T102/S102),"n/a",(T102/S102))</f>
        <v>-1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35"/>
        <v>10</v>
      </c>
      <c r="E103" s="107">
        <f t="shared" si="236"/>
        <v>0.47619047619047616</v>
      </c>
      <c r="F103" s="108">
        <v>23</v>
      </c>
      <c r="G103" s="109">
        <v>23</v>
      </c>
      <c r="H103" s="110">
        <f t="shared" si="237"/>
        <v>0</v>
      </c>
      <c r="I103" s="111">
        <f t="shared" si="238"/>
        <v>0</v>
      </c>
      <c r="J103" s="112">
        <v>0</v>
      </c>
      <c r="K103" s="113">
        <v>1</v>
      </c>
      <c r="L103" s="114">
        <f t="shared" si="239"/>
        <v>-1</v>
      </c>
      <c r="M103" s="115">
        <f t="shared" si="240"/>
        <v>-1</v>
      </c>
      <c r="N103" s="129">
        <v>0</v>
      </c>
      <c r="O103" s="130">
        <v>1</v>
      </c>
      <c r="P103" s="131">
        <f t="shared" si="241"/>
        <v>-1</v>
      </c>
      <c r="Q103" s="274">
        <f t="shared" si="242"/>
        <v>-1</v>
      </c>
      <c r="R103" s="132">
        <v>0</v>
      </c>
      <c r="S103" s="133">
        <v>1</v>
      </c>
      <c r="T103" s="134">
        <f t="shared" si="243"/>
        <v>-1</v>
      </c>
      <c r="U103" s="188">
        <f t="shared" si="244"/>
        <v>-1</v>
      </c>
    </row>
    <row r="104" spans="1:22" ht="20.25" customHeight="1" thickBot="1" x14ac:dyDescent="0.25">
      <c r="A104" s="68" t="s">
        <v>7</v>
      </c>
      <c r="B104" s="53">
        <f>B105+B110+B108</f>
        <v>98</v>
      </c>
      <c r="C104" s="54">
        <f>C105+C110+C108</f>
        <v>94</v>
      </c>
      <c r="D104" s="55">
        <f t="shared" si="235"/>
        <v>4</v>
      </c>
      <c r="E104" s="56">
        <f t="shared" si="236"/>
        <v>4.2553191489361701E-2</v>
      </c>
      <c r="F104" s="57">
        <f>F105+F110+F108</f>
        <v>92</v>
      </c>
      <c r="G104" s="58">
        <f>G105+G110+G108</f>
        <v>96</v>
      </c>
      <c r="H104" s="59">
        <f t="shared" si="237"/>
        <v>-4</v>
      </c>
      <c r="I104" s="60">
        <f t="shared" si="238"/>
        <v>-4.1666666666666664E-2</v>
      </c>
      <c r="J104" s="61">
        <f>J105+J110+J108</f>
        <v>22</v>
      </c>
      <c r="K104" s="62">
        <f>K105+K110+K108</f>
        <v>30</v>
      </c>
      <c r="L104" s="63">
        <f t="shared" si="239"/>
        <v>-8</v>
      </c>
      <c r="M104" s="64">
        <f t="shared" si="240"/>
        <v>-0.26666666666666666</v>
      </c>
      <c r="N104" s="65">
        <f>N105+N110+N108</f>
        <v>21</v>
      </c>
      <c r="O104" s="66">
        <f>O105+O110+O108</f>
        <v>29</v>
      </c>
      <c r="P104" s="67">
        <f t="shared" si="241"/>
        <v>-8</v>
      </c>
      <c r="Q104" s="271">
        <f t="shared" si="242"/>
        <v>-0.27586206896551724</v>
      </c>
      <c r="R104" s="122">
        <f>R105+R110+R108</f>
        <v>19</v>
      </c>
      <c r="S104" s="124">
        <f>S105+S110+S108</f>
        <v>28</v>
      </c>
      <c r="T104" s="125">
        <f t="shared" si="243"/>
        <v>-9</v>
      </c>
      <c r="U104" s="185">
        <f t="shared" si="244"/>
        <v>-0.32142857142857145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35"/>
        <v>3</v>
      </c>
      <c r="E105" s="81">
        <f t="shared" si="236"/>
        <v>3.4090909090909088E-2</v>
      </c>
      <c r="F105" s="82">
        <f>SUM(F106:F107)</f>
        <v>89</v>
      </c>
      <c r="G105" s="83">
        <f>SUM(G106:G107)</f>
        <v>91</v>
      </c>
      <c r="H105" s="84">
        <f t="shared" si="237"/>
        <v>-2</v>
      </c>
      <c r="I105" s="85">
        <f t="shared" si="238"/>
        <v>-2.197802197802198E-2</v>
      </c>
      <c r="J105" s="86">
        <f>SUM(J106:J107)</f>
        <v>21</v>
      </c>
      <c r="K105" s="87">
        <f>SUM(K106:K107)</f>
        <v>29</v>
      </c>
      <c r="L105" s="88">
        <f t="shared" si="239"/>
        <v>-8</v>
      </c>
      <c r="M105" s="89">
        <f t="shared" si="240"/>
        <v>-0.27586206896551724</v>
      </c>
      <c r="N105" s="90">
        <f>SUM(N106:N107)</f>
        <v>20</v>
      </c>
      <c r="O105" s="91">
        <f>SUM(O106:O107)</f>
        <v>28</v>
      </c>
      <c r="P105" s="92">
        <f t="shared" si="241"/>
        <v>-8</v>
      </c>
      <c r="Q105" s="272">
        <f t="shared" si="242"/>
        <v>-0.2857142857142857</v>
      </c>
      <c r="R105" s="123">
        <f>SUM(R106:R107)</f>
        <v>18</v>
      </c>
      <c r="S105" s="126">
        <f>SUM(S106:S107)</f>
        <v>27</v>
      </c>
      <c r="T105" s="127">
        <f t="shared" si="243"/>
        <v>-9</v>
      </c>
      <c r="U105" s="186">
        <f t="shared" si="244"/>
        <v>-0.33333333333333331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88</v>
      </c>
      <c r="G106" s="253">
        <v>91</v>
      </c>
      <c r="H106" s="254">
        <v>0</v>
      </c>
      <c r="I106" s="255">
        <f>IF(ISERROR(H106/G106),"n/a",(H106/G106))</f>
        <v>0</v>
      </c>
      <c r="J106" s="256">
        <v>21</v>
      </c>
      <c r="K106" s="257">
        <v>29</v>
      </c>
      <c r="L106" s="258">
        <f>IF(ISERROR(J106-K106),"n/a",J106-K106)</f>
        <v>-8</v>
      </c>
      <c r="M106" s="259">
        <f>IF(ISERROR(L106/K106),"n/a",(L106/K106))</f>
        <v>-0.27586206896551724</v>
      </c>
      <c r="N106" s="263">
        <v>20</v>
      </c>
      <c r="O106" s="264">
        <v>28</v>
      </c>
      <c r="P106" s="265">
        <f t="shared" si="241"/>
        <v>-8</v>
      </c>
      <c r="Q106" s="275">
        <f t="shared" si="242"/>
        <v>-0.2857142857142857</v>
      </c>
      <c r="R106" s="266">
        <v>18</v>
      </c>
      <c r="S106" s="267">
        <v>27</v>
      </c>
      <c r="T106" s="268">
        <f t="shared" si="243"/>
        <v>-9</v>
      </c>
      <c r="U106" s="269">
        <f t="shared" si="244"/>
        <v>-0.33333333333333331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4</v>
      </c>
      <c r="C108" s="94">
        <f>C109</f>
        <v>6</v>
      </c>
      <c r="D108" s="95">
        <f>IF(ISERROR(B108-C108),"n/a",B108-C108)</f>
        <v>-2</v>
      </c>
      <c r="E108" s="96">
        <f>IF(ISERROR(D108/C108),"n/a",(D108/C108))</f>
        <v>-0.33333333333333331</v>
      </c>
      <c r="F108" s="175">
        <f>F109</f>
        <v>2</v>
      </c>
      <c r="G108" s="176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177">
        <f>J109</f>
        <v>1</v>
      </c>
      <c r="K108" s="178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179">
        <f>N109</f>
        <v>1</v>
      </c>
      <c r="O108" s="180">
        <f>O109</f>
        <v>1</v>
      </c>
      <c r="P108" s="101">
        <f>IF(ISERROR(N108-O108),"n/a",N108-O108)</f>
        <v>0</v>
      </c>
      <c r="Q108" s="273">
        <f>IF(ISERROR(P108/O108),"n/a",(P108/O108))</f>
        <v>0</v>
      </c>
      <c r="R108" s="181">
        <f>R109</f>
        <v>1</v>
      </c>
      <c r="S108" s="182">
        <f>S109</f>
        <v>1</v>
      </c>
      <c r="T108" s="128">
        <f>IF(ISERROR(R108-S108),"n/a",R108-S108)</f>
        <v>0</v>
      </c>
      <c r="U108" s="187">
        <f>IF(ISERROR(T108/S108),"n/a",(T108/S108))</f>
        <v>0</v>
      </c>
    </row>
    <row r="109" spans="1:22" x14ac:dyDescent="0.2">
      <c r="A109" s="30" t="s">
        <v>19</v>
      </c>
      <c r="B109" s="104">
        <v>4</v>
      </c>
      <c r="C109" s="105">
        <v>6</v>
      </c>
      <c r="D109" s="106">
        <f>IF(ISERROR(B109-C109),"n/a",B109-C109)</f>
        <v>-2</v>
      </c>
      <c r="E109" s="107">
        <f>IF(ISERROR(D109/C109),"n/a",(D109/C109))</f>
        <v>-0.33333333333333331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1</v>
      </c>
      <c r="P109" s="131">
        <f>IF(ISERROR(N109-O109),"n/a",N109-O109)</f>
        <v>0</v>
      </c>
      <c r="Q109" s="274">
        <f>IF(ISERROR(P109/O109),"n/a",(P109/O109))</f>
        <v>0</v>
      </c>
      <c r="R109" s="132">
        <v>1</v>
      </c>
      <c r="S109" s="133">
        <v>1</v>
      </c>
      <c r="T109" s="134">
        <f>IF(ISERROR(R109-S109),"n/a",R109-S109)</f>
        <v>0</v>
      </c>
      <c r="U109" s="188">
        <f>IF(ISERROR(T109/S109),"n/a",(T109/S109))</f>
        <v>0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45">IF(ISERROR(B110-C110),"n/a",B110-C110)</f>
        <v>3</v>
      </c>
      <c r="E110" s="96" t="str">
        <f t="shared" ref="E110:E111" si="246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47">IF(ISERROR(F110-G110),"n/a",F110-G110)</f>
        <v>1</v>
      </c>
      <c r="I110" s="98" t="str">
        <f t="shared" ref="I110:I111" si="248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45"/>
        <v>3</v>
      </c>
      <c r="E111" s="197" t="str">
        <f t="shared" si="246"/>
        <v>n/a</v>
      </c>
      <c r="F111" s="198">
        <v>1</v>
      </c>
      <c r="G111" s="199">
        <v>0</v>
      </c>
      <c r="H111" s="200">
        <f t="shared" si="247"/>
        <v>1</v>
      </c>
      <c r="I111" s="201" t="str">
        <f t="shared" si="248"/>
        <v>n/a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">
      <c r="A156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5" priority="1" stopIfTrue="1">
      <formula>LEN(TRIM(B15))=0</formula>
    </cfRule>
  </conditionalFormatting>
  <conditionalFormatting sqref="D13:E14">
    <cfRule type="containsBlanks" dxfId="4" priority="69" stopIfTrue="1">
      <formula>LEN(TRIM(D13))=0</formula>
    </cfRule>
  </conditionalFormatting>
  <conditionalFormatting sqref="H13:I14">
    <cfRule type="containsBlanks" dxfId="3" priority="68" stopIfTrue="1">
      <formula>LEN(TRIM(H13))=0</formula>
    </cfRule>
  </conditionalFormatting>
  <conditionalFormatting sqref="L13:M14">
    <cfRule type="containsBlanks" dxfId="2" priority="67" stopIfTrue="1">
      <formula>LEN(TRIM(L13))=0</formula>
    </cfRule>
  </conditionalFormatting>
  <conditionalFormatting sqref="P13:Q14">
    <cfRule type="containsBlanks" dxfId="1" priority="66" stopIfTrue="1">
      <formula>LEN(TRIM(P13))=0</formula>
    </cfRule>
  </conditionalFormatting>
  <conditionalFormatting sqref="T13:U14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10/9/2023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October 6, 2023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2023</v>
      </c>
      <c r="C7" s="339" t="str">
        <f>Summary!C6</f>
        <v>Fall 2022</v>
      </c>
      <c r="D7" s="397" t="s">
        <v>1</v>
      </c>
    </row>
    <row r="8" spans="1:4" ht="15.75" x14ac:dyDescent="0.2">
      <c r="A8" s="400"/>
      <c r="B8" s="74" t="str">
        <f>(Summary!B7)</f>
        <v>as of 10/6/23</v>
      </c>
      <c r="C8" s="326" t="str">
        <f>Summary!C7</f>
        <v>as of 10/6/22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IF(ISERROR(Summary!B49/Summary!B10),"n/a",Summary!B49/Summary!B10)</f>
        <v>0.7191260466921755</v>
      </c>
      <c r="C10" s="9">
        <f>IF(ISERROR(Summary!C49/Summary!C10),"n/a",Summary!C49/Summary!C10)</f>
        <v>0.67335821215630765</v>
      </c>
      <c r="D10" s="11">
        <f>IF(ISERROR(B10-C10),"n/a",B10-C10)</f>
        <v>4.5767834535867857E-2</v>
      </c>
    </row>
    <row r="11" spans="1:4" ht="15" x14ac:dyDescent="0.2">
      <c r="A11" s="13" t="s">
        <v>13</v>
      </c>
      <c r="B11" s="9">
        <f>IF(ISERROR(Summary!B69/Summary!B49),"n/a",Summary!B69/Summary!B49)</f>
        <v>0.16880012338062925</v>
      </c>
      <c r="C11" s="9">
        <f>IF(ISERROR(Summary!C69/Summary!C49),"n/a",Summary!C69/Summary!C49)</f>
        <v>0.19910179640718562</v>
      </c>
      <c r="D11" s="11">
        <f>IF(ISERROR(B11-C11),"n/a",B11-C11)</f>
        <v>-3.0301673026556369E-2</v>
      </c>
    </row>
    <row r="12" spans="1:4" ht="15" x14ac:dyDescent="0.2">
      <c r="A12" s="13" t="s">
        <v>14</v>
      </c>
      <c r="B12" s="9">
        <f>IF(ISERROR(Summary!B114/Summary!B49),"n/a",Summary!B114/Summary!B49)</f>
        <v>0.13417643429981493</v>
      </c>
      <c r="C12" s="9">
        <f>IF(ISERROR(Summary!C114/Summary!C49),"n/a",Summary!C114/Summary!C49)</f>
        <v>0.16502102178621481</v>
      </c>
      <c r="D12" s="11">
        <f>IF(ISERROR(B12-C12),"n/a",B12-C12)</f>
        <v>-3.0844587486399871E-2</v>
      </c>
    </row>
    <row r="13" spans="1:4" ht="15" x14ac:dyDescent="0.2">
      <c r="A13" s="13" t="s">
        <v>15</v>
      </c>
      <c r="B13" s="9">
        <f>IF(ISERROR(Summary!B114/Summary!B69),"n/a",Summary!B114/Summary!B69)</f>
        <v>0.7948835084513477</v>
      </c>
      <c r="C13" s="9">
        <f>IF(ISERROR(Summary!C114/Summary!C69),"n/a",Summary!C114/Summary!C69)</f>
        <v>0.82882738761798114</v>
      </c>
      <c r="D13" s="11">
        <f>IF(ISERROR(B13-C13),"n/a",B13-C13)</f>
        <v>-3.3943879166633439E-2</v>
      </c>
    </row>
    <row r="14" spans="1:4" ht="15" x14ac:dyDescent="0.2">
      <c r="A14" s="13" t="s">
        <v>16</v>
      </c>
      <c r="B14" s="9">
        <f>IF(ISERROR(Summary!B134/Summary!B114), "n/a",Summary!B134/Summary!B114)</f>
        <v>0.98026819923371644</v>
      </c>
      <c r="C14" s="9">
        <f>IF(ISERROR(Summary!C134/Summary!C114), "n/a",Summary!C134/Summary!C114)</f>
        <v>0.99170044392974332</v>
      </c>
      <c r="D14" s="11">
        <f>IF(ISERROR(B14-C14),"n/a",B14-C14)</f>
        <v>-1.1432244696026883E-2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IF(ISERROR(Summary!B55/Summary!B16),"n/a",Summary!B55/Summary!B16)</f>
        <v>0.85261261261261256</v>
      </c>
      <c r="C16" s="9">
        <f>IF(ISERROR(Summary!C55/Summary!C16),"n/a",Summary!C55/Summary!C16)</f>
        <v>0.85493460166468493</v>
      </c>
      <c r="D16" s="11">
        <f>IF(ISERROR(B16-C16),"n/a",B16-C16)</f>
        <v>-2.3219890520723707E-3</v>
      </c>
    </row>
    <row r="17" spans="1:4" ht="15" x14ac:dyDescent="0.2">
      <c r="A17" s="13" t="s">
        <v>13</v>
      </c>
      <c r="B17" s="9">
        <f>IF(ISERROR(Summary!B75/Summary!B55),"n/a",Summary!B75/Summary!B55)</f>
        <v>6.3820794590025362E-2</v>
      </c>
      <c r="C17" s="9">
        <f>IF(ISERROR(Summary!C75/Summary!C55),"n/a",Summary!C75/Summary!C55)</f>
        <v>7.8813166434863233E-2</v>
      </c>
      <c r="D17" s="11">
        <f>IF(ISERROR(B17-C17),"n/a",B17-C17)</f>
        <v>-1.4992371844837871E-2</v>
      </c>
    </row>
    <row r="18" spans="1:4" ht="15" x14ac:dyDescent="0.2">
      <c r="A18" s="13" t="s">
        <v>14</v>
      </c>
      <c r="B18" s="9">
        <f>IF(ISERROR(Summary!B120/Summary!B55),"n/a",Summary!B120/Summary!B55)</f>
        <v>4.142011834319527E-2</v>
      </c>
      <c r="C18" s="9">
        <f>IF(ISERROR(Summary!C120/Summary!C55),"n/a",Summary!C120/Summary!C55)</f>
        <v>4.5897079276773299E-2</v>
      </c>
      <c r="D18" s="11">
        <f>IF(ISERROR(B18-C18),"n/a",B18-C18)</f>
        <v>-4.4769609335780294E-3</v>
      </c>
    </row>
    <row r="19" spans="1:4" ht="15" x14ac:dyDescent="0.2">
      <c r="A19" s="13" t="s">
        <v>15</v>
      </c>
      <c r="B19" s="9">
        <f>IF(ISERROR(Summary!B120/Summary!B75),"n/a",Summary!B120/Summary!B75)</f>
        <v>0.64900662251655628</v>
      </c>
      <c r="C19" s="9">
        <f>IF(ISERROR(Summary!C120/Summary!C75),"n/a",Summary!C120/Summary!C75)</f>
        <v>0.58235294117647063</v>
      </c>
      <c r="D19" s="11">
        <f>IF(ISERROR(B19-C19),"n/a",B19-C19)</f>
        <v>6.6653681340085646E-2</v>
      </c>
    </row>
    <row r="20" spans="1:4" ht="15" x14ac:dyDescent="0.2">
      <c r="A20" s="13" t="s">
        <v>16</v>
      </c>
      <c r="B20" s="9">
        <f>IF(ISERROR(Summary!B140/Summary!B120), "n/a",Summary!B140/Summary!B120)</f>
        <v>0.90816326530612246</v>
      </c>
      <c r="C20" s="9">
        <f>IF(ISERROR(Summary!C140/Summary!C120), "n/a",Summary!C140/Summary!C120)</f>
        <v>0.9494949494949495</v>
      </c>
      <c r="D20" s="11">
        <f>IF(ISERROR(B20-C20),"n/a",B20-C20)</f>
        <v>-4.1331684188827045E-2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IF(ISERROR(Summary!B53/Summary!B14),"n/a",Summary!B53/Summary!B14)</f>
        <v>0.79114565731666109</v>
      </c>
      <c r="C22" s="9">
        <f>IF(ISERROR(Summary!C53/Summary!C14),"n/a",Summary!C53/Summary!C14)</f>
        <v>0.78955924855491333</v>
      </c>
      <c r="D22" s="11">
        <f>IF(ISERROR(B22-C22),"n/a",B22-C22)</f>
        <v>1.5864087617477596E-3</v>
      </c>
    </row>
    <row r="23" spans="1:4" s="8" customFormat="1" ht="15" x14ac:dyDescent="0.2">
      <c r="A23" s="13" t="s">
        <v>13</v>
      </c>
      <c r="B23" s="9">
        <f>IF(ISERROR(Summary!B73/Summary!B53),"n/a",Summary!B73/Summary!B53)</f>
        <v>9.8035027765911997E-2</v>
      </c>
      <c r="C23" s="9">
        <f>IF(ISERROR(Summary!C73/Summary!C53),"n/a",Summary!C73/Summary!C53)</f>
        <v>0.11576298329901624</v>
      </c>
      <c r="D23" s="11">
        <f>IF(ISERROR(B23-C23),"n/a",B23-C23)</f>
        <v>-1.7727955533104245E-2</v>
      </c>
    </row>
    <row r="24" spans="1:4" s="8" customFormat="1" ht="15" x14ac:dyDescent="0.2">
      <c r="A24" s="13" t="s">
        <v>14</v>
      </c>
      <c r="B24" s="9">
        <f>IF(ISERROR(Summary!B118/Summary!B53),"n/a",Summary!B118/Summary!B53)</f>
        <v>5.296881674498078E-2</v>
      </c>
      <c r="C24" s="9">
        <f>IF(ISERROR(Summary!C118/Summary!C53),"n/a",Summary!C118/Summary!C53)</f>
        <v>6.8862960420956298E-2</v>
      </c>
      <c r="D24" s="11">
        <f>IF(ISERROR(B24-C24),"n/a",B24-C24)</f>
        <v>-1.5894143675975518E-2</v>
      </c>
    </row>
    <row r="25" spans="1:4" s="8" customFormat="1" ht="15" x14ac:dyDescent="0.2">
      <c r="A25" s="13" t="s">
        <v>15</v>
      </c>
      <c r="B25" s="9">
        <f>IF(ISERROR(Summary!B118/Summary!B73),"n/a",Summary!B118/Summary!B73)</f>
        <v>0.54030501089324623</v>
      </c>
      <c r="C25" s="9">
        <f>IF(ISERROR(Summary!C118/Summary!C73),"n/a",Summary!C118/Summary!C73)</f>
        <v>0.59486166007905139</v>
      </c>
      <c r="D25" s="11">
        <f>IF(ISERROR(B25-C25),"n/a",B25-C25)</f>
        <v>-5.4556649185805162E-2</v>
      </c>
    </row>
    <row r="26" spans="1:4" s="8" customFormat="1" ht="15" x14ac:dyDescent="0.2">
      <c r="A26" s="13" t="s">
        <v>16</v>
      </c>
      <c r="B26" s="9">
        <f>IF(ISERROR(Summary!B138/Summary!B118), "n/a",Summary!B138/Summary!B118)</f>
        <v>0.907258064516129</v>
      </c>
      <c r="C26" s="9">
        <f>IF(ISERROR(Summary!C138/Summary!C118), "n/a",Summary!C138/Summary!C118)</f>
        <v>0.94019933554817281</v>
      </c>
      <c r="D26" s="11">
        <f>IF(ISERROR(B26-C26),"n/a",B26-C26)</f>
        <v>-3.2941271032043806E-2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IF(ISERROR(Summary!B48/Summary!B9),"n/a",Summary!B48/Summary!B9)</f>
        <v>0.73181296980507071</v>
      </c>
      <c r="C28" s="9">
        <f>IF(ISERROR(Summary!C48/Summary!C9),"n/a",Summary!C48/Summary!C9)</f>
        <v>0.69349913138886354</v>
      </c>
      <c r="D28" s="11">
        <f>IF(ISERROR(B28-C28),"n/a",B28-C28)</f>
        <v>3.8313838416207169E-2</v>
      </c>
    </row>
    <row r="29" spans="1:4" ht="15" x14ac:dyDescent="0.2">
      <c r="A29" s="13" t="s">
        <v>13</v>
      </c>
      <c r="B29" s="9">
        <f>IF(ISERROR(Summary!B68/Summary!B48),"n/a",Summary!B68/Summary!B48)</f>
        <v>0.15618471448467966</v>
      </c>
      <c r="C29" s="9">
        <f>IF(ISERROR(Summary!C68/Summary!C48),"n/a",Summary!C68/Summary!C48)</f>
        <v>0.18265478325071194</v>
      </c>
      <c r="D29" s="11">
        <f>IF(ISERROR(B29-C29),"n/a",B29-C29)</f>
        <v>-2.6470068766032279E-2</v>
      </c>
    </row>
    <row r="30" spans="1:4" ht="15" x14ac:dyDescent="0.2">
      <c r="A30" s="13" t="s">
        <v>14</v>
      </c>
      <c r="B30" s="9">
        <f>IF(ISERROR(Summary!B113/Summary!B48),"n/a",Summary!B113/Summary!B48)</f>
        <v>0.12112639275766017</v>
      </c>
      <c r="C30" s="9">
        <f>IF(ISERROR(Summary!C113/Summary!C48),"n/a",Summary!C113/Summary!C48)</f>
        <v>0.14716274654572303</v>
      </c>
      <c r="D30" s="11">
        <f>IF(ISERROR(B30-C30),"n/a",B30-C30)</f>
        <v>-2.6036353788062863E-2</v>
      </c>
    </row>
    <row r="31" spans="1:4" ht="15" x14ac:dyDescent="0.2">
      <c r="A31" s="13" t="s">
        <v>15</v>
      </c>
      <c r="B31" s="9">
        <f>IF(ISERROR(Summary!B113/Summary!B68),"n/a",Summary!B113/Summary!B68)</f>
        <v>0.77553295248711163</v>
      </c>
      <c r="C31" s="9">
        <f>IF(ISERROR(Summary!C113/Summary!C68),"n/a",Summary!C113/Summary!C68)</f>
        <v>0.80568788797459212</v>
      </c>
      <c r="D31" s="11">
        <f>IF(ISERROR(B31-C31),"n/a",B31-C31)</f>
        <v>-3.0154935487480494E-2</v>
      </c>
    </row>
    <row r="32" spans="1:4" ht="15.75" thickBot="1" x14ac:dyDescent="0.25">
      <c r="A32" s="14" t="s">
        <v>16</v>
      </c>
      <c r="B32" s="10">
        <f>IF(ISERROR(Summary!B133/Summary!B113), "n/a",Summary!B133/Summary!B113)</f>
        <v>0.97574559827524254</v>
      </c>
      <c r="C32" s="10">
        <f>IF(ISERROR(Summary!C133/Summary!C113), "n/a",Summary!C133/Summary!C113)</f>
        <v>0.9881741623364988</v>
      </c>
      <c r="D32" s="12">
        <f>IF(ISERROR(B32-C32),"n/a",B32-C32)</f>
        <v>-1.2428564061256253E-2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2023</v>
      </c>
      <c r="C35" s="340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10/6/23</v>
      </c>
      <c r="C36" s="326" t="str">
        <f>Summary!C7</f>
        <v>as of 10/6/22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IF(ISERROR(Summary!B58/Summary!B19),"n/a",Summary!B58/Summary!B19)</f>
        <v>0.57851919561243148</v>
      </c>
      <c r="C39" s="9">
        <f>IF(ISERROR(Summary!C58/Summary!C19),"n/a",Summary!C58/Summary!C19)</f>
        <v>0.62393236883388525</v>
      </c>
      <c r="D39" s="11">
        <f>IF(ISERROR(B39-C39),"n/a",B39-C39)</f>
        <v>-4.5413173221453773E-2</v>
      </c>
    </row>
    <row r="40" spans="1:4" ht="15" x14ac:dyDescent="0.2">
      <c r="A40" s="13" t="s">
        <v>13</v>
      </c>
      <c r="B40" s="9">
        <f>IF(ISERROR(Summary!B78/Summary!B58),"n/a",Summary!B78/Summary!B58)</f>
        <v>0.23858429451730132</v>
      </c>
      <c r="C40" s="9">
        <f>IF(ISERROR(Summary!C78/Summary!C58),"n/a",Summary!C78/Summary!C58)</f>
        <v>0.24556502304791172</v>
      </c>
      <c r="D40" s="11">
        <f>IF(ISERROR(B40-C40),"n/a",B40-C40)</f>
        <v>-6.9807285306104083E-3</v>
      </c>
    </row>
    <row r="41" spans="1:4" ht="15" x14ac:dyDescent="0.2">
      <c r="A41" s="13" t="s">
        <v>14</v>
      </c>
      <c r="B41" s="9">
        <f>IF(ISERROR(Summary!B123/Summary!B58),"n/a",Summary!B123/Summary!B58)</f>
        <v>0.1877073787328172</v>
      </c>
      <c r="C41" s="9">
        <f>IF(ISERROR(Summary!C123/Summary!C58),"n/a",Summary!C123/Summary!C58)</f>
        <v>0.18703729571169159</v>
      </c>
      <c r="D41" s="11">
        <f>IF(ISERROR(B41-C41),"n/a",B41-C41)</f>
        <v>6.7008302112561702E-4</v>
      </c>
    </row>
    <row r="42" spans="1:4" ht="15" x14ac:dyDescent="0.2">
      <c r="A42" s="13" t="s">
        <v>15</v>
      </c>
      <c r="B42" s="9">
        <f>IF(ISERROR(Summary!B123/Summary!B78),"n/a",Summary!B123/Summary!B78)</f>
        <v>0.7867549668874172</v>
      </c>
      <c r="C42" s="9">
        <f>IF(ISERROR(Summary!C123/Summary!C78),"n/a",Summary!C123/Summary!C78)</f>
        <v>0.76166097838452784</v>
      </c>
      <c r="D42" s="11">
        <f>IF(ISERROR(B42-C42),"n/a",B42-C42)</f>
        <v>2.5093988502889353E-2</v>
      </c>
    </row>
    <row r="43" spans="1:4" ht="15" x14ac:dyDescent="0.2">
      <c r="A43" s="13" t="s">
        <v>16</v>
      </c>
      <c r="B43" s="9">
        <f>IF(ISERROR(Summary!B143/Summary!B123), "n/a",Summary!B143/Summary!B123)</f>
        <v>0.96717171717171713</v>
      </c>
      <c r="C43" s="9">
        <f>IF(ISERROR(Summary!C143/Summary!C123), "n/a",Summary!C143/Summary!C123)</f>
        <v>0.98356982823002237</v>
      </c>
      <c r="D43" s="11">
        <f>IF(ISERROR(B43-C43),"n/a",B43-C43)</f>
        <v>-1.6398111058305243E-2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IF(ISERROR(Summary!B59/Summary!B20),"n/a",Summary!B59/Summary!B20)</f>
        <v>0.46534653465346537</v>
      </c>
      <c r="C45" s="9">
        <f>IF(ISERROR(Summary!C59/Summary!C20),"n/a",Summary!C59/Summary!C20)</f>
        <v>0.37765957446808512</v>
      </c>
      <c r="D45" s="11">
        <f t="shared" ref="D45:D49" si="0">IF(ISERROR(B45-C45),"n/a",B45-C45)</f>
        <v>8.7686960185380247E-2</v>
      </c>
    </row>
    <row r="46" spans="1:4" ht="15" x14ac:dyDescent="0.2">
      <c r="A46" s="13" t="s">
        <v>13</v>
      </c>
      <c r="B46" s="9">
        <f>IF(ISERROR(Summary!B79/Summary!B59),"n/a",Summary!B79/Summary!B59)</f>
        <v>0.2978723404255319</v>
      </c>
      <c r="C46" s="9">
        <f>IF(ISERROR(Summary!C79/Summary!C59),"n/a",Summary!C79/Summary!C59)</f>
        <v>0.45070422535211269</v>
      </c>
      <c r="D46" s="11">
        <f t="shared" si="0"/>
        <v>-0.15283188492658079</v>
      </c>
    </row>
    <row r="47" spans="1:4" ht="15" x14ac:dyDescent="0.2">
      <c r="A47" s="13" t="s">
        <v>14</v>
      </c>
      <c r="B47" s="9">
        <f>IF(ISERROR(Summary!B124/Summary!B59),"n/a",Summary!B124/Summary!B59)</f>
        <v>0.23404255319148937</v>
      </c>
      <c r="C47" s="9">
        <f>IF(ISERROR(Summary!C124/Summary!C59),"n/a",Summary!C124/Summary!C59)</f>
        <v>0.29577464788732394</v>
      </c>
      <c r="D47" s="11">
        <f t="shared" si="0"/>
        <v>-6.1732094695834572E-2</v>
      </c>
    </row>
    <row r="48" spans="1:4" ht="15" x14ac:dyDescent="0.2">
      <c r="A48" s="13" t="s">
        <v>15</v>
      </c>
      <c r="B48" s="9">
        <f>IF(ISERROR(Summary!B124/Summary!B79),"n/a",Summary!B124/Summary!B79)</f>
        <v>0.7857142857142857</v>
      </c>
      <c r="C48" s="9">
        <f>IF(ISERROR(Summary!C124/Summary!C79),"n/a",Summary!C124/Summary!C79)</f>
        <v>0.65625</v>
      </c>
      <c r="D48" s="11">
        <f t="shared" si="0"/>
        <v>0.1294642857142857</v>
      </c>
    </row>
    <row r="49" spans="1:4" ht="15" x14ac:dyDescent="0.2">
      <c r="A49" s="22" t="s">
        <v>16</v>
      </c>
      <c r="B49" s="9">
        <f>IF(ISERROR(Summary!B144/Summary!B124), "n/a",Summary!B144/Summary!B124)</f>
        <v>0.90909090909090906</v>
      </c>
      <c r="C49" s="9">
        <f>IF(ISERROR(Summary!C144/Summary!C124), "n/a",Summary!C144/Summary!C124)</f>
        <v>0.95238095238095233</v>
      </c>
      <c r="D49" s="11">
        <f t="shared" si="0"/>
        <v>-4.3290043290043267E-2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IF(ISERROR(Summary!B64/Summary!B25),"n/a",Summary!B64/Summary!B25)</f>
        <v>0.3065134099616858</v>
      </c>
      <c r="C51" s="9">
        <f>IF(ISERROR(Summary!C64/Summary!C25),"n/a",Summary!C64/Summary!C25)</f>
        <v>0.3261802575107296</v>
      </c>
      <c r="D51" s="11">
        <f>IF(ISERROR(B51-C51),"n/a",B51-C51)</f>
        <v>-1.9666847549043798E-2</v>
      </c>
    </row>
    <row r="52" spans="1:4" ht="15" x14ac:dyDescent="0.2">
      <c r="A52" s="13" t="s">
        <v>13</v>
      </c>
      <c r="B52" s="9">
        <f>IF(ISERROR(Summary!B84/Summary!B64),"n/a",Summary!B84/Summary!B64)</f>
        <v>0.2</v>
      </c>
      <c r="C52" s="9">
        <f>IF(ISERROR(Summary!C84/Summary!C64),"n/a",Summary!C84/Summary!C64)</f>
        <v>0.19736842105263158</v>
      </c>
      <c r="D52" s="11">
        <f>IF(ISERROR(B52-C52),"n/a",B52-C52)</f>
        <v>2.6315789473684292E-3</v>
      </c>
    </row>
    <row r="53" spans="1:4" ht="15" x14ac:dyDescent="0.2">
      <c r="A53" s="13" t="s">
        <v>14</v>
      </c>
      <c r="B53" s="9">
        <f>IF(ISERROR(Summary!B129/Summary!B64),"n/a",Summary!B129/Summary!B64)</f>
        <v>0.1125</v>
      </c>
      <c r="C53" s="9">
        <f>IF(ISERROR(Summary!C129/Summary!C64),"n/a",Summary!C129/Summary!C64)</f>
        <v>5.2631578947368418E-2</v>
      </c>
      <c r="D53" s="11">
        <f>IF(ISERROR(B53-C53),"n/a",B53-C53)</f>
        <v>5.9868421052631585E-2</v>
      </c>
    </row>
    <row r="54" spans="1:4" ht="15" x14ac:dyDescent="0.2">
      <c r="A54" s="13" t="s">
        <v>15</v>
      </c>
      <c r="B54" s="9">
        <f>IF(ISERROR(Summary!B129/Summary!B84),"n/a",Summary!B129/Summary!B84)</f>
        <v>0.5625</v>
      </c>
      <c r="C54" s="9">
        <f>IF(ISERROR(Summary!C129/Summary!C84),"n/a",Summary!C129/Summary!C84)</f>
        <v>0.26666666666666666</v>
      </c>
      <c r="D54" s="11">
        <f>IF(ISERROR(B54-C54),"n/a",B54-C54)</f>
        <v>0.29583333333333334</v>
      </c>
    </row>
    <row r="55" spans="1:4" ht="15" x14ac:dyDescent="0.2">
      <c r="A55" s="13" t="s">
        <v>16</v>
      </c>
      <c r="B55" s="9">
        <f>IF(ISERROR(Summary!B149/Summary!B129), "n/a",Summary!B149/Summary!B129)</f>
        <v>0.88888888888888884</v>
      </c>
      <c r="C55" s="9">
        <f>IF(ISERROR(Summary!C149/Summary!C129), "n/a",Summary!C149/Summary!C129)</f>
        <v>1</v>
      </c>
      <c r="D55" s="11">
        <f>IF(ISERROR(B55-C55),"n/a",B55-C55)</f>
        <v>-0.11111111111111116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IF(ISERROR(Summary!B61/Summary!B22),"n/a",Summary!B61/Summary!B22)</f>
        <v>0.64225690276110448</v>
      </c>
      <c r="C57" s="9">
        <f>IF(ISERROR(Summary!C61/Summary!C22),"n/a",Summary!C61/Summary!C22)</f>
        <v>0.69032258064516128</v>
      </c>
      <c r="D57" s="11">
        <f>IF(ISERROR(B57-C57),"n/a",B57-C57)</f>
        <v>-4.8065677884056801E-2</v>
      </c>
    </row>
    <row r="58" spans="1:4" ht="15" x14ac:dyDescent="0.2">
      <c r="A58" s="13" t="s">
        <v>13</v>
      </c>
      <c r="B58" s="9">
        <f>IF(ISERROR(Summary!B81/Summary!B61),"n/a",Summary!B81/Summary!B61)</f>
        <v>0.18130841121495328</v>
      </c>
      <c r="C58" s="9">
        <f>IF(ISERROR(Summary!C81/Summary!C61),"n/a",Summary!C81/Summary!C61)</f>
        <v>0.24833110814419226</v>
      </c>
      <c r="D58" s="11">
        <f>IF(ISERROR(B58-C58),"n/a",B58-C58)</f>
        <v>-6.7022696929238984E-2</v>
      </c>
    </row>
    <row r="59" spans="1:4" ht="15" x14ac:dyDescent="0.2">
      <c r="A59" s="13" t="s">
        <v>14</v>
      </c>
      <c r="B59" s="9">
        <f>IF(ISERROR(Summary!B126/Summary!B61),"n/a",Summary!B126/Summary!B61)</f>
        <v>0.13644859813084112</v>
      </c>
      <c r="C59" s="9">
        <f>IF(ISERROR(Summary!C126/Summary!C61),"n/a",Summary!C126/Summary!C61)</f>
        <v>0.16955941255006676</v>
      </c>
      <c r="D59" s="11">
        <f>IF(ISERROR(B59-C59),"n/a",B59-C59)</f>
        <v>-3.3110814419225643E-2</v>
      </c>
    </row>
    <row r="60" spans="1:4" ht="15" x14ac:dyDescent="0.2">
      <c r="A60" s="13" t="s">
        <v>15</v>
      </c>
      <c r="B60" s="9">
        <f>IF(ISERROR(Summary!B126/Summary!B81),"n/a",Summary!B126/Summary!B81)</f>
        <v>0.75257731958762886</v>
      </c>
      <c r="C60" s="9">
        <f>IF(ISERROR(Summary!C126/Summary!C81),"n/a",Summary!C126/Summary!C81)</f>
        <v>0.68279569892473113</v>
      </c>
      <c r="D60" s="11">
        <f>IF(ISERROR(B60-C60),"n/a",B60-C60)</f>
        <v>6.9781620662897725E-2</v>
      </c>
    </row>
    <row r="61" spans="1:4" ht="15" x14ac:dyDescent="0.2">
      <c r="A61" s="13" t="s">
        <v>16</v>
      </c>
      <c r="B61" s="9">
        <f>IF(ISERROR(Summary!B146/Summary!B126), "n/a",Summary!B146/Summary!B126)</f>
        <v>0.9178082191780822</v>
      </c>
      <c r="C61" s="9">
        <f>IF(ISERROR(Summary!C146/Summary!C126), "n/a",Summary!C146/Summary!C126)</f>
        <v>0.92913385826771655</v>
      </c>
      <c r="D61" s="11">
        <f>IF(ISERROR(B61-C61),"n/a",B61-C61)</f>
        <v>-1.1325639089634354E-2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IF(ISERROR(Summary!B56/Summary!B17),"n/a",Summary!B56/Summary!B17)</f>
        <v>0.57610218376596622</v>
      </c>
      <c r="C63" s="9">
        <f>IF(ISERROR(Summary!C56/Summary!C17),"n/a",Summary!C56/Summary!C17)</f>
        <v>0.6205701078582434</v>
      </c>
      <c r="D63" s="11">
        <f>IF(ISERROR(B63-C63),"n/a",B63-C63)</f>
        <v>-4.4467924092277178E-2</v>
      </c>
    </row>
    <row r="64" spans="1:4" ht="15" x14ac:dyDescent="0.2">
      <c r="A64" s="13" t="s">
        <v>13</v>
      </c>
      <c r="B64" s="9">
        <f>IF(ISERROR(Summary!B76/Summary!B56),"n/a",Summary!B76/Summary!B56)</f>
        <v>0.23415820340437707</v>
      </c>
      <c r="C64" s="9">
        <f>IF(ISERROR(Summary!C76/Summary!C56),"n/a",Summary!C76/Summary!C56)</f>
        <v>0.24717566728739912</v>
      </c>
      <c r="D64" s="11">
        <f>IF(ISERROR(B64-C64),"n/a",B64-C64)</f>
        <v>-1.3017463883022051E-2</v>
      </c>
    </row>
    <row r="65" spans="1:4" ht="15" x14ac:dyDescent="0.2">
      <c r="A65" s="13" t="s">
        <v>14</v>
      </c>
      <c r="B65" s="9">
        <f>IF(ISERROR(Summary!B121/Summary!B56),"n/a",Summary!B121/Summary!B56)</f>
        <v>0.18323558861393219</v>
      </c>
      <c r="C65" s="9">
        <f>IF(ISERROR(Summary!C121/Summary!C56),"n/a",Summary!C121/Summary!C56)</f>
        <v>0.1851024208566108</v>
      </c>
      <c r="D65" s="11">
        <f>IF(ISERROR(B65-C65),"n/a",B65-C65)</f>
        <v>-1.8668322426786121E-3</v>
      </c>
    </row>
    <row r="66" spans="1:4" ht="15" x14ac:dyDescent="0.2">
      <c r="A66" s="13" t="s">
        <v>15</v>
      </c>
      <c r="B66" s="9">
        <f>IF(ISERROR(Summary!B121/Summary!B76),"n/a",Summary!B121/Summary!B76)</f>
        <v>0.78252901649358586</v>
      </c>
      <c r="C66" s="9">
        <f>IF(ISERROR(Summary!C121/Summary!C76),"n/a",Summary!C121/Summary!C76)</f>
        <v>0.74886991461577102</v>
      </c>
      <c r="D66" s="11">
        <f>IF(ISERROR(B66-C66),"n/a",B66-C66)</f>
        <v>3.3659101877814845E-2</v>
      </c>
    </row>
    <row r="67" spans="1:4" ht="15.75" thickBot="1" x14ac:dyDescent="0.25">
      <c r="A67" s="14" t="s">
        <v>16</v>
      </c>
      <c r="B67" s="10">
        <f>IF(ISERROR(Summary!B141/Summary!B121), "n/a",Summary!B141/Summary!B121)</f>
        <v>0.96330991412958622</v>
      </c>
      <c r="C67" s="10">
        <f>IF(ISERROR(Summary!C141/Summary!C121), "n/a",Summary!C141/Summary!C121)</f>
        <v>0.97853789403085178</v>
      </c>
      <c r="D67" s="12">
        <f>IF(ISERROR(B67-C67),"n/a",B67-C67)</f>
        <v>-1.5227979901265565E-2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10/9/2023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2023</v>
      </c>
      <c r="B3" s="358"/>
      <c r="C3" s="358"/>
      <c r="D3" s="358"/>
      <c r="E3" s="310"/>
    </row>
    <row r="4" spans="1:5" ht="15.75" x14ac:dyDescent="0.25">
      <c r="A4" s="358" t="str">
        <f>Summary!A4</f>
        <v>as of Friday, October 6, 2023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5" ht="15.75" customHeight="1" x14ac:dyDescent="0.2">
      <c r="A9" s="400"/>
      <c r="B9" s="326" t="str">
        <f>(Summary!B7)</f>
        <v>as of 10/6/23</v>
      </c>
      <c r="C9" s="328" t="str">
        <f>Summary!C7</f>
        <v>as of 10/6/22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0.46138918088461228</v>
      </c>
      <c r="C11" s="9">
        <f>IF(ISERROR(College!G13/College!C13),"n/a",College!G13/College!C13)</f>
        <v>0.52023692003948663</v>
      </c>
      <c r="D11" s="11">
        <f>IF(ISERROR(B11-C11),"n/a",B11-C11)</f>
        <v>-5.8847739154874346E-2</v>
      </c>
    </row>
    <row r="12" spans="1:5" ht="15" x14ac:dyDescent="0.2">
      <c r="A12" s="13" t="s">
        <v>13</v>
      </c>
      <c r="B12" s="9">
        <f>IF(ISERROR(College!J13/College!F13),"n/a",College!J13/College!F13)</f>
        <v>0.1221521205748335</v>
      </c>
      <c r="C12" s="9">
        <f>IF(ISERROR(College!K13/College!G13),"n/a",College!K13/College!G13)</f>
        <v>0.15111264447127826</v>
      </c>
      <c r="D12" s="11">
        <f>IF(ISERROR(B12-C12),"n/a",B12-C12)</f>
        <v>-2.8960523896444754E-2</v>
      </c>
    </row>
    <row r="13" spans="1:5" ht="15" x14ac:dyDescent="0.2">
      <c r="A13" s="13" t="s">
        <v>14</v>
      </c>
      <c r="B13" s="9">
        <f>IF(ISERROR(College!N13/College!F13),"n/a",College!N13/College!F13)</f>
        <v>0.12039957939011567</v>
      </c>
      <c r="C13" s="9">
        <f>IF(ISERROR(College!O13/College!G13),"n/a",College!O13/College!G13)</f>
        <v>0.14887010522684146</v>
      </c>
      <c r="D13" s="11">
        <f>IF(ISERROR(B13-C13),"n/a",B13-C13)</f>
        <v>-2.8470525836725796E-2</v>
      </c>
    </row>
    <row r="14" spans="1:5" ht="15" x14ac:dyDescent="0.2">
      <c r="A14" s="13" t="s">
        <v>15</v>
      </c>
      <c r="B14" s="9">
        <f>IF(ISERROR(College!N13/College!J13),"n/a",College!N13/College!J13)</f>
        <v>0.98565279770444758</v>
      </c>
      <c r="C14" s="9">
        <f>IF(ISERROR(College!O13/College!K13),"n/a",College!O13/College!K13)</f>
        <v>0.98515981735159819</v>
      </c>
      <c r="D14" s="11">
        <f>IF(ISERROR(B14-C14),"n/a",B14-C14)</f>
        <v>4.9298035284939257E-4</v>
      </c>
    </row>
    <row r="15" spans="1:5" ht="15" x14ac:dyDescent="0.2">
      <c r="A15" s="13" t="s">
        <v>16</v>
      </c>
      <c r="B15" s="9">
        <f>IF(ISERROR(College!R13/College!N13), "n/a",College!R13/College!N13)</f>
        <v>0.98981077147016017</v>
      </c>
      <c r="C15" s="9">
        <f>IF(ISERROR(College!S13/College!O13), "n/a",College!S13/College!O13)</f>
        <v>0.99304750869061409</v>
      </c>
      <c r="D15" s="11">
        <f>IF(ISERROR(B15-C15),"n/a",B15-C15)</f>
        <v>-3.2367372204539224E-3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0.86107091172214179</v>
      </c>
      <c r="C17" s="9">
        <f>IF(ISERROR(College!G18/College!C18),"n/a",College!G18/College!C18)</f>
        <v>0.80308219178082196</v>
      </c>
      <c r="D17" s="11">
        <f>IF(ISERROR(B17-C17),"n/a",B17-C17)</f>
        <v>5.7988719941319822E-2</v>
      </c>
    </row>
    <row r="18" spans="1:4" ht="15" x14ac:dyDescent="0.2">
      <c r="A18" s="13" t="s">
        <v>13</v>
      </c>
      <c r="B18" s="9">
        <f>IF(ISERROR(College!J18/College!F18),"n/a",College!J18/College!F18)</f>
        <v>5.5462184873949577E-2</v>
      </c>
      <c r="C18" s="9">
        <f>IF(ISERROR(College!K18/College!G18),"n/a",College!K18/College!G18)</f>
        <v>4.9040511727078892E-2</v>
      </c>
      <c r="D18" s="11">
        <f>IF(ISERROR(B18-C18),"n/a",B18-C18)</f>
        <v>6.421673146870685E-3</v>
      </c>
    </row>
    <row r="19" spans="1:4" ht="15" x14ac:dyDescent="0.2">
      <c r="A19" s="13" t="s">
        <v>14</v>
      </c>
      <c r="B19" s="9">
        <f>IF(ISERROR(College!N18/College!F18),"n/a",College!N18/College!F18)</f>
        <v>5.2100840336134456E-2</v>
      </c>
      <c r="C19" s="9">
        <f>IF(ISERROR(College!O18/College!G18),"n/a",College!O18/College!G18)</f>
        <v>4.2643923240938165E-2</v>
      </c>
      <c r="D19" s="11">
        <f>IF(ISERROR(B19-C19),"n/a",B19-C19)</f>
        <v>9.4569170951962905E-3</v>
      </c>
    </row>
    <row r="20" spans="1:4" ht="15" x14ac:dyDescent="0.2">
      <c r="A20" s="13" t="s">
        <v>15</v>
      </c>
      <c r="B20" s="9">
        <f>IF(ISERROR(College!N18/College!J18),"n/a",College!N18/College!J18)</f>
        <v>0.93939393939393945</v>
      </c>
      <c r="C20" s="9">
        <f>IF(ISERROR(College!O18/College!K18),"n/a",College!O18/College!K18)</f>
        <v>0.86956521739130432</v>
      </c>
      <c r="D20" s="11">
        <f>IF(ISERROR(B20-C20),"n/a",B20-C20)</f>
        <v>6.9828722002635124E-2</v>
      </c>
    </row>
    <row r="21" spans="1:4" ht="15" x14ac:dyDescent="0.2">
      <c r="A21" s="13" t="s">
        <v>16</v>
      </c>
      <c r="B21" s="9">
        <f>IF(ISERROR(College!R18/College!N18), "n/a",College!R18/College!N18)</f>
        <v>0.90322580645161288</v>
      </c>
      <c r="C21" s="9">
        <f>IF(ISERROR(College!S18/College!O18), "n/a",College!S18/College!O18)</f>
        <v>0.95</v>
      </c>
      <c r="D21" s="11">
        <f>IF(ISERROR(B21-C21),"n/a",B21-C21)</f>
        <v>-4.6774193548387077E-2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0.80091185410334342</v>
      </c>
      <c r="C23" s="9">
        <f>IF(ISERROR(College!G16/College!C16),"n/a",College!G16/College!C16)</f>
        <v>0.78181818181818186</v>
      </c>
      <c r="D23" s="11">
        <f>IF(ISERROR(B23-C23),"n/a",B23-C23)</f>
        <v>1.9093672285161567E-2</v>
      </c>
    </row>
    <row r="24" spans="1:4" ht="15" x14ac:dyDescent="0.2">
      <c r="A24" s="13" t="s">
        <v>13</v>
      </c>
      <c r="B24" s="9">
        <f>IF(ISERROR(College!J16/College!F16),"n/a",College!J16/College!F16)</f>
        <v>7.020872865275142E-2</v>
      </c>
      <c r="C24" s="9">
        <f>IF(ISERROR(College!K16/College!G16),"n/a",College!K16/College!G16)</f>
        <v>8.8794926004228336E-2</v>
      </c>
      <c r="D24" s="11">
        <f>IF(ISERROR(B24-C24),"n/a",B24-C24)</f>
        <v>-1.8586197351476916E-2</v>
      </c>
    </row>
    <row r="25" spans="1:4" ht="15" x14ac:dyDescent="0.2">
      <c r="A25" s="13" t="s">
        <v>14</v>
      </c>
      <c r="B25" s="9">
        <f>IF(ISERROR(College!N16/College!F16),"n/a",College!N16/College!F16)</f>
        <v>6.6413662239089177E-2</v>
      </c>
      <c r="C25" s="9">
        <f>IF(ISERROR(College!O16/College!G16),"n/a",College!O16/College!G16)</f>
        <v>8.5623678646934459E-2</v>
      </c>
      <c r="D25" s="11">
        <f>IF(ISERROR(B25-C25),"n/a",B25-C25)</f>
        <v>-1.9210016407845282E-2</v>
      </c>
    </row>
    <row r="26" spans="1:4" ht="15" x14ac:dyDescent="0.2">
      <c r="A26" s="13" t="s">
        <v>15</v>
      </c>
      <c r="B26" s="9">
        <f>IF(ISERROR(College!N16/College!J16),"n/a",College!N16/College!J16)</f>
        <v>0.94594594594594594</v>
      </c>
      <c r="C26" s="9">
        <f>IF(ISERROR(College!O16/College!K16),"n/a",College!O16/College!K16)</f>
        <v>0.9642857142857143</v>
      </c>
      <c r="D26" s="11">
        <f>IF(ISERROR(B26-C26),"n/a",B26-C26)</f>
        <v>-1.8339768339768359E-2</v>
      </c>
    </row>
    <row r="27" spans="1:4" ht="15" x14ac:dyDescent="0.2">
      <c r="A27" s="13" t="s">
        <v>16</v>
      </c>
      <c r="B27" s="9">
        <f>IF(ISERROR(College!R16/College!N16), "n/a",College!R16/College!N16)</f>
        <v>0.94285714285714284</v>
      </c>
      <c r="C27" s="9">
        <f>IF(ISERROR(College!S16/College!O16), "n/a",College!S16/College!O16)</f>
        <v>0.96296296296296291</v>
      </c>
      <c r="D27" s="11">
        <f>IF(ISERROR(B27-C27),"n/a",B27-C27)</f>
        <v>-2.0105820105820071E-2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0.53279336230738839</v>
      </c>
      <c r="C29" s="9">
        <f>IF(ISERROR(College!G11/College!C11),"n/a",College!G11/College!C11)</f>
        <v>0.55747082012831417</v>
      </c>
      <c r="D29" s="11">
        <f>IF(ISERROR(B29-C29),"n/a",B29-C29)</f>
        <v>-2.4677457820925786E-2</v>
      </c>
    </row>
    <row r="30" spans="1:4" ht="15" x14ac:dyDescent="0.2">
      <c r="A30" s="13" t="s">
        <v>13</v>
      </c>
      <c r="B30" s="9">
        <f>IF(ISERROR(College!J11/College!F11),"n/a",College!J11/College!F11)</f>
        <v>0.10233592880978866</v>
      </c>
      <c r="C30" s="9">
        <f>IF(ISERROR(College!K11/College!G11),"n/a",College!K11/College!G11)</f>
        <v>0.13630061009428729</v>
      </c>
      <c r="D30" s="11">
        <f>IF(ISERROR(B30-C30),"n/a",B30-C30)</f>
        <v>-3.396468128449863E-2</v>
      </c>
    </row>
    <row r="31" spans="1:4" ht="15" x14ac:dyDescent="0.2">
      <c r="A31" s="13" t="s">
        <v>14</v>
      </c>
      <c r="B31" s="9">
        <f>IF(ISERROR(College!N11/College!F11),"n/a",College!N11/College!F11)</f>
        <v>0.10023482882214807</v>
      </c>
      <c r="C31" s="9">
        <f>IF(ISERROR(College!O11/College!G11),"n/a",College!O11/College!G11)</f>
        <v>0.13366611203549639</v>
      </c>
      <c r="D31" s="11">
        <f>IF(ISERROR(B31-C31),"n/a",B31-C31)</f>
        <v>-3.3431283213348317E-2</v>
      </c>
    </row>
    <row r="32" spans="1:4" ht="15" x14ac:dyDescent="0.2">
      <c r="A32" s="13" t="s">
        <v>15</v>
      </c>
      <c r="B32" s="9">
        <f>IF(ISERROR(College!N11/College!J11),"n/a",College!N11/College!J11)</f>
        <v>0.97946859903381644</v>
      </c>
      <c r="C32" s="9">
        <f>IF(ISERROR(College!O11/College!K11),"n/a",College!O11/College!K11)</f>
        <v>0.98067141403865721</v>
      </c>
      <c r="D32" s="11">
        <f>IF(ISERROR(B32-C32),"n/a",B32-C32)</f>
        <v>-1.2028150048407626E-3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0.98273736128236744</v>
      </c>
      <c r="C33" s="10">
        <f>IF(ISERROR(College!S11/College!O11), "n/a",College!S11/College!O11)</f>
        <v>0.98962655601659755</v>
      </c>
      <c r="D33" s="12">
        <f>IF(ISERROR(B33-C33),"n/a",B33-C33)</f>
        <v>-6.8891947342301085E-3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10/6/23</v>
      </c>
      <c r="C36" s="326" t="str">
        <f>(Summary!C7)</f>
        <v>as of 10/6/22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0.31326687116564417</v>
      </c>
      <c r="C39" s="9">
        <f>IF(ISERROR(College!G21/College!C21),"n/a",College!G21/College!C21)</f>
        <v>0.40872045639771803</v>
      </c>
      <c r="D39" s="11">
        <f>IF(ISERROR(B39-C39),"n/a",B39-C39)</f>
        <v>-9.5453585232073868E-2</v>
      </c>
    </row>
    <row r="40" spans="1:4" ht="15" x14ac:dyDescent="0.2">
      <c r="A40" s="13" t="s">
        <v>13</v>
      </c>
      <c r="B40" s="9">
        <f>IF(ISERROR(College!J21/College!F21),"n/a",College!J21/College!F21)</f>
        <v>0.16034271725826194</v>
      </c>
      <c r="C40" s="9">
        <f>IF(ISERROR(College!K21/College!G21),"n/a",College!K21/College!G21)</f>
        <v>0.1814556331006979</v>
      </c>
      <c r="D40" s="11">
        <f>IF(ISERROR(B40-C40),"n/a",B40-C40)</f>
        <v>-2.1112915842435964E-2</v>
      </c>
    </row>
    <row r="41" spans="1:4" ht="15" x14ac:dyDescent="0.2">
      <c r="A41" s="13" t="s">
        <v>14</v>
      </c>
      <c r="B41" s="9">
        <f>IF(ISERROR(College!N21/College!F21),"n/a",College!N21/College!F21)</f>
        <v>0.16034271725826194</v>
      </c>
      <c r="C41" s="9">
        <f>IF(ISERROR(College!O21/College!G21),"n/a",College!O21/College!G21)</f>
        <v>0.17746759720837488</v>
      </c>
      <c r="D41" s="11">
        <f>IF(ISERROR(B41-C41),"n/a",B41-C41)</f>
        <v>-1.7124879950112942E-2</v>
      </c>
    </row>
    <row r="42" spans="1:4" ht="15" x14ac:dyDescent="0.2">
      <c r="A42" s="13" t="s">
        <v>15</v>
      </c>
      <c r="B42" s="9">
        <f>IF(ISERROR(College!N21/College!J21),"n/a",College!N21/College!J21)</f>
        <v>1</v>
      </c>
      <c r="C42" s="9">
        <f>IF(ISERROR(College!O21/College!K21),"n/a",College!O21/College!K21)</f>
        <v>0.97802197802197799</v>
      </c>
      <c r="D42" s="11">
        <f>IF(ISERROR(B42-C42),"n/a",B42-C42)</f>
        <v>2.1978021978022011E-2</v>
      </c>
    </row>
    <row r="43" spans="1:4" ht="15" x14ac:dyDescent="0.2">
      <c r="A43" s="13" t="s">
        <v>16</v>
      </c>
      <c r="B43" s="9">
        <f>IF(ISERROR(College!R21/College!N21), "n/a",College!R21/College!N21)</f>
        <v>0.95419847328244278</v>
      </c>
      <c r="C43" s="9">
        <f>IF(ISERROR(College!S21/College!O21), "n/a",College!S21/College!O21)</f>
        <v>0.9831460674157303</v>
      </c>
      <c r="D43" s="11">
        <f>IF(ISERROR(B43-C43),"n/a",B43-C43)</f>
        <v>-2.8947594133287513E-2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0.3888888888888889</v>
      </c>
      <c r="D46" s="11">
        <f t="shared" si="0"/>
        <v>-0.15811965811965811</v>
      </c>
    </row>
    <row r="47" spans="1:4" ht="15" x14ac:dyDescent="0.2">
      <c r="A47" s="13" t="s">
        <v>14</v>
      </c>
      <c r="B47" s="9">
        <f>IF(ISERROR(College!N22/College!F22),"n/a",College!N22/College!F22)</f>
        <v>0.23076923076923078</v>
      </c>
      <c r="C47" s="9">
        <f>IF(ISERROR(College!O22/College!G22),"n/a",College!O22/College!G22)</f>
        <v>0.3888888888888889</v>
      </c>
      <c r="D47" s="11">
        <f t="shared" si="0"/>
        <v>-0.15811965811965811</v>
      </c>
    </row>
    <row r="48" spans="1:4" ht="15" x14ac:dyDescent="0.2">
      <c r="A48" s="13" t="s">
        <v>15</v>
      </c>
      <c r="B48" s="9">
        <f>IF(ISERROR(College!N22/College!J22),"n/a",College!N22/College!J22)</f>
        <v>1</v>
      </c>
      <c r="C48" s="9">
        <f>IF(ISERROR(College!O22/College!K22),"n/a",College!O22/College!K22)</f>
        <v>1</v>
      </c>
      <c r="D48" s="11">
        <f t="shared" si="0"/>
        <v>0</v>
      </c>
    </row>
    <row r="49" spans="1:4" ht="15" x14ac:dyDescent="0.2">
      <c r="A49" s="22" t="s">
        <v>16</v>
      </c>
      <c r="B49" s="9">
        <f>IF(ISERROR(College!R22/College!N22), "n/a",College!R22/College!N22)</f>
        <v>1</v>
      </c>
      <c r="C49" s="9">
        <f>IF(ISERROR(College!S22/College!O22), "n/a",College!S22/College!O22)</f>
        <v>0.8571428571428571</v>
      </c>
      <c r="D49" s="11">
        <f t="shared" si="0"/>
        <v>0.1428571428571429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0.20370370370370369</v>
      </c>
      <c r="D51" s="11">
        <f>IF(ISERROR(B51-C51),"n/a",B51-C51)</f>
        <v>-5.5555555555555552E-2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9.0909090909090912E-2</v>
      </c>
      <c r="D52" s="11">
        <f>IF(ISERROR(B52-C52),"n/a",B52-C52)</f>
        <v>0.15909090909090909</v>
      </c>
    </row>
    <row r="53" spans="1:4" ht="15" x14ac:dyDescent="0.2">
      <c r="A53" s="13" t="s">
        <v>14</v>
      </c>
      <c r="B53" s="9">
        <f>IF(ISERROR(College!N26/College!F26),"n/a",College!N26/College!F26)</f>
        <v>0.125</v>
      </c>
      <c r="C53" s="9">
        <f>IF(ISERROR(College!O26/College!G26),"n/a",College!O26/College!G26)</f>
        <v>9.0909090909090912E-2</v>
      </c>
      <c r="D53" s="11">
        <f>IF(ISERROR(B53-C53),"n/a",B53-C53)</f>
        <v>3.4090909090909088E-2</v>
      </c>
    </row>
    <row r="54" spans="1:4" ht="15" x14ac:dyDescent="0.2">
      <c r="A54" s="13" t="s">
        <v>15</v>
      </c>
      <c r="B54" s="9">
        <f>IF(ISERROR(College!N26/College!J26),"n/a",College!N26/College!J26)</f>
        <v>0.5</v>
      </c>
      <c r="C54" s="9">
        <f>IF(ISERROR(College!O26/College!K26),"n/a",College!O26/College!K26)</f>
        <v>1</v>
      </c>
      <c r="D54" s="11">
        <f>IF(ISERROR(B54-C54),"n/a",B54-C54)</f>
        <v>-0.5</v>
      </c>
    </row>
    <row r="55" spans="1:4" ht="15" x14ac:dyDescent="0.2">
      <c r="A55" s="13" t="s">
        <v>16</v>
      </c>
      <c r="B55" s="9">
        <f>IF(ISERROR(College!R26/College!N26), "n/a",College!R26/College!N26)</f>
        <v>1</v>
      </c>
      <c r="C55" s="9">
        <f>IF(ISERROR(College!S26/College!O26), "n/a",College!S26/College!O26)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0.52586206896551724</v>
      </c>
      <c r="D57" s="11">
        <f>IF(ISERROR(B57-C57),"n/a",B57-C57)</f>
        <v>-0.1544334975369458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0.15573770491803279</v>
      </c>
      <c r="D58" s="11">
        <f>IF(ISERROR(B58-C58),"n/a",B58-C58)</f>
        <v>6.2211013030685158E-2</v>
      </c>
    </row>
    <row r="59" spans="1:4" ht="15" x14ac:dyDescent="0.2">
      <c r="A59" s="13" t="s">
        <v>14</v>
      </c>
      <c r="B59" s="9">
        <f>IF(ISERROR(College!N24/College!F24),"n/a",College!N24/College!F24)</f>
        <v>0.21794871794871795</v>
      </c>
      <c r="C59" s="9">
        <f>IF(ISERROR(College!O24/College!G24),"n/a",College!O24/College!G24)</f>
        <v>0.13114754098360656</v>
      </c>
      <c r="D59" s="11">
        <f>IF(ISERROR(B59-C59),"n/a",B59-C59)</f>
        <v>8.6801176965111387E-2</v>
      </c>
    </row>
    <row r="60" spans="1:4" ht="15" x14ac:dyDescent="0.2">
      <c r="A60" s="13" t="s">
        <v>15</v>
      </c>
      <c r="B60" s="9">
        <f>IF(ISERROR(College!N24/College!J24),"n/a",College!N24/College!J24)</f>
        <v>1</v>
      </c>
      <c r="C60" s="9">
        <f>IF(ISERROR(College!O24/College!K24),"n/a",College!O24/College!K24)</f>
        <v>0.84210526315789469</v>
      </c>
      <c r="D60" s="11">
        <f>IF(ISERROR(B60-C60),"n/a",B60-C60)</f>
        <v>0.15789473684210531</v>
      </c>
    </row>
    <row r="61" spans="1:4" ht="15" x14ac:dyDescent="0.2">
      <c r="A61" s="13" t="s">
        <v>16</v>
      </c>
      <c r="B61" s="9">
        <f>IF(ISERROR(College!R24/College!N24), "n/a",College!R24/College!N24)</f>
        <v>1</v>
      </c>
      <c r="C61" s="9">
        <f>IF(ISERROR(College!S24/College!O24), "n/a",College!S24/College!O24)</f>
        <v>0.9375</v>
      </c>
      <c r="D61" s="11">
        <f>IF(ISERROR(B61-C61),"n/a",B61-C61)</f>
        <v>6.25E-2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0.31466849879766401</v>
      </c>
      <c r="C63" s="9">
        <f>IF(ISERROR(College!G19/College!C19),"n/a",College!G19/College!C19)</f>
        <v>0.40892983699503899</v>
      </c>
      <c r="D63" s="11">
        <f>IF(ISERROR(B63-C63),"n/a",B63-C63)</f>
        <v>-9.4261338197374978E-2</v>
      </c>
    </row>
    <row r="64" spans="1:4" ht="15" x14ac:dyDescent="0.2">
      <c r="A64" s="13" t="s">
        <v>13</v>
      </c>
      <c r="B64" s="9">
        <f>IF(ISERROR(College!J19/College!F19),"n/a",College!J19/College!F19)</f>
        <v>0.16703056768558952</v>
      </c>
      <c r="C64" s="9">
        <f>IF(ISERROR(College!K19/College!G19),"n/a",College!K19/College!G19)</f>
        <v>0.18110918544194107</v>
      </c>
      <c r="D64" s="11">
        <f>IF(ISERROR(B64-C64),"n/a",B64-C64)</f>
        <v>-1.4078617756351552E-2</v>
      </c>
    </row>
    <row r="65" spans="1:4" ht="15" x14ac:dyDescent="0.2">
      <c r="A65" s="13" t="s">
        <v>14</v>
      </c>
      <c r="B65" s="9">
        <f>IF(ISERROR(College!N19/College!F19),"n/a",College!N19/College!F19)</f>
        <v>0.16593886462882096</v>
      </c>
      <c r="C65" s="9">
        <f>IF(ISERROR(College!O19/College!G19),"n/a",College!O19/College!G19)</f>
        <v>0.17504332755632582</v>
      </c>
      <c r="D65" s="11">
        <f>IF(ISERROR(B65-C65),"n/a",B65-C65)</f>
        <v>-9.1044629275048583E-3</v>
      </c>
    </row>
    <row r="66" spans="1:4" ht="15" x14ac:dyDescent="0.2">
      <c r="A66" s="13" t="s">
        <v>15</v>
      </c>
      <c r="B66" s="9">
        <f>IF(ISERROR(College!N19/College!J19),"n/a",College!N19/College!J19)</f>
        <v>0.99346405228758172</v>
      </c>
      <c r="C66" s="9">
        <f>IF(ISERROR(College!O19/College!K19),"n/a",College!O19/College!K19)</f>
        <v>0.96650717703349287</v>
      </c>
      <c r="D66" s="11">
        <f>IF(ISERROR(B66-C66),"n/a",B66-C66)</f>
        <v>2.6956875254088852E-2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0.96052631578947367</v>
      </c>
      <c r="C67" s="10">
        <f>IF(ISERROR(College!S19/College!O19), "n/a",College!S19/College!O19)</f>
        <v>0.97524752475247523</v>
      </c>
      <c r="D67" s="12">
        <f>IF(ISERROR(B67-C67),"n/a",B67-C67)</f>
        <v>-1.4721208963001553E-2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10/9/2023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2023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October 6, 2023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19" ht="15.75" customHeight="1" x14ac:dyDescent="0.2">
      <c r="A9" s="400"/>
      <c r="B9" s="326" t="str">
        <f>(Summary!B7)</f>
        <v>as of 10/6/23</v>
      </c>
      <c r="C9" s="328" t="str">
        <f>Summary!C7</f>
        <v>as of 10/6/22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0.77580347606563749</v>
      </c>
      <c r="C11" s="9">
        <f>IF(ISERROR(College!G30/College!C30),"n/a",College!G30/College!C30)</f>
        <v>0.68672746632100368</v>
      </c>
      <c r="D11" s="11">
        <f>IF(ISERROR(B11-C11),"n/a",B11-C11)</f>
        <v>8.9076009744633811E-2</v>
      </c>
    </row>
    <row r="12" spans="1:19" ht="15" x14ac:dyDescent="0.2">
      <c r="A12" s="13" t="s">
        <v>13</v>
      </c>
      <c r="B12" s="9">
        <f>IF(ISERROR(College!J30/College!F30),"n/a",College!J30/College!F30)</f>
        <v>0.17140175219023779</v>
      </c>
      <c r="C12" s="9">
        <f>IF(ISERROR(College!K30/College!G30),"n/a",College!K30/College!G30)</f>
        <v>0.16859916408251316</v>
      </c>
      <c r="D12" s="11">
        <f>IF(ISERROR(B12-C12),"n/a",B12-C12)</f>
        <v>2.8025881077246295E-3</v>
      </c>
    </row>
    <row r="13" spans="1:19" ht="15" x14ac:dyDescent="0.2">
      <c r="A13" s="13" t="s">
        <v>14</v>
      </c>
      <c r="B13" s="9">
        <f>IF(ISERROR(College!N30/College!F30),"n/a",College!N30/College!F30)</f>
        <v>0.16795994993742178</v>
      </c>
      <c r="C13" s="9">
        <f>IF(ISERROR(College!O30/College!G30),"n/a",College!O30/College!G30)</f>
        <v>0.16603748146150735</v>
      </c>
      <c r="D13" s="11">
        <f>IF(ISERROR(B13-C13),"n/a",B13-C13)</f>
        <v>1.9224684759144295E-3</v>
      </c>
    </row>
    <row r="14" spans="1:19" ht="15" x14ac:dyDescent="0.2">
      <c r="A14" s="13" t="s">
        <v>15</v>
      </c>
      <c r="B14" s="9">
        <f>IF(ISERROR(College!N30/College!J30),"n/a",College!N30/College!J30)</f>
        <v>0.97991967871485941</v>
      </c>
      <c r="C14" s="9">
        <f>IF(ISERROR(College!O30/College!K30),"n/a",College!O30/College!K30)</f>
        <v>0.98480607756897243</v>
      </c>
      <c r="D14" s="11">
        <f>IF(ISERROR(B14-C14),"n/a",B14-C14)</f>
        <v>-4.8863988541130166E-3</v>
      </c>
    </row>
    <row r="15" spans="1:19" ht="15" x14ac:dyDescent="0.2">
      <c r="A15" s="13" t="s">
        <v>16</v>
      </c>
      <c r="B15" s="9">
        <f>IF(ISERROR(College!R30/College!N30), "n/a",College!R30/College!N30)</f>
        <v>0.98211624441132639</v>
      </c>
      <c r="C15" s="9">
        <f>IF(ISERROR(College!S30/College!O30), "n/a",College!S30/College!O30)</f>
        <v>0.99187982135606978</v>
      </c>
      <c r="D15" s="11">
        <f>IF(ISERROR(B15-C15),"n/a",B15-C15)</f>
        <v>-9.7635769447433907E-3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0.84934665641813989</v>
      </c>
      <c r="C17" s="9">
        <f>IF(ISERROR(College!G35/College!C35),"n/a",College!G35/College!C35)</f>
        <v>0.85466034755134279</v>
      </c>
      <c r="D17" s="11">
        <f>IF(ISERROR(B17-C17),"n/a",B17-C17)</f>
        <v>-5.3136911332029024E-3</v>
      </c>
    </row>
    <row r="18" spans="1:4" ht="15" x14ac:dyDescent="0.2">
      <c r="A18" s="13" t="s">
        <v>13</v>
      </c>
      <c r="B18" s="9">
        <f>IF(ISERROR(College!J35/College!F35),"n/a",College!J35/College!F35)</f>
        <v>3.8914027149321267E-2</v>
      </c>
      <c r="C18" s="9">
        <f>IF(ISERROR(College!K35/College!G35),"n/a",College!K35/College!G35)</f>
        <v>5.3604436229205174E-2</v>
      </c>
      <c r="D18" s="11">
        <f>IF(ISERROR(B18-C18),"n/a",B18-C18)</f>
        <v>-1.4690409079883907E-2</v>
      </c>
    </row>
    <row r="19" spans="1:4" ht="15" x14ac:dyDescent="0.2">
      <c r="A19" s="13" t="s">
        <v>14</v>
      </c>
      <c r="B19" s="9">
        <f>IF(ISERROR(College!N35/College!F35),"n/a",College!N35/College!F35)</f>
        <v>3.8914027149321267E-2</v>
      </c>
      <c r="C19" s="9">
        <f>IF(ISERROR(College!O35/College!G35),"n/a",College!O35/College!G35)</f>
        <v>5.1756007393715345E-2</v>
      </c>
      <c r="D19" s="11">
        <f>IF(ISERROR(B19-C19),"n/a",B19-C19)</f>
        <v>-1.2841980244394077E-2</v>
      </c>
    </row>
    <row r="20" spans="1:4" ht="15" x14ac:dyDescent="0.2">
      <c r="A20" s="13" t="s">
        <v>15</v>
      </c>
      <c r="B20" s="9">
        <f>IF(ISERROR(College!N35/College!J35),"n/a",College!N35/College!J35)</f>
        <v>1</v>
      </c>
      <c r="C20" s="9">
        <f>IF(ISERROR(College!O35/College!K35),"n/a",College!O35/College!K35)</f>
        <v>0.96551724137931039</v>
      </c>
      <c r="D20" s="11">
        <f>IF(ISERROR(B20-C20),"n/a",B20-C20)</f>
        <v>3.4482758620689613E-2</v>
      </c>
    </row>
    <row r="21" spans="1:4" ht="15" x14ac:dyDescent="0.2">
      <c r="A21" s="13" t="s">
        <v>16</v>
      </c>
      <c r="B21" s="9">
        <f>IF(ISERROR(College!R35/College!N35), "n/a",College!R35/College!N35)</f>
        <v>0.88372093023255816</v>
      </c>
      <c r="C21" s="9">
        <f>IF(ISERROR(College!S35/College!O35), "n/a",College!S35/College!O35)</f>
        <v>0.9464285714285714</v>
      </c>
      <c r="D21" s="11">
        <f>IF(ISERROR(B21-C21),"n/a",B21-C21)</f>
        <v>-6.2707641196013242E-2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0.7813664596273292</v>
      </c>
      <c r="C23" s="9">
        <f>IF(ISERROR(College!G33/College!C33),"n/a",College!G33/College!C33)</f>
        <v>0.78071833648393196</v>
      </c>
      <c r="D23" s="11">
        <f>IF(ISERROR(B23-C23),"n/a",B23-C23)</f>
        <v>6.4812314339723898E-4</v>
      </c>
    </row>
    <row r="24" spans="1:4" ht="15" x14ac:dyDescent="0.2">
      <c r="A24" s="13" t="s">
        <v>13</v>
      </c>
      <c r="B24" s="9">
        <f>IF(ISERROR(College!J33/College!F33),"n/a",College!J33/College!F33)</f>
        <v>5.6041335453100159E-2</v>
      </c>
      <c r="C24" s="9">
        <f>IF(ISERROR(College!K33/College!G33),"n/a",College!K33/College!G33)</f>
        <v>7.5464083938660206E-2</v>
      </c>
      <c r="D24" s="11">
        <f>IF(ISERROR(B24-C24),"n/a",B24-C24)</f>
        <v>-1.9422748485560047E-2</v>
      </c>
    </row>
    <row r="25" spans="1:4" ht="15" x14ac:dyDescent="0.2">
      <c r="A25" s="13" t="s">
        <v>14</v>
      </c>
      <c r="B25" s="9">
        <f>IF(ISERROR(College!N33/College!F33),"n/a",College!N33/College!F33)</f>
        <v>5.2861685214626392E-2</v>
      </c>
      <c r="C25" s="9">
        <f>IF(ISERROR(College!O33/College!G33),"n/a",College!O33/College!G33)</f>
        <v>6.9410815173527041E-2</v>
      </c>
      <c r="D25" s="11">
        <f>IF(ISERROR(B25-C25),"n/a",B25-C25)</f>
        <v>-1.6549129958900649E-2</v>
      </c>
    </row>
    <row r="26" spans="1:4" ht="15" x14ac:dyDescent="0.2">
      <c r="A26" s="13" t="s">
        <v>15</v>
      </c>
      <c r="B26" s="9">
        <f>IF(ISERROR(College!N33/College!J33),"n/a",College!N33/College!J33)</f>
        <v>0.94326241134751776</v>
      </c>
      <c r="C26" s="9">
        <f>IF(ISERROR(College!O33/College!K33),"n/a",College!O33/College!K33)</f>
        <v>0.9197860962566845</v>
      </c>
      <c r="D26" s="11">
        <f>IF(ISERROR(B26-C26),"n/a",B26-C26)</f>
        <v>2.3476315090833255E-2</v>
      </c>
    </row>
    <row r="27" spans="1:4" ht="15" x14ac:dyDescent="0.2">
      <c r="A27" s="13" t="s">
        <v>16</v>
      </c>
      <c r="B27" s="9">
        <f>IF(ISERROR(College!R33/College!N33), "n/a",College!R33/College!N33)</f>
        <v>0.87969924812030076</v>
      </c>
      <c r="C27" s="9">
        <f>IF(ISERROR(College!S33/College!O33), "n/a",College!S33/College!O33)</f>
        <v>0.93604651162790697</v>
      </c>
      <c r="D27" s="11">
        <f>IF(ISERROR(B27-C27),"n/a",B27-C27)</f>
        <v>-5.6347263507606216E-2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0.80490390050876204</v>
      </c>
      <c r="C29" s="9">
        <f>IF(ISERROR(College!G28/College!C28),"n/a",College!G28/College!C28)</f>
        <v>0.70634768250067204</v>
      </c>
      <c r="D29" s="11">
        <f>IF(ISERROR(B29-C29),"n/a",B29-C29)</f>
        <v>9.8556218008090002E-2</v>
      </c>
    </row>
    <row r="30" spans="1:4" ht="15" x14ac:dyDescent="0.2">
      <c r="A30" s="13" t="s">
        <v>13</v>
      </c>
      <c r="B30" s="9">
        <f>IF(ISERROR(College!J28/College!F28),"n/a",College!J28/College!F28)</f>
        <v>0.13014660697041525</v>
      </c>
      <c r="C30" s="9">
        <f>IF(ISERROR(College!K28/College!G28),"n/a",College!K28/College!G28)</f>
        <v>0.14928781124279655</v>
      </c>
      <c r="D30" s="11">
        <f>IF(ISERROR(B30-C30),"n/a",B30-C30)</f>
        <v>-1.9141204272381307E-2</v>
      </c>
    </row>
    <row r="31" spans="1:4" ht="15" x14ac:dyDescent="0.2">
      <c r="A31" s="13" t="s">
        <v>14</v>
      </c>
      <c r="B31" s="9">
        <f>IF(ISERROR(College!N28/College!F28),"n/a",College!N28/College!F28)</f>
        <v>0.12729347730664559</v>
      </c>
      <c r="C31" s="9">
        <f>IF(ISERROR(College!O28/College!G28),"n/a",College!O28/College!G28)</f>
        <v>0.14629770577362183</v>
      </c>
      <c r="D31" s="11">
        <f>IF(ISERROR(B31-C31),"n/a",B31-C31)</f>
        <v>-1.9004228466976247E-2</v>
      </c>
    </row>
    <row r="32" spans="1:4" ht="15" x14ac:dyDescent="0.2">
      <c r="A32" s="13" t="s">
        <v>15</v>
      </c>
      <c r="B32" s="9">
        <f>IF(ISERROR(College!N28/College!J28),"n/a",College!N28/College!J28)</f>
        <v>0.97807757166947729</v>
      </c>
      <c r="C32" s="9">
        <f>IF(ISERROR(College!O28/College!K28),"n/a",College!O28/College!K28)</f>
        <v>0.97997086671522216</v>
      </c>
      <c r="D32" s="11">
        <f>IF(ISERROR(B32-C32),"n/a",B32-C32)</f>
        <v>-1.8932950457448694E-3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0.9762068965517241</v>
      </c>
      <c r="C33" s="10">
        <f>IF(ISERROR(College!S28/College!O28), "n/a",College!S28/College!O28)</f>
        <v>0.98736529171311782</v>
      </c>
      <c r="D33" s="12">
        <f>IF(ISERROR(B33-C33),"n/a",B33-C33)</f>
        <v>-1.1158395161393719E-2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10/6/23</v>
      </c>
      <c r="C36" s="326" t="str">
        <f>(Summary!C7)</f>
        <v>as of 10/6/22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0.70580672809085065</v>
      </c>
      <c r="C39" s="9">
        <f>IF(ISERROR(College!G38/College!C38),"n/a",College!G38/College!C38)</f>
        <v>0.76793248945147674</v>
      </c>
      <c r="D39" s="11">
        <f>IF(ISERROR(B39-C39),"n/a",B39-C39)</f>
        <v>-6.2125761360626086E-2</v>
      </c>
    </row>
    <row r="40" spans="1:4" ht="15" x14ac:dyDescent="0.2">
      <c r="A40" s="13" t="s">
        <v>13</v>
      </c>
      <c r="B40" s="9">
        <f>IF(ISERROR(College!J38/College!F38),"n/a",College!J38/College!F38)</f>
        <v>0.17273831208257437</v>
      </c>
      <c r="C40" s="9">
        <f>IF(ISERROR(College!K38/College!G38),"n/a",College!K38/College!G38)</f>
        <v>0.17739403453689168</v>
      </c>
      <c r="D40" s="11">
        <f>IF(ISERROR(B40-C40),"n/a",B40-C40)</f>
        <v>-4.655722454317307E-3</v>
      </c>
    </row>
    <row r="41" spans="1:4" ht="15" x14ac:dyDescent="0.2">
      <c r="A41" s="13" t="s">
        <v>14</v>
      </c>
      <c r="B41" s="9">
        <f>IF(ISERROR(College!N38/College!F38),"n/a",College!N38/College!F38)</f>
        <v>0.16454159077109898</v>
      </c>
      <c r="C41" s="9">
        <f>IF(ISERROR(College!O38/College!G38),"n/a",College!O38/College!G38)</f>
        <v>0.16745159602302459</v>
      </c>
      <c r="D41" s="11">
        <f>IF(ISERROR(B41-C41),"n/a",B41-C41)</f>
        <v>-2.9100052519256125E-3</v>
      </c>
    </row>
    <row r="42" spans="1:4" ht="15" x14ac:dyDescent="0.2">
      <c r="A42" s="13" t="s">
        <v>15</v>
      </c>
      <c r="B42" s="9">
        <f>IF(ISERROR(College!N38/College!J38),"n/a",College!N38/College!J38)</f>
        <v>0.95254833040421794</v>
      </c>
      <c r="C42" s="9">
        <f>IF(ISERROR(College!O38/College!K38),"n/a",College!O38/College!K38)</f>
        <v>0.94395280235988199</v>
      </c>
      <c r="D42" s="11">
        <f>IF(ISERROR(B42-C42),"n/a",B42-C42)</f>
        <v>8.5955280443359428E-3</v>
      </c>
    </row>
    <row r="43" spans="1:4" ht="15" x14ac:dyDescent="0.2">
      <c r="A43" s="13" t="s">
        <v>16</v>
      </c>
      <c r="B43" s="9">
        <f>IF(ISERROR(College!R38/College!N38), "n/a",College!R38/College!N38)</f>
        <v>0.97416974169741699</v>
      </c>
      <c r="C43" s="9">
        <f>IF(ISERROR(College!S38/College!O38), "n/a",College!S38/College!O38)</f>
        <v>0.99062499999999998</v>
      </c>
      <c r="D43" s="11">
        <f>IF(ISERROR(B43-C43),"n/a",B43-C43)</f>
        <v>-1.6455258302582987E-2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0.16666666666666666</v>
      </c>
      <c r="C46" s="9">
        <f>IF(ISERROR(College!K39/College!G39),"n/a",College!K39/College!G39)</f>
        <v>0.23529411764705882</v>
      </c>
      <c r="D46" s="11">
        <f>IF(ISERROR(B46-C46),"n/a",B46-C46)</f>
        <v>-6.8627450980392163E-2</v>
      </c>
    </row>
    <row r="47" spans="1:4" ht="15" x14ac:dyDescent="0.2">
      <c r="A47" s="13" t="s">
        <v>14</v>
      </c>
      <c r="B47" s="9">
        <f>IF(ISERROR(College!N39/College!F39),"n/a",College!N39/College!F39)</f>
        <v>0.16666666666666666</v>
      </c>
      <c r="C47" s="9">
        <f>IF(ISERROR(College!O39/College!G39),"n/a",College!O39/College!G39)</f>
        <v>0.20588235294117646</v>
      </c>
      <c r="D47" s="11">
        <f>IF(ISERROR(B47-C47),"n/a",B47-C47)</f>
        <v>-3.9215686274509803E-2</v>
      </c>
    </row>
    <row r="48" spans="1:4" ht="15" x14ac:dyDescent="0.2">
      <c r="A48" s="13" t="s">
        <v>15</v>
      </c>
      <c r="B48" s="9">
        <f>IF(ISERROR(College!N39/College!J39),"n/a",College!N39/College!J39)</f>
        <v>1</v>
      </c>
      <c r="C48" s="9">
        <f>IF(ISERROR(College!O39/College!K39),"n/a",College!O39/College!K39)</f>
        <v>0.875</v>
      </c>
      <c r="D48" s="11">
        <f>IF(ISERROR(B48-C48),"n/a",B48-C48)</f>
        <v>0.125</v>
      </c>
    </row>
    <row r="49" spans="1:4" ht="15" x14ac:dyDescent="0.2">
      <c r="A49" s="22" t="s">
        <v>16</v>
      </c>
      <c r="B49" s="9">
        <f>IF(ISERROR(College!R39/College!N39), "n/a",College!R39/College!N39)</f>
        <v>0.66666666666666663</v>
      </c>
      <c r="C49" s="9">
        <f>IF(ISERROR(College!S39/College!O39), "n/a",College!S39/College!O39)</f>
        <v>1</v>
      </c>
      <c r="D49" s="11">
        <f>IF(ISERROR(B49-C49),"n/a",B49-C49)</f>
        <v>-0.33333333333333337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0.13461538461538461</v>
      </c>
      <c r="C51" s="9">
        <f>IF(ISERROR(College!G43/College!C43),"n/a",College!G43/College!C43)</f>
        <v>0.48148148148148145</v>
      </c>
      <c r="D51" s="11">
        <f>IF(ISERROR(B51-C51),"n/a",B51-C51)</f>
        <v>-0.34686609686609682</v>
      </c>
    </row>
    <row r="52" spans="1:4" ht="15" x14ac:dyDescent="0.2">
      <c r="A52" s="13" t="s">
        <v>13</v>
      </c>
      <c r="B52" s="9">
        <f>IF(ISERROR(College!J43/College!F43),"n/a",College!J43/College!F43)</f>
        <v>0.13333333333333333</v>
      </c>
      <c r="C52" s="9">
        <f>IF(ISERROR(College!K43/College!G43),"n/a",College!K43/College!G43)</f>
        <v>0.13461538461538461</v>
      </c>
      <c r="D52" s="11">
        <f>IF(ISERROR(B52-C52),"n/a",B52-C52)</f>
        <v>-1.2820512820512775E-3</v>
      </c>
    </row>
    <row r="53" spans="1:4" ht="15" x14ac:dyDescent="0.2">
      <c r="A53" s="13" t="s">
        <v>14</v>
      </c>
      <c r="B53" s="9">
        <f>IF(ISERROR(College!N43/College!F43),"n/a",College!N43/College!F43)</f>
        <v>0.11666666666666667</v>
      </c>
      <c r="C53" s="9">
        <f>IF(ISERROR(College!O43/College!G43),"n/a",College!O43/College!G43)</f>
        <v>5.7692307692307696E-2</v>
      </c>
      <c r="D53" s="11">
        <f>IF(ISERROR(B53-C53),"n/a",B53-C53)</f>
        <v>5.8974358974358973E-2</v>
      </c>
    </row>
    <row r="54" spans="1:4" ht="15" x14ac:dyDescent="0.2">
      <c r="A54" s="13" t="s">
        <v>15</v>
      </c>
      <c r="B54" s="9">
        <f>IF(ISERROR(College!N43/College!J43),"n/a",College!N43/College!J43)</f>
        <v>0.875</v>
      </c>
      <c r="C54" s="9">
        <f>IF(ISERROR(College!O43/College!K43),"n/a",College!O43/College!K43)</f>
        <v>0.42857142857142855</v>
      </c>
      <c r="D54" s="11">
        <f>IF(ISERROR(B54-C54),"n/a",B54-C54)</f>
        <v>0.44642857142857145</v>
      </c>
    </row>
    <row r="55" spans="1:4" ht="15" x14ac:dyDescent="0.2">
      <c r="A55" s="13" t="s">
        <v>16</v>
      </c>
      <c r="B55" s="9">
        <f>IF(ISERROR(College!R43/College!N43), "n/a",College!R43/College!N43)</f>
        <v>0.8571428571428571</v>
      </c>
      <c r="C55" s="9">
        <f>IF(ISERROR(College!S43/College!O43), "n/a",College!S43/College!O43)</f>
        <v>1</v>
      </c>
      <c r="D55" s="11">
        <f>IF(ISERROR(B55-C55),"n/a",B55-C55)</f>
        <v>-0.1428571428571429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0.84390243902439022</v>
      </c>
      <c r="C57" s="9">
        <f>IF(ISERROR(College!G41/College!C41),"n/a",College!G41/College!C41)</f>
        <v>0.89005235602094246</v>
      </c>
      <c r="D57" s="11">
        <f>IF(ISERROR(B57-C57),"n/a",B57-C57)</f>
        <v>-4.6149916996552243E-2</v>
      </c>
    </row>
    <row r="58" spans="1:4" ht="15" x14ac:dyDescent="0.2">
      <c r="A58" s="13" t="s">
        <v>13</v>
      </c>
      <c r="B58" s="9">
        <f>IF(ISERROR(College!J41/College!F41),"n/a",College!J41/College!F41)</f>
        <v>0.13005780346820808</v>
      </c>
      <c r="C58" s="9">
        <f>IF(ISERROR(College!K41/College!G41),"n/a",College!K41/College!G41)</f>
        <v>0.1803921568627451</v>
      </c>
      <c r="D58" s="11">
        <f>IF(ISERROR(B58-C58),"n/a",B58-C58)</f>
        <v>-5.0334353394537013E-2</v>
      </c>
    </row>
    <row r="59" spans="1:4" ht="15" x14ac:dyDescent="0.2">
      <c r="A59" s="13" t="s">
        <v>14</v>
      </c>
      <c r="B59" s="9">
        <f>IF(ISERROR(College!N41/College!F41),"n/a",College!N41/College!F41)</f>
        <v>0.11849710982658959</v>
      </c>
      <c r="C59" s="9">
        <f>IF(ISERROR(College!O41/College!G41),"n/a",College!O41/College!G41)</f>
        <v>0.1588235294117647</v>
      </c>
      <c r="D59" s="11">
        <f>IF(ISERROR(B59-C59),"n/a",B59-C59)</f>
        <v>-4.0326419585175105E-2</v>
      </c>
    </row>
    <row r="60" spans="1:4" ht="15" x14ac:dyDescent="0.2">
      <c r="A60" s="13" t="s">
        <v>15</v>
      </c>
      <c r="B60" s="9">
        <f>IF(ISERROR(College!N41/College!J41),"n/a",College!N41/College!J41)</f>
        <v>0.91111111111111109</v>
      </c>
      <c r="C60" s="9">
        <f>IF(ISERROR(College!O41/College!K41),"n/a",College!O41/College!K41)</f>
        <v>0.88043478260869568</v>
      </c>
      <c r="D60" s="11">
        <f>IF(ISERROR(B60-C60),"n/a",B60-C60)</f>
        <v>3.0676328502415418E-2</v>
      </c>
    </row>
    <row r="61" spans="1:4" ht="15" x14ac:dyDescent="0.2">
      <c r="A61" s="13" t="s">
        <v>16</v>
      </c>
      <c r="B61" s="9">
        <f>IF(ISERROR(College!R41/College!N41), "n/a",College!R41/College!N41)</f>
        <v>0.90243902439024393</v>
      </c>
      <c r="C61" s="9">
        <f>IF(ISERROR(College!S41/College!O41), "n/a",College!S41/College!O41)</f>
        <v>0.95061728395061729</v>
      </c>
      <c r="D61" s="11">
        <f>IF(ISERROR(B61-C61),"n/a",B61-C61)</f>
        <v>-4.817825956037336E-2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0.71198774415932597</v>
      </c>
      <c r="C63" s="9">
        <f>IF(ISERROR(College!G36/College!C36),"n/a",College!G36/College!C36)</f>
        <v>0.77332399789952744</v>
      </c>
      <c r="D63" s="11">
        <f>IF(ISERROR(B63-C63),"n/a",B63-C63)</f>
        <v>-6.1336253740201463E-2</v>
      </c>
    </row>
    <row r="64" spans="1:4" ht="15" x14ac:dyDescent="0.2">
      <c r="A64" s="13" t="s">
        <v>13</v>
      </c>
      <c r="B64" s="9">
        <f>IF(ISERROR(College!J36/College!F36),"n/a",College!J36/College!F36)</f>
        <v>0.16810112963959117</v>
      </c>
      <c r="C64" s="9">
        <f>IF(ISERROR(College!K36/College!G36),"n/a",College!K36/College!G36)</f>
        <v>0.17768220914440924</v>
      </c>
      <c r="D64" s="11">
        <f>IF(ISERROR(B64-C64),"n/a",B64-C64)</f>
        <v>-9.5810795048180686E-3</v>
      </c>
    </row>
    <row r="65" spans="1:4" ht="15" x14ac:dyDescent="0.2">
      <c r="A65" s="13" t="s">
        <v>14</v>
      </c>
      <c r="B65" s="9">
        <f>IF(ISERROR(College!N36/College!F36),"n/a",College!N36/College!F36)</f>
        <v>0.1594943518020441</v>
      </c>
      <c r="C65" s="9">
        <f>IF(ISERROR(College!O36/College!G36),"n/a",College!O36/College!G36)</f>
        <v>0.16545948392937981</v>
      </c>
      <c r="D65" s="11">
        <f>IF(ISERROR(B65-C65),"n/a",B65-C65)</f>
        <v>-5.9651321273357094E-3</v>
      </c>
    </row>
    <row r="66" spans="1:4" ht="15" x14ac:dyDescent="0.2">
      <c r="A66" s="13" t="s">
        <v>15</v>
      </c>
      <c r="B66" s="9">
        <f>IF(ISERROR(College!N36/College!J36),"n/a",College!N36/College!J36)</f>
        <v>0.94879999999999998</v>
      </c>
      <c r="C66" s="9">
        <f>IF(ISERROR(College!O36/College!K36),"n/a",College!O36/College!K36)</f>
        <v>0.93121019108280256</v>
      </c>
      <c r="D66" s="11">
        <f>IF(ISERROR(B66-C66),"n/a",B66-C66)</f>
        <v>1.7589808917197414E-2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0.96627318718381117</v>
      </c>
      <c r="C67" s="10">
        <f>IF(ISERROR(College!S36/College!O36), "n/a",College!S36/College!O36)</f>
        <v>0.98632010943912451</v>
      </c>
      <c r="D67" s="12">
        <f>IF(ISERROR(B67-C67),"n/a",B67-C67)</f>
        <v>-2.0046922255313349E-2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10/9/2023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October 6,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customHeight="1" x14ac:dyDescent="0.2">
      <c r="A9" s="400"/>
      <c r="B9" s="326" t="str">
        <f>(Summary!B7)</f>
        <v>as of 10/6/23</v>
      </c>
      <c r="C9" s="328" t="str">
        <f>Summary!C7</f>
        <v>as of 10/6/22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0.78554521066750826</v>
      </c>
      <c r="C11" s="9">
        <f>IF(ISERROR(College!G47/College!C47),"n/a",College!G47/College!C47)</f>
        <v>0.75884728050035621</v>
      </c>
      <c r="D11" s="11">
        <f>IF(ISERROR(B11-C11),"n/a",B11-C11)</f>
        <v>2.6697930167152051E-2</v>
      </c>
    </row>
    <row r="12" spans="1:4" ht="15" x14ac:dyDescent="0.2">
      <c r="A12" s="13" t="s">
        <v>13</v>
      </c>
      <c r="B12" s="9">
        <f>IF(ISERROR(College!J47/College!F47),"n/a",College!J47/College!F47)</f>
        <v>0.16110887906789875</v>
      </c>
      <c r="C12" s="9">
        <f>IF(ISERROR(College!K47/College!G47),"n/a",College!K47/College!G47)</f>
        <v>0.17986437141366718</v>
      </c>
      <c r="D12" s="11">
        <f>IF(ISERROR(B12-C12),"n/a",B12-C12)</f>
        <v>-1.8755492345768426E-2</v>
      </c>
    </row>
    <row r="13" spans="1:4" ht="15" x14ac:dyDescent="0.2">
      <c r="A13" s="13" t="s">
        <v>14</v>
      </c>
      <c r="B13" s="9">
        <f>IF(ISERROR(College!N47/College!F47),"n/a",College!N47/College!F47)</f>
        <v>0.15940136601044597</v>
      </c>
      <c r="C13" s="9">
        <f>IF(ISERROR(College!O47/College!G47),"n/a",College!O47/College!G47)</f>
        <v>0.1763171622326552</v>
      </c>
      <c r="D13" s="11">
        <f>IF(ISERROR(B13-C13),"n/a",B13-C13)</f>
        <v>-1.6915796222209234E-2</v>
      </c>
    </row>
    <row r="14" spans="1:4" ht="15" x14ac:dyDescent="0.2">
      <c r="A14" s="13" t="s">
        <v>15</v>
      </c>
      <c r="B14" s="9">
        <f>IF(ISERROR(College!N47/College!J47),"n/a",College!N47/College!J47)</f>
        <v>0.98940149625935159</v>
      </c>
      <c r="C14" s="9">
        <f>IF(ISERROR(College!O47/College!K47),"n/a",College!O47/College!K47)</f>
        <v>0.98027842227378192</v>
      </c>
      <c r="D14" s="11">
        <f>IF(ISERROR(B14-C14),"n/a",B14-C14)</f>
        <v>9.123073985569663E-3</v>
      </c>
    </row>
    <row r="15" spans="1:4" ht="15" x14ac:dyDescent="0.2">
      <c r="A15" s="13" t="s">
        <v>16</v>
      </c>
      <c r="B15" s="9">
        <f>IF(ISERROR(College!R47/College!N47), "n/a",College!R47/College!N47)</f>
        <v>0.98865784499054821</v>
      </c>
      <c r="C15" s="9">
        <f>IF(ISERROR(College!S47/College!O47), "n/a",College!S47/College!O47)</f>
        <v>0.9905325443786982</v>
      </c>
      <c r="D15" s="11">
        <f>IF(ISERROR(B15-C15),"n/a",B15-C15)</f>
        <v>-1.8746993881499918E-3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0.8655589123867069</v>
      </c>
      <c r="C17" s="9">
        <f>IF(ISERROR(College!G52/College!C52),"n/a",College!G52/College!C52)</f>
        <v>0.88835725677830946</v>
      </c>
      <c r="D17" s="11">
        <f>IF(ISERROR(B17-C17),"n/a",B17-C17)</f>
        <v>-2.2798344391602554E-2</v>
      </c>
    </row>
    <row r="18" spans="1:4" ht="15" x14ac:dyDescent="0.2">
      <c r="A18" s="13" t="s">
        <v>13</v>
      </c>
      <c r="B18" s="9">
        <f>IF(ISERROR(College!J52/College!F52),"n/a",College!J52/College!F52)</f>
        <v>4.1884816753926704E-2</v>
      </c>
      <c r="C18" s="9">
        <f>IF(ISERROR(College!K52/College!G52),"n/a",College!K52/College!G52)</f>
        <v>4.3087971274685818E-2</v>
      </c>
      <c r="D18" s="11">
        <f>IF(ISERROR(B18-C18),"n/a",B18-C18)</f>
        <v>-1.2031545207591143E-3</v>
      </c>
    </row>
    <row r="19" spans="1:4" ht="15" x14ac:dyDescent="0.2">
      <c r="A19" s="13" t="s">
        <v>14</v>
      </c>
      <c r="B19" s="9">
        <f>IF(ISERROR(College!N52/College!F52),"n/a",College!N52/College!F52)</f>
        <v>4.0139616055846421E-2</v>
      </c>
      <c r="C19" s="9">
        <f>IF(ISERROR(College!O52/College!G52),"n/a",College!O52/College!G52)</f>
        <v>3.949730700179533E-2</v>
      </c>
      <c r="D19" s="11">
        <f>IF(ISERROR(B19-C19),"n/a",B19-C19)</f>
        <v>6.4230905405109062E-4</v>
      </c>
    </row>
    <row r="20" spans="1:4" ht="15" x14ac:dyDescent="0.2">
      <c r="A20" s="13" t="s">
        <v>15</v>
      </c>
      <c r="B20" s="9">
        <f>IF(ISERROR(College!N52/College!J52),"n/a",College!N52/College!J52)</f>
        <v>0.95833333333333337</v>
      </c>
      <c r="C20" s="9">
        <f>IF(ISERROR(College!O52/College!K52),"n/a",College!O52/College!K52)</f>
        <v>0.91666666666666663</v>
      </c>
      <c r="D20" s="11">
        <f>IF(ISERROR(B20-C20),"n/a",B20-C20)</f>
        <v>4.1666666666666741E-2</v>
      </c>
    </row>
    <row r="21" spans="1:4" ht="15" x14ac:dyDescent="0.2">
      <c r="A21" s="13" t="s">
        <v>16</v>
      </c>
      <c r="B21" s="9">
        <f>IF(ISERROR(College!R52/College!N52), "n/a",College!R52/College!N52)</f>
        <v>0.95652173913043481</v>
      </c>
      <c r="C21" s="9">
        <f>IF(ISERROR(College!S52/College!O52), "n/a",College!S52/College!O52)</f>
        <v>0.95454545454545459</v>
      </c>
      <c r="D21" s="11">
        <f>IF(ISERROR(B21-C21),"n/a",B21-C21)</f>
        <v>1.9762845849802257E-3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0.82725694444444442</v>
      </c>
      <c r="C23" s="9">
        <f>IF(ISERROR(College!G50/College!C50),"n/a",College!G50/College!C50)</f>
        <v>0.82857142857142863</v>
      </c>
      <c r="D23" s="11">
        <f>IF(ISERROR(B23-C23),"n/a",B23-C23)</f>
        <v>-1.3144841269842056E-3</v>
      </c>
    </row>
    <row r="24" spans="1:4" ht="15" x14ac:dyDescent="0.2">
      <c r="A24" s="13" t="s">
        <v>13</v>
      </c>
      <c r="B24" s="9">
        <f>IF(ISERROR(College!J50/College!F50),"n/a",College!J50/College!F50)</f>
        <v>4.8268625393494226E-2</v>
      </c>
      <c r="C24" s="9">
        <f>IF(ISERROR(College!K50/College!G50),"n/a",College!K50/College!G50)</f>
        <v>5.5172413793103448E-2</v>
      </c>
      <c r="D24" s="11">
        <f>IF(ISERROR(B24-C24),"n/a",B24-C24)</f>
        <v>-6.9037883996092217E-3</v>
      </c>
    </row>
    <row r="25" spans="1:4" ht="15" x14ac:dyDescent="0.2">
      <c r="A25" s="13" t="s">
        <v>14</v>
      </c>
      <c r="B25" s="9">
        <f>IF(ISERROR(College!N50/College!F50),"n/a",College!N50/College!F50)</f>
        <v>4.5120671563483733E-2</v>
      </c>
      <c r="C25" s="9">
        <f>IF(ISERROR(College!O50/College!G50),"n/a",College!O50/College!G50)</f>
        <v>4.7126436781609195E-2</v>
      </c>
      <c r="D25" s="11">
        <f>IF(ISERROR(B25-C25),"n/a",B25-C25)</f>
        <v>-2.0057652181254618E-3</v>
      </c>
    </row>
    <row r="26" spans="1:4" ht="15" x14ac:dyDescent="0.2">
      <c r="A26" s="13" t="s">
        <v>15</v>
      </c>
      <c r="B26" s="9">
        <f>IF(ISERROR(College!N50/College!J50),"n/a",College!N50/College!J50)</f>
        <v>0.93478260869565222</v>
      </c>
      <c r="C26" s="9">
        <f>IF(ISERROR(College!O50/College!K50),"n/a",College!O50/College!K50)</f>
        <v>0.85416666666666663</v>
      </c>
      <c r="D26" s="11">
        <f>IF(ISERROR(B26-C26),"n/a",B26-C26)</f>
        <v>8.0615942028985588E-2</v>
      </c>
    </row>
    <row r="27" spans="1:4" ht="15" x14ac:dyDescent="0.2">
      <c r="A27" s="13" t="s">
        <v>16</v>
      </c>
      <c r="B27" s="9">
        <f>IF(ISERROR(College!R50/College!N50), "n/a",College!R50/College!N50)</f>
        <v>0.93023255813953487</v>
      </c>
      <c r="C27" s="9">
        <f>IF(ISERROR(College!S50/College!O50), "n/a",College!S50/College!O50)</f>
        <v>0.92682926829268297</v>
      </c>
      <c r="D27" s="11">
        <f>IF(ISERROR(B27-C27),"n/a",B27-C27)</f>
        <v>3.4032898468518979E-3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0.81399665862260995</v>
      </c>
      <c r="C29" s="9">
        <f>IF(ISERROR(College!G45/College!C45),"n/a",College!G45/College!C45)</f>
        <v>0.76963936259435284</v>
      </c>
      <c r="D29" s="11">
        <f>IF(ISERROR(B29-C29),"n/a",B29-C29)</f>
        <v>4.4357296028257109E-2</v>
      </c>
    </row>
    <row r="30" spans="1:4" ht="15" x14ac:dyDescent="0.2">
      <c r="A30" s="13" t="s">
        <v>13</v>
      </c>
      <c r="B30" s="9">
        <f>IF(ISERROR(College!J45/College!F45),"n/a",College!J45/College!F45)</f>
        <v>0.12808817939946787</v>
      </c>
      <c r="C30" s="9">
        <f>IF(ISERROR(College!K45/College!G45),"n/a",College!K45/College!G45)</f>
        <v>0.16309480566654558</v>
      </c>
      <c r="D30" s="11">
        <f>IF(ISERROR(B30-C30),"n/a",B30-C30)</f>
        <v>-3.5006626267077706E-2</v>
      </c>
    </row>
    <row r="31" spans="1:4" ht="15" x14ac:dyDescent="0.2">
      <c r="A31" s="13" t="s">
        <v>14</v>
      </c>
      <c r="B31" s="9">
        <f>IF(ISERROR(College!N45/College!F45),"n/a",College!N45/College!F45)</f>
        <v>0.12649182820220448</v>
      </c>
      <c r="C31" s="9">
        <f>IF(ISERROR(College!O45/College!G45),"n/a",College!O45/College!G45)</f>
        <v>0.15918997457319289</v>
      </c>
      <c r="D31" s="11">
        <f>IF(ISERROR(B31-C31),"n/a",B31-C31)</f>
        <v>-3.2698146370988418E-2</v>
      </c>
    </row>
    <row r="32" spans="1:4" ht="15" x14ac:dyDescent="0.2">
      <c r="A32" s="13" t="s">
        <v>15</v>
      </c>
      <c r="B32" s="9">
        <f>IF(ISERROR(College!N45/College!J45),"n/a",College!N45/College!J45)</f>
        <v>0.98753709198813056</v>
      </c>
      <c r="C32" s="9">
        <f>IF(ISERROR(College!O45/College!K45),"n/a",College!O45/College!K45)</f>
        <v>0.97605790645879731</v>
      </c>
      <c r="D32" s="11">
        <f>IF(ISERROR(B32-C32),"n/a",B32-C32)</f>
        <v>1.1479185529333247E-2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0.98677884615384615</v>
      </c>
      <c r="C33" s="10">
        <f>IF(ISERROR(College!S45/College!O45), "n/a",College!S45/College!O45)</f>
        <v>0.98859098687963487</v>
      </c>
      <c r="D33" s="12">
        <f>IF(ISERROR(B33-C33),"n/a",B33-C33)</f>
        <v>-1.8121407257887245E-3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10/6/23</v>
      </c>
      <c r="C36" s="326" t="str">
        <f>(Summary!C7)</f>
        <v>as of 10/6/22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0.57671081677704195</v>
      </c>
      <c r="C39" s="9">
        <f>IF(ISERROR(College!G55/College!C55),"n/a",College!G55/College!C55)</f>
        <v>0.62788461538461537</v>
      </c>
      <c r="D39" s="11">
        <f>IF(ISERROR(B39-C39),"n/a",B39-C39)</f>
        <v>-5.1173798607573429E-2</v>
      </c>
    </row>
    <row r="40" spans="1:4" ht="15" x14ac:dyDescent="0.2">
      <c r="A40" s="13" t="s">
        <v>13</v>
      </c>
      <c r="B40" s="9">
        <f>IF(ISERROR(College!J55/College!F55),"n/a",College!J55/College!F55)</f>
        <v>0.20382775119617225</v>
      </c>
      <c r="C40" s="9">
        <f>IF(ISERROR(College!K55/College!G55),"n/a",College!K55/College!G55)</f>
        <v>0.18070444104134761</v>
      </c>
      <c r="D40" s="11">
        <f>IF(ISERROR(B40-C40),"n/a",B40-C40)</f>
        <v>2.3123310154824633E-2</v>
      </c>
    </row>
    <row r="41" spans="1:4" ht="15" x14ac:dyDescent="0.2">
      <c r="A41" s="13" t="s">
        <v>14</v>
      </c>
      <c r="B41" s="9">
        <f>IF(ISERROR(College!N55/College!F55),"n/a",College!N55/College!F55)</f>
        <v>0.19904306220095694</v>
      </c>
      <c r="C41" s="9">
        <f>IF(ISERROR(College!O55/College!G55),"n/a",College!O55/College!G55)</f>
        <v>0.17457886676875958</v>
      </c>
      <c r="D41" s="11">
        <f>IF(ISERROR(B41-C41),"n/a",B41-C41)</f>
        <v>2.4464195432197355E-2</v>
      </c>
    </row>
    <row r="42" spans="1:4" ht="15" x14ac:dyDescent="0.2">
      <c r="A42" s="13" t="s">
        <v>15</v>
      </c>
      <c r="B42" s="9">
        <f>IF(ISERROR(College!N55/College!J55),"n/a",College!N55/College!J55)</f>
        <v>0.97652582159624413</v>
      </c>
      <c r="C42" s="9">
        <f>IF(ISERROR(College!O55/College!K55),"n/a",College!O55/College!K55)</f>
        <v>0.96610169491525422</v>
      </c>
      <c r="D42" s="11">
        <f>IF(ISERROR(B42-C42),"n/a",B42-C42)</f>
        <v>1.0424126680989909E-2</v>
      </c>
    </row>
    <row r="43" spans="1:4" ht="15" x14ac:dyDescent="0.2">
      <c r="A43" s="13" t="s">
        <v>16</v>
      </c>
      <c r="B43" s="9">
        <f>IF(ISERROR(College!R55/College!N55), "n/a",College!R55/College!N55)</f>
        <v>0.96634615384615385</v>
      </c>
      <c r="C43" s="9">
        <f>IF(ISERROR(College!S55/College!O55), "n/a",College!S55/College!O55)</f>
        <v>0.97807017543859653</v>
      </c>
      <c r="D43" s="11">
        <f>IF(ISERROR(B43-C43),"n/a",B43-C43)</f>
        <v>-1.1724021592442679E-2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2.9809220985691576E-3</v>
      </c>
      <c r="D45" s="11">
        <f>IF(ISERROR(B45-C45),"n/a",B45-C45)</f>
        <v>0.44146352234587527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0.33333333333333331</v>
      </c>
      <c r="D46" s="11">
        <f>IF(ISERROR(B46-C46),"n/a",B46-C46)</f>
        <v>4.1666666666666685E-2</v>
      </c>
    </row>
    <row r="47" spans="1:4" ht="15" x14ac:dyDescent="0.2">
      <c r="A47" s="13" t="s">
        <v>14</v>
      </c>
      <c r="B47" s="9">
        <f>IF(ISERROR(College!N56/College!F56),"n/a",College!N56/College!F56)</f>
        <v>0.375</v>
      </c>
      <c r="C47" s="9">
        <f>IF(ISERROR(College!O56/College!G56),"n/a",College!O56/College!G56)</f>
        <v>0.26666666666666666</v>
      </c>
      <c r="D47" s="11">
        <f>IF(ISERROR(B47-C47),"n/a",B47-C47)</f>
        <v>0.10833333333333334</v>
      </c>
    </row>
    <row r="48" spans="1:4" ht="15" x14ac:dyDescent="0.2">
      <c r="A48" s="13" t="s">
        <v>15</v>
      </c>
      <c r="B48" s="9">
        <f>IF(ISERROR(College!N56/College!J56),"n/a",College!N56/College!J56)</f>
        <v>1</v>
      </c>
      <c r="C48" s="9">
        <f>IF(ISERROR(College!O56/College!K56),"n/a",College!O56/College!K56)</f>
        <v>0.8</v>
      </c>
      <c r="D48" s="11">
        <f>IF(ISERROR(B48-C48),"n/a",B48-C48)</f>
        <v>0.19999999999999996</v>
      </c>
    </row>
    <row r="49" spans="1:4" ht="15" x14ac:dyDescent="0.2">
      <c r="A49" s="22" t="s">
        <v>16</v>
      </c>
      <c r="B49" s="9">
        <f>IF(ISERROR(College!R56/College!N56), "n/a",College!R56/College!N56)</f>
        <v>1</v>
      </c>
      <c r="C49" s="9">
        <f>IF(ISERROR(College!X39/College!T39), "n/a",College!X39/College!T39)</f>
        <v>0</v>
      </c>
      <c r="D49" s="11">
        <f>IF(ISERROR(B49-C49),"n/a",B49-C49)</f>
        <v>1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0.125</v>
      </c>
      <c r="C53" s="9">
        <f>IF(ISERROR(College!O60/College!G60),"n/a",College!O60/College!G60)</f>
        <v>0</v>
      </c>
      <c r="D53" s="11">
        <f>IF(ISERROR(B53-C53),"n/a",B53-C53)</f>
        <v>0.125</v>
      </c>
    </row>
    <row r="54" spans="1:4" ht="15" x14ac:dyDescent="0.2">
      <c r="A54" s="13" t="s">
        <v>15</v>
      </c>
      <c r="B54" s="9">
        <f>IF(ISERROR(College!N60/College!J60),"n/a",College!N60/College!J60)</f>
        <v>1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>
        <f>IF(ISERROR(College!R60/College!N60), "n/a",College!R60/College!N60)</f>
        <v>1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0.15686274509803921</v>
      </c>
      <c r="C58" s="9">
        <f>IF(ISERROR(College!K58/College!G58),"n/a",College!K58/College!G58)</f>
        <v>0.29032258064516131</v>
      </c>
      <c r="D58" s="11">
        <f>IF(ISERROR(B58-C58),"n/a",B58-C58)</f>
        <v>-0.1334598355471221</v>
      </c>
    </row>
    <row r="59" spans="1:4" ht="15" x14ac:dyDescent="0.2">
      <c r="A59" s="13" t="s">
        <v>14</v>
      </c>
      <c r="B59" s="9">
        <f>IF(ISERROR(College!N58/College!F58),"n/a",College!N58/College!F58)</f>
        <v>0.15686274509803921</v>
      </c>
      <c r="C59" s="9">
        <f>IF(ISERROR(College!O58/College!G58),"n/a",College!O58/College!G58)</f>
        <v>0.25806451612903225</v>
      </c>
      <c r="D59" s="11">
        <f>IF(ISERROR(B59-C59),"n/a",B59-C59)</f>
        <v>-0.10120177103099304</v>
      </c>
    </row>
    <row r="60" spans="1:4" ht="15" x14ac:dyDescent="0.2">
      <c r="A60" s="13" t="s">
        <v>15</v>
      </c>
      <c r="B60" s="9">
        <f>IF(ISERROR(College!N58/College!J58),"n/a",College!N58/College!J58)</f>
        <v>1</v>
      </c>
      <c r="C60" s="9">
        <f>IF(ISERROR(College!O58/College!K58),"n/a",College!O58/College!K58)</f>
        <v>0.88888888888888884</v>
      </c>
      <c r="D60" s="11">
        <f>IF(ISERROR(B60-C60),"n/a",B60-C60)</f>
        <v>0.11111111111111116</v>
      </c>
    </row>
    <row r="61" spans="1:4" ht="15" x14ac:dyDescent="0.2">
      <c r="A61" s="13" t="s">
        <v>16</v>
      </c>
      <c r="B61" s="9">
        <f>IF(ISERROR(College!R58/College!N58), "n/a",College!R58/College!N58)</f>
        <v>0.875</v>
      </c>
      <c r="C61" s="9">
        <f>IF(ISERROR(College!S58/College!O58), "n/a",College!S58/College!O58)</f>
        <v>0.875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0.56275303643724695</v>
      </c>
      <c r="C63" s="9">
        <f>IF(ISERROR(College!G53/College!C53),"n/a",College!G53/College!C53)</f>
        <v>0.60921052631578942</v>
      </c>
      <c r="D63" s="11">
        <f>IF(ISERROR(B63-C63),"n/a",B63-C63)</f>
        <v>-4.6457489878542479E-2</v>
      </c>
    </row>
    <row r="64" spans="1:4" ht="15" x14ac:dyDescent="0.2">
      <c r="A64" s="13" t="s">
        <v>13</v>
      </c>
      <c r="B64" s="9">
        <f>IF(ISERROR(College!J53/College!F53),"n/a",College!J53/College!F53)</f>
        <v>0.20233812949640287</v>
      </c>
      <c r="C64" s="9">
        <f>IF(ISERROR(College!K53/College!G53),"n/a",College!K53/College!G53)</f>
        <v>0.18646508279337654</v>
      </c>
      <c r="D64" s="11">
        <f>IF(ISERROR(B64-C64),"n/a",B64-C64)</f>
        <v>1.5873046703026333E-2</v>
      </c>
    </row>
    <row r="65" spans="1:4" ht="15" x14ac:dyDescent="0.2">
      <c r="A65" s="13" t="s">
        <v>14</v>
      </c>
      <c r="B65" s="9">
        <f>IF(ISERROR(College!N53/College!F53),"n/a",College!N53/College!F53)</f>
        <v>0.19784172661870503</v>
      </c>
      <c r="C65" s="9">
        <f>IF(ISERROR(College!O53/College!G53),"n/a",College!O53/College!G53)</f>
        <v>0.17854571634269259</v>
      </c>
      <c r="D65" s="11">
        <f>IF(ISERROR(B65-C65),"n/a",B65-C65)</f>
        <v>1.9296010276012437E-2</v>
      </c>
    </row>
    <row r="66" spans="1:4" ht="15" x14ac:dyDescent="0.2">
      <c r="A66" s="13" t="s">
        <v>15</v>
      </c>
      <c r="B66" s="9">
        <f>IF(ISERROR(College!N53/College!J53),"n/a",College!N53/College!J53)</f>
        <v>0.97777777777777775</v>
      </c>
      <c r="C66" s="9">
        <f>IF(ISERROR(College!O53/College!K53),"n/a",College!O53/College!K53)</f>
        <v>0.9575289575289575</v>
      </c>
      <c r="D66" s="11">
        <f>IF(ISERROR(B66-C66),"n/a",B66-C66)</f>
        <v>2.0248820248820243E-2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0.96363636363636362</v>
      </c>
      <c r="C67" s="10">
        <f>IF(ISERROR(College!S53/College!O53), "n/a",College!S53/College!O53)</f>
        <v>0.97177419354838712</v>
      </c>
      <c r="D67" s="12">
        <f>IF(ISERROR(B67-C67),"n/a",B67-C67)</f>
        <v>-8.1378299120234976E-3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10/9/2023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October 6,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10/6/23</v>
      </c>
      <c r="C9" s="328" t="str">
        <f>Summary!C7</f>
        <v>as of 10/6/22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0.72573839662447259</v>
      </c>
      <c r="C11" s="9">
        <f>IF(ISERROR(College!G64/College!C64),"n/a",College!G64/College!C64)</f>
        <v>0.82769230769230773</v>
      </c>
      <c r="D11" s="11">
        <f>IF(ISERROR(B11-C11),"n/a",B11-C11)</f>
        <v>-0.10195391106783513</v>
      </c>
    </row>
    <row r="12" spans="1:4" ht="15" x14ac:dyDescent="0.2">
      <c r="A12" s="13" t="s">
        <v>13</v>
      </c>
      <c r="B12" s="9">
        <f>IF(ISERROR(College!J64/College!F64),"n/a",College!J64/College!F64)</f>
        <v>0.14970930232558138</v>
      </c>
      <c r="C12" s="9">
        <f>IF(ISERROR(College!K64/College!G64),"n/a",College!K64/College!G64)</f>
        <v>0.13878562577447337</v>
      </c>
      <c r="D12" s="11">
        <f>IF(ISERROR(B12-C12),"n/a",B12-C12)</f>
        <v>1.0923676551108014E-2</v>
      </c>
    </row>
    <row r="13" spans="1:4" ht="15" x14ac:dyDescent="0.2">
      <c r="A13" s="13" t="s">
        <v>14</v>
      </c>
      <c r="B13" s="9">
        <f>IF(ISERROR(College!N64/College!F64),"n/a",College!N64/College!F64)</f>
        <v>0.14680232558139536</v>
      </c>
      <c r="C13" s="9">
        <f>IF(ISERROR(College!O64/College!G64),"n/a",College!O64/College!G64)</f>
        <v>0.13878562577447337</v>
      </c>
      <c r="D13" s="11">
        <f>IF(ISERROR(B13-C13),"n/a",B13-C13)</f>
        <v>8.0166998069219897E-3</v>
      </c>
    </row>
    <row r="14" spans="1:4" ht="15" x14ac:dyDescent="0.2">
      <c r="A14" s="13" t="s">
        <v>15</v>
      </c>
      <c r="B14" s="9">
        <f>IF(ISERROR(College!N64/College!J64),"n/a",College!N64/College!J64)</f>
        <v>0.98058252427184467</v>
      </c>
      <c r="C14" s="9">
        <f>IF(ISERROR(College!O64/College!K64),"n/a",College!O64/College!K64)</f>
        <v>1</v>
      </c>
      <c r="D14" s="11">
        <f>IF(ISERROR(B14-C14),"n/a",B14-C14)</f>
        <v>-1.9417475728155331E-2</v>
      </c>
    </row>
    <row r="15" spans="1:4" ht="15" x14ac:dyDescent="0.2">
      <c r="A15" s="13" t="s">
        <v>16</v>
      </c>
      <c r="B15" s="9">
        <f>IF(ISERROR(College!R64/College!N64), "n/a",College!R64/College!N64)</f>
        <v>1</v>
      </c>
      <c r="C15" s="9">
        <f>IF(ISERROR(College!S64/College!O64), "n/a",College!S64/College!O64)</f>
        <v>0.9910714285714286</v>
      </c>
      <c r="D15" s="11">
        <f>IF(ISERROR(B15-C15),"n/a",B15-C15)</f>
        <v>8.9285714285713969E-3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0.75</v>
      </c>
      <c r="D23" s="11">
        <f>IF(ISERROR(B23-C23),"n/a",B23-C23)</f>
        <v>-5.6818181818181768E-2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7.0175438596491224E-2</v>
      </c>
      <c r="D24" s="11">
        <f>IF(ISERROR(B24-C24),"n/a",B24-C24)</f>
        <v>-7.0175438596491224E-2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7.0175438596491224E-2</v>
      </c>
      <c r="D25" s="11">
        <f>IF(ISERROR(B25-C25),"n/a",B25-C25)</f>
        <v>-7.0175438596491224E-2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1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>
        <f>IF(ISERROR(College!S67/College!O67), "n/a",College!S67/College!O67)</f>
        <v>0.75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0.73532068654019878</v>
      </c>
      <c r="C29" s="9">
        <f>IF(ISERROR(College!G62/College!C62),"n/a",College!G62/College!C62)</f>
        <v>0.82713754646840154</v>
      </c>
      <c r="D29" s="11">
        <f>IF(ISERROR(B29-C29),"n/a",B29-C29)</f>
        <v>-9.1816859928202765E-2</v>
      </c>
    </row>
    <row r="30" spans="1:4" ht="15" x14ac:dyDescent="0.2">
      <c r="A30" s="13" t="s">
        <v>13</v>
      </c>
      <c r="B30" s="9">
        <f>IF(ISERROR(College!J62/College!F62),"n/a",College!J62/College!F62)</f>
        <v>0.12776412776412777</v>
      </c>
      <c r="C30" s="9">
        <f>IF(ISERROR(College!K62/College!G62),"n/a",College!K62/College!G62)</f>
        <v>0.1303370786516854</v>
      </c>
      <c r="D30" s="11">
        <f>IF(ISERROR(B30-C30),"n/a",B30-C30)</f>
        <v>-2.572950887557629E-3</v>
      </c>
    </row>
    <row r="31" spans="1:4" ht="15" x14ac:dyDescent="0.2">
      <c r="A31" s="13" t="s">
        <v>14</v>
      </c>
      <c r="B31" s="9">
        <f>IF(ISERROR(College!N62/College!F62),"n/a",College!N62/College!F62)</f>
        <v>0.12530712530712532</v>
      </c>
      <c r="C31" s="9">
        <f>IF(ISERROR(College!O62/College!G62),"n/a",College!O62/College!G62)</f>
        <v>0.1303370786516854</v>
      </c>
      <c r="D31" s="11">
        <f>IF(ISERROR(B31-C31),"n/a",B31-C31)</f>
        <v>-5.0299533445600786E-3</v>
      </c>
    </row>
    <row r="32" spans="1:4" ht="15" x14ac:dyDescent="0.2">
      <c r="A32" s="13" t="s">
        <v>15</v>
      </c>
      <c r="B32" s="9">
        <f>IF(ISERROR(College!N62/College!J62),"n/a",College!N62/College!J62)</f>
        <v>0.98076923076923073</v>
      </c>
      <c r="C32" s="9">
        <f>IF(ISERROR(College!O62/College!K62),"n/a",College!O62/College!K62)</f>
        <v>1</v>
      </c>
      <c r="D32" s="11">
        <f>IF(ISERROR(B32-C32),"n/a",B32-C32)</f>
        <v>-1.9230769230769273E-2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1</v>
      </c>
      <c r="C33" s="10">
        <f>IF(ISERROR(College!S62/College!O62), "n/a",College!S62/College!O62)</f>
        <v>0.98275862068965514</v>
      </c>
      <c r="D33" s="12">
        <f>IF(ISERROR(B33-C33),"n/a",B33-C33)</f>
        <v>1.7241379310344862E-2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10/6/23</v>
      </c>
      <c r="C36" s="326" t="str">
        <f>(Summary!C7)</f>
        <v>as of 10/6/22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0.91758241758241754</v>
      </c>
      <c r="C39" s="9">
        <f>IF(ISERROR(College!G72/College!C72),"n/a",College!G72/College!C72)</f>
        <v>0.96296296296296291</v>
      </c>
      <c r="D39" s="11">
        <f>IF(ISERROR(B39-C39),"n/a",B39-C39)</f>
        <v>-4.5380545380545367E-2</v>
      </c>
    </row>
    <row r="40" spans="1:4" ht="15" x14ac:dyDescent="0.2">
      <c r="A40" s="13" t="s">
        <v>13</v>
      </c>
      <c r="B40" s="9">
        <f>IF(ISERROR(College!J72/College!F72),"n/a",College!J72/College!F72)</f>
        <v>0.26946107784431139</v>
      </c>
      <c r="C40" s="9">
        <f>IF(ISERROR(College!K72/College!G72),"n/a",College!K72/College!G72)</f>
        <v>0.26923076923076922</v>
      </c>
      <c r="D40" s="11">
        <f>IF(ISERROR(B40-C40),"n/a",B40-C40)</f>
        <v>2.3030861354217391E-4</v>
      </c>
    </row>
    <row r="41" spans="1:4" ht="15" x14ac:dyDescent="0.2">
      <c r="A41" s="13" t="s">
        <v>14</v>
      </c>
      <c r="B41" s="9">
        <f>IF(ISERROR(College!N72/College!F72),"n/a",College!N72/College!F72)</f>
        <v>0.26347305389221559</v>
      </c>
      <c r="C41" s="9">
        <f>IF(ISERROR(College!O72/College!G72),"n/a",College!O72/College!G72)</f>
        <v>0.26282051282051283</v>
      </c>
      <c r="D41" s="11">
        <f>IF(ISERROR(B41-C41),"n/a",B41-C41)</f>
        <v>6.5254107170276132E-4</v>
      </c>
    </row>
    <row r="42" spans="1:4" ht="15" x14ac:dyDescent="0.2">
      <c r="A42" s="13" t="s">
        <v>15</v>
      </c>
      <c r="B42" s="9">
        <f>IF(ISERROR(College!N72/College!J72),"n/a",College!N72/College!J72)</f>
        <v>0.97777777777777775</v>
      </c>
      <c r="C42" s="9">
        <f>IF(ISERROR(College!O72/College!K72),"n/a",College!O72/College!K72)</f>
        <v>0.97619047619047616</v>
      </c>
      <c r="D42" s="11">
        <f>IF(ISERROR(B42-C42),"n/a",B42-C42)</f>
        <v>1.5873015873015817E-3</v>
      </c>
    </row>
    <row r="43" spans="1:4" ht="15" x14ac:dyDescent="0.2">
      <c r="A43" s="13" t="s">
        <v>16</v>
      </c>
      <c r="B43" s="9">
        <f>IF(ISERROR(College!R72/College!N72), "n/a",College!R72/College!N72)</f>
        <v>0.95454545454545459</v>
      </c>
      <c r="C43" s="9">
        <f>IF(ISERROR(College!S72/College!O72), "n/a",College!S72/College!O72)</f>
        <v>1</v>
      </c>
      <c r="D43" s="11">
        <f>IF(ISERROR(B43-C43),"n/a",B43-C43)</f>
        <v>-4.5454545454545414E-2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</v>
      </c>
      <c r="C46" s="9">
        <f>IF(ISERROR(College!K73/College!G73),"n/a",College!K73/College!G73)</f>
        <v>1</v>
      </c>
      <c r="D46" s="11">
        <f>IF(ISERROR(B46-C46),"n/a",B46-C46)</f>
        <v>-1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1</v>
      </c>
      <c r="D47" s="11">
        <f>IF(ISERROR(B47-C47),"n/a",B47-C47)</f>
        <v>-1</v>
      </c>
    </row>
    <row r="48" spans="1:4" ht="15" x14ac:dyDescent="0.2">
      <c r="A48" s="13" t="s">
        <v>15</v>
      </c>
      <c r="B48" s="9" t="str">
        <f>IF(ISERROR(College!N73/College!J73),"n/a",College!N73/College!J73)</f>
        <v>n/a</v>
      </c>
      <c r="C48" s="9">
        <f>IF(ISERROR(College!O73/College!K73),"n/a",College!O73/College!K73)</f>
        <v>1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>
        <f>IF(ISERROR(College!X73/College!T73), "n/a",College!X73/College!T73)</f>
        <v>0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0.15384615384615385</v>
      </c>
      <c r="D59" s="11">
        <f>IF(ISERROR(B59-C59),"n/a",B59-C59)</f>
        <v>-0.15384615384615385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1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>
        <f>IF(ISERROR(College!S75/College!O75), "n/a",College!S75/College!O75)</f>
        <v>1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0.90575916230366493</v>
      </c>
      <c r="C63" s="9">
        <f>IF(ISERROR(College!G70/College!C70),"n/a",College!G70/College!C70)</f>
        <v>0.92063492063492058</v>
      </c>
      <c r="D63" s="11">
        <f>IF(ISERROR(B63-C63),"n/a",B63-C63)</f>
        <v>-1.4875758331255651E-2</v>
      </c>
    </row>
    <row r="64" spans="1:4" ht="15" x14ac:dyDescent="0.2">
      <c r="A64" s="13" t="s">
        <v>13</v>
      </c>
      <c r="B64" s="9">
        <f>IF(ISERROR(College!J70/College!F70),"n/a",College!J70/College!F70)</f>
        <v>0.26011560693641617</v>
      </c>
      <c r="C64" s="9">
        <f>IF(ISERROR(College!K70/College!G70),"n/a",College!K70/College!G70)</f>
        <v>0.26436781609195403</v>
      </c>
      <c r="D64" s="11">
        <f>IF(ISERROR(B64-C64),"n/a",B64-C64)</f>
        <v>-4.2522091555378672E-3</v>
      </c>
    </row>
    <row r="65" spans="1:4" ht="15" x14ac:dyDescent="0.2">
      <c r="A65" s="13" t="s">
        <v>14</v>
      </c>
      <c r="B65" s="9">
        <f>IF(ISERROR(College!N70/College!F70),"n/a",College!N70/College!F70)</f>
        <v>0.25433526011560692</v>
      </c>
      <c r="C65" s="9">
        <f>IF(ISERROR(College!O70/College!G70),"n/a",College!O70/College!G70)</f>
        <v>0.25862068965517243</v>
      </c>
      <c r="D65" s="11">
        <f>IF(ISERROR(B65-C65),"n/a",B65-C65)</f>
        <v>-4.2854295395655106E-3</v>
      </c>
    </row>
    <row r="66" spans="1:4" ht="15" x14ac:dyDescent="0.2">
      <c r="A66" s="13" t="s">
        <v>15</v>
      </c>
      <c r="B66" s="9">
        <f>IF(ISERROR(College!N70/College!J70),"n/a",College!N70/College!J70)</f>
        <v>0.97777777777777775</v>
      </c>
      <c r="C66" s="9">
        <f>IF(ISERROR(College!O70/College!K70),"n/a",College!O70/College!K70)</f>
        <v>0.97826086956521741</v>
      </c>
      <c r="D66" s="11">
        <f>IF(ISERROR(B66-C66),"n/a",B66-C66)</f>
        <v>-4.8309178743966008E-4</v>
      </c>
    </row>
    <row r="67" spans="1:4" ht="15.75" thickBot="1" x14ac:dyDescent="0.25">
      <c r="A67" s="14" t="s">
        <v>16</v>
      </c>
      <c r="B67" s="10">
        <f>IF(ISERROR(College!R70/College!N70), "n/a",College!R70/College!N70)</f>
        <v>0.95454545454545459</v>
      </c>
      <c r="C67" s="10">
        <f>IF(ISERROR(College!S70/College!O70), "n/a",College!S70/College!O70)</f>
        <v>1</v>
      </c>
      <c r="D67" s="12">
        <f>IF(ISERROR(B67-C67),"n/a",B67-C67)</f>
        <v>-4.5454545454545414E-2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10/9/2023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October 6,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2023</v>
      </c>
      <c r="C8" s="325" t="str">
        <f>(Summary!C6)</f>
        <v>Fall 2022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10/6/23</v>
      </c>
      <c r="C9" s="326" t="str">
        <f>(Summary!C7)</f>
        <v>as of 10/6/22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0.58064516129032262</v>
      </c>
      <c r="C12" s="9">
        <f>IF(ISERROR(College!G89/College!C89),"n/a",College!G89/College!C89)</f>
        <v>0.45592527729130183</v>
      </c>
      <c r="D12" s="11">
        <f>IF(ISERROR(B12-C12),"n/a",B12-C12)</f>
        <v>0.12471988399902079</v>
      </c>
    </row>
    <row r="13" spans="1:4" ht="15" x14ac:dyDescent="0.2">
      <c r="A13" s="13" t="s">
        <v>13</v>
      </c>
      <c r="B13" s="9">
        <f>IF(ISERROR(College!J89/College!F89),"n/a",College!J89/College!F89)</f>
        <v>0.27342047930283225</v>
      </c>
      <c r="C13" s="9">
        <f>IF(ISERROR(College!K89/College!G89),"n/a",College!K89/College!G89)</f>
        <v>0.29961587708066584</v>
      </c>
      <c r="D13" s="11">
        <f>IF(ISERROR(B13-C13),"n/a",B13-C13)</f>
        <v>-2.6195397777833584E-2</v>
      </c>
    </row>
    <row r="14" spans="1:4" ht="15" x14ac:dyDescent="0.2">
      <c r="A14" s="13" t="s">
        <v>14</v>
      </c>
      <c r="B14" s="9">
        <f>IF(ISERROR(College!N89/College!F89),"n/a",College!N89/College!F89)</f>
        <v>0.26470588235294118</v>
      </c>
      <c r="C14" s="9">
        <f>IF(ISERROR(College!O89/College!G89),"n/a",College!O89/College!G89)</f>
        <v>0.28681177976952626</v>
      </c>
      <c r="D14" s="11">
        <f>IF(ISERROR(B14-C14),"n/a",B14-C14)</f>
        <v>-2.2105897416585085E-2</v>
      </c>
    </row>
    <row r="15" spans="1:4" ht="15" x14ac:dyDescent="0.2">
      <c r="A15" s="13" t="s">
        <v>15</v>
      </c>
      <c r="B15" s="9">
        <f>IF(ISERROR(College!N89/College!J89),"n/a",College!N89/College!J89)</f>
        <v>0.96812749003984067</v>
      </c>
      <c r="C15" s="9">
        <f>IF(ISERROR(College!O89/College!K89),"n/a",College!O89/College!K89)</f>
        <v>0.95726495726495731</v>
      </c>
      <c r="D15" s="11">
        <f>IF(ISERROR(B15-C15),"n/a",B15-C15)</f>
        <v>1.086253277488336E-2</v>
      </c>
    </row>
    <row r="16" spans="1:4" ht="15" x14ac:dyDescent="0.2">
      <c r="A16" s="13" t="s">
        <v>16</v>
      </c>
      <c r="B16" s="9">
        <f>IF(ISERROR(College!R89/College!N89), "n/a",College!R89/College!N89)</f>
        <v>0.96707818930041156</v>
      </c>
      <c r="C16" s="9">
        <f>IF(ISERROR(College!S89/College!O89), "n/a",College!S89/College!O89)</f>
        <v>0.96875</v>
      </c>
      <c r="D16" s="11">
        <f>IF(ISERROR(B16-C16),"n/a",B16-C16)</f>
        <v>-1.6718106995884385E-3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0.16666666666666666</v>
      </c>
      <c r="D18" s="11">
        <f>IF(ISERROR(B18-C18),"n/a",B18-C18)</f>
        <v>0.19047619047619049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0.5</v>
      </c>
      <c r="D19" s="11">
        <f>IF(ISERROR(B19-C19),"n/a",B19-C19)</f>
        <v>-9.9999999999999978E-2</v>
      </c>
    </row>
    <row r="20" spans="1:4" ht="15" x14ac:dyDescent="0.2">
      <c r="A20" s="13" t="s">
        <v>14</v>
      </c>
      <c r="B20" s="9">
        <f>IF(ISERROR(College!N90/College!F90),"n/a",College!N90/College!F90)</f>
        <v>0.4</v>
      </c>
      <c r="C20" s="9">
        <f>IF(ISERROR(College!O90/College!G90),"n/a",College!O90/College!G90)</f>
        <v>0.5</v>
      </c>
      <c r="D20" s="11">
        <f>IF(ISERROR(B20-C20),"n/a",B20-C20)</f>
        <v>-9.9999999999999978E-2</v>
      </c>
    </row>
    <row r="21" spans="1:4" ht="15" x14ac:dyDescent="0.2">
      <c r="A21" s="13" t="s">
        <v>15</v>
      </c>
      <c r="B21" s="9">
        <f>IF(ISERROR(College!N90/College!J90),"n/a",College!N90/College!J90)</f>
        <v>1</v>
      </c>
      <c r="C21" s="9">
        <f>IF(ISERROR(College!O90/College!K90),"n/a",College!O90/College!K90)</f>
        <v>1</v>
      </c>
      <c r="D21" s="11">
        <f>IF(ISERROR(B21-C21),"n/a",B21-C21)</f>
        <v>0</v>
      </c>
    </row>
    <row r="22" spans="1:4" ht="15" x14ac:dyDescent="0.2">
      <c r="A22" s="22" t="s">
        <v>16</v>
      </c>
      <c r="B22" s="9">
        <f>IF(ISERROR(College!R90/College!N90), "n/a",College!R90/College!N90)</f>
        <v>1</v>
      </c>
      <c r="C22" s="9">
        <f>IF(ISERROR(College!X83/College!T90), "n/a",College!X83/College!T90)</f>
        <v>0</v>
      </c>
      <c r="D22" s="11">
        <f>IF(ISERROR(B22-C22),"n/a",B22-C22)</f>
        <v>1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0.12962962962962962</v>
      </c>
      <c r="C31" s="9">
        <f>IF(ISERROR(College!K92/College!G92),"n/a",College!K92/College!G92)</f>
        <v>0.29729729729729731</v>
      </c>
      <c r="D31" s="11">
        <f>IF(ISERROR(B31-C31),"n/a",B31-C31)</f>
        <v>-0.16766766766766769</v>
      </c>
    </row>
    <row r="32" spans="1:4" ht="15" x14ac:dyDescent="0.2">
      <c r="A32" s="13" t="s">
        <v>14</v>
      </c>
      <c r="B32" s="9">
        <f>IF(ISERROR(College!N92/College!F92),"n/a",College!N92/College!F92)</f>
        <v>0.1111111111111111</v>
      </c>
      <c r="C32" s="9">
        <f>IF(ISERROR(College!O92/College!G92),"n/a",College!O92/College!G92)</f>
        <v>0.29729729729729731</v>
      </c>
      <c r="D32" s="11">
        <f>IF(ISERROR(B32-C32),"n/a",B32-C32)</f>
        <v>-0.18618618618618621</v>
      </c>
    </row>
    <row r="33" spans="1:4" ht="15" x14ac:dyDescent="0.2">
      <c r="A33" s="13" t="s">
        <v>15</v>
      </c>
      <c r="B33" s="9">
        <f>IF(ISERROR(College!N92/College!J92),"n/a",College!N92/College!J92)</f>
        <v>0.8571428571428571</v>
      </c>
      <c r="C33" s="9">
        <f>IF(ISERROR(College!O92/College!K92),"n/a",College!O92/College!K92)</f>
        <v>1</v>
      </c>
      <c r="D33" s="11">
        <f>IF(ISERROR(B33-C33),"n/a",B33-C33)</f>
        <v>-0.1428571428571429</v>
      </c>
    </row>
    <row r="34" spans="1:4" ht="15" x14ac:dyDescent="0.2">
      <c r="A34" s="13" t="s">
        <v>16</v>
      </c>
      <c r="B34" s="9">
        <f>IF(ISERROR(College!R92/College!N92), "n/a",College!R92/College!N92)</f>
        <v>0.83333333333333337</v>
      </c>
      <c r="C34" s="9">
        <f>IF(ISERROR(College!S92/College!O92), "n/a",College!S92/College!O92)</f>
        <v>0.81818181818181823</v>
      </c>
      <c r="D34" s="11">
        <f>IF(ISERROR(B34-C34),"n/a",B34-C34)</f>
        <v>1.5151515151515138E-2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0.56419113413932065</v>
      </c>
      <c r="C36" s="9">
        <f>IF(ISERROR(College!G87/College!C87),"n/a",College!G87/College!C87)</f>
        <v>0.43783209351753455</v>
      </c>
      <c r="D36" s="11">
        <f>IF(ISERROR(B36-C36),"n/a",B36-C36)</f>
        <v>0.1263590406217861</v>
      </c>
    </row>
    <row r="37" spans="1:4" ht="15" x14ac:dyDescent="0.2">
      <c r="A37" s="13" t="s">
        <v>13</v>
      </c>
      <c r="B37" s="9">
        <f>IF(ISERROR(College!J87/College!F87),"n/a",College!J87/College!F87)</f>
        <v>0.26530612244897961</v>
      </c>
      <c r="C37" s="9">
        <f>IF(ISERROR(College!K87/College!G87),"n/a",College!K87/College!G87)</f>
        <v>0.29854368932038833</v>
      </c>
      <c r="D37" s="11">
        <f>IF(ISERROR(B37-C37),"n/a",B37-C37)</f>
        <v>-3.3237566871408719E-2</v>
      </c>
    </row>
    <row r="38" spans="1:4" ht="15" x14ac:dyDescent="0.2">
      <c r="A38" s="13" t="s">
        <v>14</v>
      </c>
      <c r="B38" s="9">
        <f>IF(ISERROR(College!N87/College!F87),"n/a",College!N87/College!F87)</f>
        <v>0.25612244897959185</v>
      </c>
      <c r="C38" s="9">
        <f>IF(ISERROR(College!O87/College!G87),"n/a",College!O87/College!G87)</f>
        <v>0.28640776699029125</v>
      </c>
      <c r="D38" s="11">
        <f>IF(ISERROR(B38-C38),"n/a",B38-C38)</f>
        <v>-3.0285318010699391E-2</v>
      </c>
    </row>
    <row r="39" spans="1:4" ht="15" x14ac:dyDescent="0.2">
      <c r="A39" s="13" t="s">
        <v>15</v>
      </c>
      <c r="B39" s="9">
        <f>IF(ISERROR(College!N87/College!J87),"n/a",College!N87/College!J87)</f>
        <v>0.9653846153846154</v>
      </c>
      <c r="C39" s="9">
        <f>IF(ISERROR(College!O87/College!K87),"n/a",College!O87/College!K87)</f>
        <v>0.95934959349593496</v>
      </c>
      <c r="D39" s="11">
        <f>IF(ISERROR(B39-C39),"n/a",B39-C39)</f>
        <v>6.0350218886804363E-3</v>
      </c>
    </row>
    <row r="40" spans="1:4" ht="15.75" thickBot="1" x14ac:dyDescent="0.25">
      <c r="A40" s="14" t="s">
        <v>16</v>
      </c>
      <c r="B40" s="10">
        <f>IF(ISERROR(College!R87/College!N87), "n/a",College!R87/College!N87)</f>
        <v>0.96414342629482075</v>
      </c>
      <c r="C40" s="10">
        <f>IF(ISERROR(College!S87/College!O87), "n/a",College!S87/College!O87)</f>
        <v>0.96186440677966101</v>
      </c>
      <c r="D40" s="12">
        <f>IF(ISERROR(B40-C40),"n/a",B40-C40)</f>
        <v>2.2790195151597414E-3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10/9/2023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2023</v>
      </c>
      <c r="B3" s="358"/>
      <c r="C3" s="358"/>
      <c r="D3" s="358"/>
    </row>
    <row r="4" spans="1:4" ht="15.75" x14ac:dyDescent="0.25">
      <c r="A4" s="358" t="str">
        <f>Summary!A4</f>
        <v>as of Friday, October 6, 2023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2023</v>
      </c>
      <c r="C8" s="327" t="str">
        <f>Summary!C6</f>
        <v>Fall 2022</v>
      </c>
      <c r="D8" s="397" t="s">
        <v>1</v>
      </c>
    </row>
    <row r="9" spans="1:4" ht="15.75" x14ac:dyDescent="0.2">
      <c r="A9" s="400"/>
      <c r="B9" s="326" t="str">
        <f>(Summary!B7)</f>
        <v>as of 10/6/23</v>
      </c>
      <c r="C9" s="328" t="str">
        <f>Summary!C7</f>
        <v>as of 10/6/22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1.0065573770491802</v>
      </c>
      <c r="C11" s="9">
        <f>IF(ISERROR(College!G98/College!C98),"n/a",College!G98/College!C98)</f>
        <v>1.3345588235294117</v>
      </c>
      <c r="D11" s="11">
        <f>IF(ISERROR(B11-C11),"n/a",B11-C11)</f>
        <v>-0.32800144648023144</v>
      </c>
    </row>
    <row r="12" spans="1:4" ht="15" x14ac:dyDescent="0.2">
      <c r="A12" s="13" t="s">
        <v>13</v>
      </c>
      <c r="B12" s="9">
        <f>IF(ISERROR(College!J98/College!F98),"n/a",College!J98/College!F98)</f>
        <v>0.11400651465798045</v>
      </c>
      <c r="C12" s="9">
        <f>IF(ISERROR(College!K98/College!G98),"n/a",College!K98/College!G98)</f>
        <v>0.14600550964187328</v>
      </c>
      <c r="D12" s="11">
        <f>IF(ISERROR(B12-C12),"n/a",B12-C12)</f>
        <v>-3.1998994983892831E-2</v>
      </c>
    </row>
    <row r="13" spans="1:4" ht="15" x14ac:dyDescent="0.2">
      <c r="A13" s="13" t="s">
        <v>14</v>
      </c>
      <c r="B13" s="9">
        <f>IF(ISERROR(College!N98/College!F98),"n/a",College!N98/College!F98)</f>
        <v>0.11074918566775244</v>
      </c>
      <c r="C13" s="9">
        <f>IF(ISERROR(College!O98/College!G98),"n/a",College!O98/College!G98)</f>
        <v>0.12672176308539945</v>
      </c>
      <c r="D13" s="11">
        <f>IF(ISERROR(B13-C13),"n/a",B13-C13)</f>
        <v>-1.5972577417647016E-2</v>
      </c>
    </row>
    <row r="14" spans="1:4" ht="15" x14ac:dyDescent="0.2">
      <c r="A14" s="13" t="s">
        <v>15</v>
      </c>
      <c r="B14" s="9">
        <f>IF(ISERROR(College!N98/College!J98),"n/a",College!N98/College!J98)</f>
        <v>0.97142857142857142</v>
      </c>
      <c r="C14" s="9">
        <f>IF(ISERROR(College!O98/College!K98),"n/a",College!O98/College!K98)</f>
        <v>0.86792452830188682</v>
      </c>
      <c r="D14" s="11">
        <f>IF(ISERROR(B14-C14),"n/a",B14-C14)</f>
        <v>0.1035040431266846</v>
      </c>
    </row>
    <row r="15" spans="1:4" ht="15" x14ac:dyDescent="0.2">
      <c r="A15" s="13" t="s">
        <v>16</v>
      </c>
      <c r="B15" s="9">
        <f>IF(ISERROR(College!R98/College!N98), "n/a",College!R98/College!N98)</f>
        <v>1</v>
      </c>
      <c r="C15" s="9">
        <f>IF(ISERROR(College!S98/College!O98), "n/a",College!S98/College!O98)</f>
        <v>1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4.3478260869565216E-2</v>
      </c>
      <c r="D19" s="11">
        <f>IF(ISERROR(B19-C19),"n/a",B19-C19)</f>
        <v>-4.3478260869565216E-2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1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>
        <f>IF(ISERROR(College!S103/College!O103), "n/a",College!S103/College!O103)</f>
        <v>1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0.04</v>
      </c>
      <c r="C24" s="9">
        <f>IF(ISERROR(College!K101/College!G101),"n/a",College!K101/College!G101)</f>
        <v>0.15</v>
      </c>
      <c r="D24" s="11">
        <f>IF(ISERROR(B24-C24),"n/a",B24-C24)</f>
        <v>-0.10999999999999999</v>
      </c>
    </row>
    <row r="25" spans="1:4" ht="15" x14ac:dyDescent="0.2">
      <c r="A25" s="13" t="s">
        <v>14</v>
      </c>
      <c r="B25" s="9">
        <f>IF(ISERROR(College!N101/College!F101),"n/a",College!N101/College!F101)</f>
        <v>0.04</v>
      </c>
      <c r="C25" s="9">
        <f>IF(ISERROR(College!O101/College!G101),"n/a",College!O101/College!G101)</f>
        <v>0.15</v>
      </c>
      <c r="D25" s="11">
        <f>IF(ISERROR(B25-C25),"n/a",B25-C25)</f>
        <v>-0.10999999999999999</v>
      </c>
    </row>
    <row r="26" spans="1:4" ht="15" x14ac:dyDescent="0.2">
      <c r="A26" s="13" t="s">
        <v>15</v>
      </c>
      <c r="B26" s="9">
        <f>IF(ISERROR(College!N101/College!J101),"n/a",College!N101/College!J101)</f>
        <v>1</v>
      </c>
      <c r="C26" s="9">
        <f>IF(ISERROR(College!O101/College!K101),"n/a",College!O101/College!K101)</f>
        <v>1</v>
      </c>
      <c r="D26" s="11">
        <f>IF(ISERROR(B26-C26),"n/a",B26-C26)</f>
        <v>0</v>
      </c>
    </row>
    <row r="27" spans="1:4" ht="15" x14ac:dyDescent="0.2">
      <c r="A27" s="13" t="s">
        <v>16</v>
      </c>
      <c r="B27" s="9">
        <f>IF(ISERROR(College!R101/College!N101), "n/a",College!R101/College!N101)</f>
        <v>1</v>
      </c>
      <c r="C27" s="9">
        <f>IF(ISERROR(College!S101/College!O101), "n/a",College!S101/College!O101)</f>
        <v>1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0.97991391678622664</v>
      </c>
      <c r="C29" s="9">
        <f>IF(ISERROR(College!G96/College!C96),"n/a",College!G96/College!C96)</f>
        <v>1.2727272727272727</v>
      </c>
      <c r="D29" s="11">
        <f>IF(ISERROR(B29-C29),"n/a",B29-C29)</f>
        <v>-0.29281335594104607</v>
      </c>
    </row>
    <row r="30" spans="1:4" ht="15" x14ac:dyDescent="0.2">
      <c r="A30" s="13" t="s">
        <v>13</v>
      </c>
      <c r="B30" s="9">
        <f>IF(ISERROR(College!J96/College!F96),"n/a",College!J96/College!F96)</f>
        <v>5.4172767203513911E-2</v>
      </c>
      <c r="C30" s="9">
        <f>IF(ISERROR(College!K96/College!G96),"n/a",College!K96/College!G96)</f>
        <v>0.14039408866995073</v>
      </c>
      <c r="D30" s="11">
        <f>IF(ISERROR(B30-C30),"n/a",B30-C30)</f>
        <v>-8.6221321466436823E-2</v>
      </c>
    </row>
    <row r="31" spans="1:4" ht="15" x14ac:dyDescent="0.2">
      <c r="A31" s="13" t="s">
        <v>14</v>
      </c>
      <c r="B31" s="9">
        <f>IF(ISERROR(College!N96/College!F96),"n/a",College!N96/College!F96)</f>
        <v>5.2708638360175697E-2</v>
      </c>
      <c r="C31" s="9">
        <f>IF(ISERROR(College!O96/College!G96),"n/a",College!O96/College!G96)</f>
        <v>0.12315270935960591</v>
      </c>
      <c r="D31" s="11">
        <f>IF(ISERROR(B31-C31),"n/a",B31-C31)</f>
        <v>-7.0444070999430217E-2</v>
      </c>
    </row>
    <row r="32" spans="1:4" ht="15" x14ac:dyDescent="0.2">
      <c r="A32" s="13" t="s">
        <v>15</v>
      </c>
      <c r="B32" s="9">
        <f>IF(ISERROR(College!N96/College!J96),"n/a",College!N96/College!J96)</f>
        <v>0.97297297297297303</v>
      </c>
      <c r="C32" s="9">
        <f>IF(ISERROR(College!O96/College!K96),"n/a",College!O96/College!K96)</f>
        <v>0.8771929824561403</v>
      </c>
      <c r="D32" s="11">
        <f>IF(ISERROR(B32-C32),"n/a",B32-C32)</f>
        <v>9.5779990516832725E-2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1</v>
      </c>
      <c r="C33" s="10">
        <f>IF(ISERROR(College!S96/College!O96), "n/a",College!S96/College!O96)</f>
        <v>1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2023</v>
      </c>
      <c r="C35" s="325" t="str">
        <f>(Summary!C6)</f>
        <v>Fall 2022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10/6/23</v>
      </c>
      <c r="C36" s="326" t="str">
        <f>(Summary!C7)</f>
        <v>as of 10/6/22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0.97777777777777775</v>
      </c>
      <c r="C39" s="9">
        <f>IF(ISERROR(College!G106/College!C106),"n/a",College!G106/College!C106)</f>
        <v>1.0340909090909092</v>
      </c>
      <c r="D39" s="11">
        <f>IF(ISERROR(B39-C39),"n/a",B39-C39)</f>
        <v>-5.6313131313131426E-2</v>
      </c>
    </row>
    <row r="40" spans="1:4" ht="15" x14ac:dyDescent="0.2">
      <c r="A40" s="13" t="s">
        <v>13</v>
      </c>
      <c r="B40" s="9">
        <f>IF(ISERROR(College!J106/College!F106),"n/a",College!J106/College!F106)</f>
        <v>0.23863636363636365</v>
      </c>
      <c r="C40" s="9">
        <f>IF(ISERROR(College!K106/College!G106),"n/a",College!K106/College!G106)</f>
        <v>0.31868131868131866</v>
      </c>
      <c r="D40" s="11">
        <f>IF(ISERROR(B40-C40),"n/a",B40-C40)</f>
        <v>-8.0044955044955013E-2</v>
      </c>
    </row>
    <row r="41" spans="1:4" ht="15" x14ac:dyDescent="0.2">
      <c r="A41" s="13" t="s">
        <v>14</v>
      </c>
      <c r="B41" s="9">
        <f>IF(ISERROR(College!N106/College!F106),"n/a",College!N106/College!F106)</f>
        <v>0.22727272727272727</v>
      </c>
      <c r="C41" s="9">
        <f>IF(ISERROR(College!O106/College!G106),"n/a",College!O106/College!G106)</f>
        <v>0.30769230769230771</v>
      </c>
      <c r="D41" s="11">
        <f>IF(ISERROR(B41-C41),"n/a",B41-C41)</f>
        <v>-8.0419580419580444E-2</v>
      </c>
    </row>
    <row r="42" spans="1:4" ht="15" x14ac:dyDescent="0.2">
      <c r="A42" s="13" t="s">
        <v>15</v>
      </c>
      <c r="B42" s="9">
        <f>IF(ISERROR(College!N106/College!J106),"n/a",College!N106/College!J106)</f>
        <v>0.95238095238095233</v>
      </c>
      <c r="C42" s="9">
        <f>IF(ISERROR(College!O106/College!K106),"n/a",College!O106/College!K106)</f>
        <v>0.96551724137931039</v>
      </c>
      <c r="D42" s="11">
        <f>IF(ISERROR(B42-C42),"n/a",B42-C42)</f>
        <v>-1.3136288998358059E-2</v>
      </c>
    </row>
    <row r="43" spans="1:4" ht="15" x14ac:dyDescent="0.2">
      <c r="A43" s="13" t="s">
        <v>16</v>
      </c>
      <c r="B43" s="9">
        <f>IF(ISERROR(College!R106/College!N106), "n/a",College!R106/College!N106)</f>
        <v>0.9</v>
      </c>
      <c r="C43" s="9">
        <f>IF(ISERROR(College!S106/College!O106), "n/a",College!S106/College!O106)</f>
        <v>0.9642857142857143</v>
      </c>
      <c r="D43" s="11">
        <f>IF(ISERROR(B43-C43),"n/a",B43-C43)</f>
        <v>-6.4285714285714279E-2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0.5</v>
      </c>
      <c r="C57" s="9">
        <f>IF(ISERROR(College!G109/College!C109),"n/a",College!G109/College!C109)</f>
        <v>0.83333333333333337</v>
      </c>
      <c r="D57" s="11">
        <f>IF(ISERROR(B57-C57),"n/a",B57-C57)</f>
        <v>-0.33333333333333337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0.2</v>
      </c>
      <c r="D59" s="11">
        <f>IF(ISERROR(B59-C59),"n/a",B59-C59)</f>
        <v>0.3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1</v>
      </c>
      <c r="D60" s="11">
        <f>IF(ISERROR(B60-C60),"n/a",B60-C60)</f>
        <v>0</v>
      </c>
    </row>
    <row r="61" spans="1:4" ht="15" x14ac:dyDescent="0.2">
      <c r="A61" s="13" t="s">
        <v>16</v>
      </c>
      <c r="B61" s="9">
        <f>IF(ISERROR(College!R109/College!N109), "n/a",College!R109/College!N109)</f>
        <v>1</v>
      </c>
      <c r="C61" s="9">
        <f>IF(ISERROR(College!S109/College!O109), "n/a",College!S109/College!O109)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0.93877551020408168</v>
      </c>
      <c r="C63" s="9">
        <f>IF(ISERROR(College!G104/College!C104),"n/a",College!G104/College!C104)</f>
        <v>1.0212765957446808</v>
      </c>
      <c r="D63" s="11">
        <f>IF(ISERROR(B63-C63),"n/a",B63-C63)</f>
        <v>-8.2501085540599095E-2</v>
      </c>
    </row>
    <row r="64" spans="1:4" ht="15" x14ac:dyDescent="0.2">
      <c r="A64" s="13" t="s">
        <v>13</v>
      </c>
      <c r="B64" s="9">
        <f>IF(ISERROR(College!J104/College!F104),"n/a",College!J104/College!F104)</f>
        <v>0.2391304347826087</v>
      </c>
      <c r="C64" s="9">
        <f>IF(ISERROR(College!K104/College!G104),"n/a",College!K104/College!G104)</f>
        <v>0.3125</v>
      </c>
      <c r="D64" s="11">
        <f>IF(ISERROR(B64-C64),"n/a",B64-C64)</f>
        <v>-7.3369565217391297E-2</v>
      </c>
    </row>
    <row r="65" spans="1:4" ht="15" x14ac:dyDescent="0.2">
      <c r="A65" s="13" t="s">
        <v>14</v>
      </c>
      <c r="B65" s="9">
        <f>IF(ISERROR(College!N104/College!F104),"n/a",College!N104/College!F104)</f>
        <v>0.22826086956521738</v>
      </c>
      <c r="C65" s="9">
        <f>IF(ISERROR(College!O104/College!G104),"n/a",College!O104/College!G104)</f>
        <v>0.30208333333333331</v>
      </c>
      <c r="D65" s="11">
        <f>IF(ISERROR(B65-C65),"n/a",B65-C65)</f>
        <v>-7.3822463768115937E-2</v>
      </c>
    </row>
    <row r="66" spans="1:4" ht="15" x14ac:dyDescent="0.2">
      <c r="A66" s="13" t="s">
        <v>15</v>
      </c>
      <c r="B66" s="9">
        <f>IF(ISERROR(College!N104/College!J104),"n/a",College!N104/College!J104)</f>
        <v>0.95454545454545459</v>
      </c>
      <c r="C66" s="9">
        <f>IF(ISERROR(College!O104/College!K104),"n/a",College!O104/College!K104)</f>
        <v>0.96666666666666667</v>
      </c>
      <c r="D66" s="11">
        <f>IF(ISERROR(B66-C66),"n/a",B66-C66)</f>
        <v>-1.2121212121212088E-2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0.90476190476190477</v>
      </c>
      <c r="C67" s="10">
        <f>IF(ISERROR(College!S104/College!O104), "n/a",College!S104/College!O104)</f>
        <v>0.96551724137931039</v>
      </c>
      <c r="D67" s="12">
        <f>IF(ISERROR(B67-C67),"n/a",B67-C67)</f>
        <v>-6.075533661740562E-2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10/9/2023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2023-10-10T14:10:17Z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