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60" documentId="8_{92FEB16F-AFF4-4E52-A62C-1BB01F873883}" xr6:coauthVersionLast="47" xr6:coauthVersionMax="47" xr10:uidLastSave="{14122014-24D2-4973-920F-BC92A3DE0B1C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Summary!$A$1:$A$153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Summary!$A$1:$E$153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7" i="6" l="1"/>
  <c r="N97" i="6"/>
  <c r="O80" i="6"/>
  <c r="N80" i="6"/>
  <c r="O63" i="6"/>
  <c r="N63" i="6"/>
  <c r="O46" i="6"/>
  <c r="N46" i="6"/>
  <c r="O29" i="6"/>
  <c r="N29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 s="1"/>
  <c r="C80" i="6"/>
  <c r="B80" i="6"/>
  <c r="D82" i="6"/>
  <c r="E82" i="6" s="1"/>
  <c r="H82" i="6"/>
  <c r="I82" i="6" s="1"/>
  <c r="L82" i="6"/>
  <c r="M82" i="6"/>
  <c r="P82" i="6"/>
  <c r="Q82" i="6" s="1"/>
  <c r="C63" i="6"/>
  <c r="B63" i="6"/>
  <c r="D65" i="6"/>
  <c r="E65" i="6" s="1"/>
  <c r="H65" i="6"/>
  <c r="I65" i="6" s="1"/>
  <c r="L65" i="6"/>
  <c r="M65" i="6" s="1"/>
  <c r="P65" i="6"/>
  <c r="Q65" i="6" s="1"/>
  <c r="C46" i="6"/>
  <c r="B46" i="6"/>
  <c r="D48" i="6"/>
  <c r="E48" i="6" s="1"/>
  <c r="H48" i="6"/>
  <c r="I48" i="6" s="1"/>
  <c r="L48" i="6"/>
  <c r="M48" i="6" s="1"/>
  <c r="P48" i="6"/>
  <c r="Q48" i="6" s="1"/>
  <c r="C29" i="6"/>
  <c r="B29" i="6"/>
  <c r="D31" i="6"/>
  <c r="E31" i="6" s="1"/>
  <c r="H31" i="6"/>
  <c r="I31" i="6" s="1"/>
  <c r="L31" i="6"/>
  <c r="M31" i="6" s="1"/>
  <c r="P31" i="6"/>
  <c r="Q31" i="6" s="1"/>
  <c r="C12" i="6"/>
  <c r="B12" i="6"/>
  <c r="D14" i="6"/>
  <c r="E14" i="6" s="1"/>
  <c r="H14" i="6"/>
  <c r="I14" i="6" s="1"/>
  <c r="L14" i="6"/>
  <c r="M14" i="6" s="1"/>
  <c r="P14" i="6"/>
  <c r="Q14" i="6" s="1"/>
  <c r="C115" i="1"/>
  <c r="B115" i="1"/>
  <c r="C90" i="1"/>
  <c r="B90" i="1"/>
  <c r="C70" i="1"/>
  <c r="B70" i="1"/>
  <c r="D72" i="1"/>
  <c r="E72" i="1" s="1"/>
  <c r="C50" i="1"/>
  <c r="B50" i="1"/>
  <c r="D52" i="1"/>
  <c r="E52" i="1" s="1"/>
  <c r="C30" i="1"/>
  <c r="B30" i="1"/>
  <c r="D32" i="1"/>
  <c r="E32" i="1" s="1"/>
  <c r="C10" i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S80" i="6"/>
  <c r="R80" i="6"/>
  <c r="P80" i="6" l="1"/>
  <c r="Q80" i="6" s="1"/>
  <c r="D83" i="6"/>
  <c r="E83" i="6" s="1"/>
  <c r="H85" i="6"/>
  <c r="I85" i="6" s="1"/>
  <c r="L85" i="6"/>
  <c r="M85" i="6" s="1"/>
  <c r="R79" i="6"/>
  <c r="C79" i="6"/>
  <c r="P85" i="6"/>
  <c r="Q85" i="6" s="1"/>
  <c r="S79" i="6"/>
  <c r="T85" i="6"/>
  <c r="U85" i="6" s="1"/>
  <c r="O79" i="6"/>
  <c r="T83" i="6"/>
  <c r="U83" i="6" s="1"/>
  <c r="N79" i="6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79" i="6" l="1"/>
  <c r="E79" i="6" s="1"/>
  <c r="P79" i="6"/>
  <c r="Q79" i="6" s="1"/>
  <c r="T79" i="6"/>
  <c r="U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S97" i="6"/>
  <c r="R97" i="6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S63" i="6"/>
  <c r="R63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5" i="1" l="1"/>
  <c r="B145" i="1"/>
  <c r="D147" i="1"/>
  <c r="E147" i="1" s="1"/>
  <c r="B126" i="1" l="1"/>
  <c r="C126" i="1" l="1"/>
  <c r="D128" i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S46" i="6"/>
  <c r="R59" i="6"/>
  <c r="R51" i="6"/>
  <c r="R49" i="6"/>
  <c r="R46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S29" i="6"/>
  <c r="R42" i="6"/>
  <c r="R40" i="6"/>
  <c r="R34" i="6"/>
  <c r="R32" i="6"/>
  <c r="R29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S12" i="6"/>
  <c r="R25" i="6"/>
  <c r="R23" i="6"/>
  <c r="R15" i="6"/>
  <c r="R12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8" i="1"/>
  <c r="C139" i="1"/>
  <c r="C137" i="1"/>
  <c r="C135" i="1"/>
  <c r="B148" i="1"/>
  <c r="B139" i="1"/>
  <c r="B137" i="1"/>
  <c r="B135" i="1"/>
  <c r="C129" i="1"/>
  <c r="C120" i="1"/>
  <c r="C118" i="1"/>
  <c r="B129" i="1"/>
  <c r="B120" i="1"/>
  <c r="B118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2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3" i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3" i="1" l="1"/>
  <c r="C98" i="1" l="1"/>
  <c r="D144" i="1"/>
  <c r="E144" i="1" s="1"/>
  <c r="D143" i="1"/>
  <c r="E143" i="1" s="1"/>
  <c r="B142" i="1"/>
  <c r="D135" i="1" l="1"/>
  <c r="E135" i="1" s="1"/>
  <c r="D138" i="1"/>
  <c r="E138" i="1" s="1"/>
  <c r="D140" i="1"/>
  <c r="E140" i="1" s="1"/>
  <c r="D142" i="1"/>
  <c r="E142" i="1" s="1"/>
  <c r="D146" i="1"/>
  <c r="E146" i="1" s="1"/>
  <c r="D149" i="1"/>
  <c r="E149" i="1" s="1"/>
  <c r="D137" i="1" l="1"/>
  <c r="E137" i="1" s="1"/>
  <c r="C134" i="1"/>
  <c r="B134" i="1"/>
  <c r="D139" i="1"/>
  <c r="E139" i="1" s="1"/>
  <c r="C141" i="1"/>
  <c r="D145" i="1"/>
  <c r="E145" i="1" s="1"/>
  <c r="B141" i="1"/>
  <c r="D148" i="1"/>
  <c r="E148" i="1" s="1"/>
  <c r="B98" i="1"/>
  <c r="B150" i="1" l="1"/>
  <c r="D134" i="1"/>
  <c r="E134" i="1" s="1"/>
  <c r="C150" i="1"/>
  <c r="D141" i="1"/>
  <c r="E141" i="1" s="1"/>
  <c r="J88" i="6"/>
  <c r="D150" i="1" l="1"/>
  <c r="E150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<sst xmlns="http://schemas.openxmlformats.org/spreadsheetml/2006/main" count="960" uniqueCount="90">
  <si>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</si>
  <si>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</si>
  <si>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</si>
  <si>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</si>
  <si>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</si>
  <si>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</si>
  <si>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</si>
  <si>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</si>
  <si>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</si>
  <si>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</si>
  <si>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</si>
  <si>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</si>
  <si>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</si>
  <si>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</si>
  <si>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</si>
  <si>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</si>
  <si>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</si>
  <si>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</si>
  <si>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</si>
  <si>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</si>
  <si>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</si>
  <si>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</si>
  <si>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</si>
  <si>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</si>
  <si>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</si>
  <si>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</si>
  <si>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</si>
  <si>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</si>
  <si>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</si>
  <si>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</si>
  <si>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</si>
  <si>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</si>
  <si>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</si>
  <si>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</si>
  <si>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</si>
  <si>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</si>
  <si>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</si>
  <si>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</si>
  <si>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</si>
  <si>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</si>
  <si>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</si>
  <si>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</si>
  <si>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</si>
  <si>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</si>
  <si>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</si>
  <si>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</si>
  <si>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</si>
  <si>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</si>
  <si>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</si>
  <si>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</si>
  <si>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</si>
  <si>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</si>
  <si>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</si>
  <si>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</si>
  <si>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</si>
  <si>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</si>
  <si>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</si>
  <si>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</si>
  <si>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</si>
  <si>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</si>
  <si>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</si>
  <si>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</si>
  <si>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</si>
  <si>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</si>
  <si>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</si>
  <si>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</si>
  <si>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</si>
  <si>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</si>
  <si>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</si>
  <si>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</si>
  <si>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</si>
  <si>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</si>
  <si>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</si>
  <si>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</si>
  <si>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</si>
  <si>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</si>
  <si>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</si>
  <si>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</si>
  <si>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</si>
  <si>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</si>
  <si>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</si>
  <si>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</si>
  <si>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</si>
  <si>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</si>
  <si>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</si>
  <si>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</si>
  <si>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</si>
  <si>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July 21, 2023</t>
  </si>
  <si>
    <t>as of 7/21/23</t>
  </si>
  <si>
    <t>as of 7/21/22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</si>
</sst>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66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3" fontId="19" fillId="30" borderId="8" xfId="0" applyNumberFormat="1" applyFont="1" applyFill="1" applyBorder="1" applyAlignment="1">
      <alignment horizontal="center"/>
    </xf>
    <xf numFmtId="3" fontId="19" fillId="31" borderId="8" xfId="0" applyNumberFormat="1" applyFont="1" applyFill="1" applyBorder="1" applyAlignment="1">
      <alignment horizontal="center"/>
    </xf>
    <xf numFmtId="3" fontId="19" fillId="16" borderId="11" xfId="0" applyNumberFormat="1" applyFont="1" applyFill="1" applyBorder="1" applyAlignment="1">
      <alignment horizontal="center"/>
    </xf>
    <xf numFmtId="3" fontId="19" fillId="17" borderId="43" xfId="0" applyNumberFormat="1" applyFont="1" applyFill="1" applyBorder="1" applyAlignment="1">
      <alignment horizontal="center"/>
    </xf>
    <xf numFmtId="164" fontId="19" fillId="17" borderId="43" xfId="0" applyNumberFormat="1" applyFont="1" applyFill="1" applyBorder="1" applyAlignment="1">
      <alignment horizontal="center" vertical="center" wrapText="1"/>
    </xf>
    <xf numFmtId="3" fontId="19" fillId="27" borderId="48" xfId="0" applyNumberFormat="1" applyFont="1" applyFill="1" applyBorder="1" applyAlignment="1">
      <alignment horizontal="center"/>
    </xf>
    <xf numFmtId="3" fontId="19" fillId="19" borderId="43" xfId="0" applyNumberFormat="1" applyFont="1" applyFill="1" applyBorder="1" applyAlignment="1">
      <alignment horizontal="center"/>
    </xf>
    <xf numFmtId="3" fontId="19" fillId="28" borderId="43" xfId="0" applyNumberFormat="1" applyFont="1" applyFill="1" applyBorder="1" applyAlignment="1">
      <alignment horizontal="center"/>
    </xf>
    <xf numFmtId="3" fontId="19" fillId="21" borderId="43" xfId="0" applyNumberFormat="1" applyFont="1" applyFill="1" applyBorder="1" applyAlignment="1">
      <alignment horizontal="center"/>
    </xf>
    <xf numFmtId="3" fontId="19" fillId="29" borderId="43" xfId="0" applyNumberFormat="1" applyFont="1" applyFill="1" applyBorder="1" applyAlignment="1">
      <alignment horizontal="center"/>
    </xf>
    <xf numFmtId="3" fontId="19" fillId="4" borderId="43" xfId="0" applyNumberFormat="1" applyFont="1" applyFill="1" applyBorder="1" applyAlignment="1">
      <alignment horizontal="center"/>
    </xf>
    <xf numFmtId="3" fontId="19" fillId="4" borderId="43" xfId="0" applyNumberFormat="1" applyFont="1" applyFill="1" applyBorder="1" applyAlignment="1">
      <alignment horizontal="center" vertical="center" wrapText="1"/>
    </xf>
    <xf numFmtId="164" fontId="19" fillId="4" borderId="44" xfId="0" applyNumberFormat="1" applyFont="1" applyFill="1" applyBorder="1" applyAlignment="1">
      <alignment horizontal="center" vertical="center" wrapText="1"/>
    </xf>
    <xf numFmtId="3" fontId="19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>
      <alignment horizontal="center" vertical="center" wrapText="1"/>
    </xf>
    <xf numFmtId="3" fontId="19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3" xfId="0" applyNumberFormat="1" applyFont="1" applyFill="1" applyBorder="1" applyAlignment="1">
      <alignment horizontal="center" vertical="center" wrapText="1"/>
    </xf>
    <xf numFmtId="164" fontId="17" fillId="19" borderId="44" xfId="0" applyNumberFormat="1" applyFont="1" applyFill="1" applyBorder="1" applyAlignment="1">
      <alignment horizontal="center" vertical="center" wrapText="1"/>
    </xf>
    <xf numFmtId="3" fontId="17" fillId="21" borderId="43" xfId="0" applyNumberFormat="1" applyFont="1" applyFill="1" applyBorder="1" applyAlignment="1">
      <alignment horizontal="center" vertical="center" wrapText="1"/>
    </xf>
    <xf numFmtId="164" fontId="17" fillId="21" borderId="44" xfId="0" applyNumberFormat="1" applyFont="1" applyFill="1" applyBorder="1" applyAlignment="1">
      <alignment horizontal="center" vertical="center" wrapText="1"/>
    </xf>
    <xf numFmtId="3" fontId="17" fillId="4" borderId="43" xfId="0" applyNumberFormat="1" applyFont="1" applyFill="1" applyBorder="1" applyAlignment="1">
      <alignment horizontal="center" vertical="center" wrapText="1"/>
    </xf>
    <xf numFmtId="164" fontId="17" fillId="4" borderId="44" xfId="0" applyNumberFormat="1" applyFont="1" applyFill="1" applyBorder="1" applyAlignment="1">
      <alignment horizontal="center" vertical="center" wrapText="1"/>
    </xf>
    <xf numFmtId="3" fontId="13" fillId="18" borderId="29" xfId="0" applyNumberFormat="1" applyFont="1" applyFill="1" applyBorder="1" applyAlignment="1">
      <alignment horizontal="center" vertical="center" wrapText="1"/>
    </xf>
    <xf numFmtId="3" fontId="13" fillId="19" borderId="29" xfId="0" applyNumberFormat="1" applyFont="1" applyFill="1" applyBorder="1" applyAlignment="1">
      <alignment horizontal="center" vertical="center" wrapText="1"/>
    </xf>
    <xf numFmtId="3" fontId="13" fillId="20" borderId="29" xfId="0" applyNumberFormat="1" applyFont="1" applyFill="1" applyBorder="1" applyAlignment="1">
      <alignment horizontal="center" vertical="center" wrapText="1"/>
    </xf>
    <xf numFmtId="3" fontId="13" fillId="21" borderId="29" xfId="0" applyNumberFormat="1" applyFont="1" applyFill="1" applyBorder="1" applyAlignment="1">
      <alignment horizontal="center" vertical="center" wrapText="1"/>
    </xf>
    <xf numFmtId="3" fontId="13" fillId="22" borderId="29" xfId="0" applyNumberFormat="1" applyFont="1" applyFill="1" applyBorder="1" applyAlignment="1">
      <alignment horizontal="center" vertical="center" wrapText="1"/>
    </xf>
    <xf numFmtId="3" fontId="13" fillId="4" borderId="29" xfId="0" applyNumberFormat="1" applyFont="1" applyFill="1" applyBorder="1" applyAlignment="1">
      <alignment horizontal="center" vertical="center" wrapText="1"/>
    </xf>
    <xf numFmtId="3" fontId="13" fillId="22" borderId="8" xfId="0" applyNumberFormat="1" applyFont="1" applyFill="1" applyBorder="1" applyAlignment="1">
      <alignment horizontal="center" vertical="center" wrapText="1"/>
    </xf>
    <xf numFmtId="3" fontId="13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1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62795</v>
      </c>
      <c r="C9" s="71">
        <f>(C10+C15+C13)</f>
        <v>54681</v>
      </c>
      <c r="D9" s="71">
        <f>IF(ISERROR(B9-C9),"n/a",B9-C9)</f>
        <v>8114</v>
      </c>
      <c r="E9" s="142">
        <f>IF(ISERROR(D9/C9),"n/a",(D9/C9))</f>
        <v>0.14838792267880982</v>
      </c>
    </row>
    <row r="10" spans="1:7" x14ac:dyDescent="0.2">
      <c r="A10" s="143" t="s">
        <v>30</v>
      </c>
      <c r="B10" s="191">
        <f>SUM(B11:B12)</f>
        <v>54096</v>
      </c>
      <c r="C10" s="191">
        <f>SUM(C11:C12)</f>
        <v>46616</v>
      </c>
      <c r="D10" s="7">
        <f t="shared" ref="D10:D17" si="0">IF(ISERROR(B10-C10),"n/a",B10-C10)</f>
        <v>7480</v>
      </c>
      <c r="E10" s="144">
        <f t="shared" ref="E10:E17" si="1">IF(ISERROR(D10/C10),"n/a",(D10/C10))</f>
        <v>0.1604599279217436</v>
      </c>
    </row>
    <row r="11" spans="1:7" x14ac:dyDescent="0.2">
      <c r="A11" s="145" t="s">
        <v>31</v>
      </c>
      <c r="B11" s="260">
        <v>48039</v>
      </c>
      <c r="C11" s="260">
        <v>46616</v>
      </c>
      <c r="D11" s="261">
        <f t="shared" ref="D11" si="2">IF(ISERROR(B11-C11),"n/a",B11-C11)</f>
        <v>1423</v>
      </c>
      <c r="E11" s="262">
        <f t="shared" ref="E11" si="3">IF(ISERROR(D11/C11),"n/a",(D11/C11))</f>
        <v>3.0525999656770209E-2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5919</v>
      </c>
      <c r="C13" s="191">
        <f>C14</f>
        <v>5538</v>
      </c>
      <c r="D13" s="7">
        <f>IF(ISERROR(B13-C13),"n/a",B13-C13)</f>
        <v>381</v>
      </c>
      <c r="E13" s="144">
        <f>IF(ISERROR(D13/C13),"n/a",(D13/C13))</f>
        <v>6.8797399783315283E-2</v>
      </c>
    </row>
    <row r="14" spans="1:7" x14ac:dyDescent="0.2">
      <c r="A14" s="145" t="s">
        <v>31</v>
      </c>
      <c r="B14" s="192">
        <v>5919</v>
      </c>
      <c r="C14" s="192">
        <v>5538</v>
      </c>
      <c r="D14" s="6">
        <f>IF(ISERROR(B14-C14),"n/a",B14-C14)</f>
        <v>381</v>
      </c>
      <c r="E14" s="146">
        <f>IF(ISERROR(D14/C14),"n/a",(D14/C14))</f>
        <v>6.8797399783315283E-2</v>
      </c>
    </row>
    <row r="15" spans="1:7" x14ac:dyDescent="0.2">
      <c r="A15" s="143" t="s">
        <v>32</v>
      </c>
      <c r="B15" s="7">
        <f>B16</f>
        <v>2780</v>
      </c>
      <c r="C15" s="7">
        <f>C16</f>
        <v>2527</v>
      </c>
      <c r="D15" s="7">
        <f t="shared" si="0"/>
        <v>253</v>
      </c>
      <c r="E15" s="144">
        <f t="shared" si="1"/>
        <v>0.1001187178472497</v>
      </c>
    </row>
    <row r="16" spans="1:7" x14ac:dyDescent="0.2">
      <c r="A16" s="145" t="s">
        <v>31</v>
      </c>
      <c r="B16" s="192">
        <v>2780</v>
      </c>
      <c r="C16" s="192">
        <v>2527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12117</v>
      </c>
      <c r="C17" s="71">
        <f>(C18+C24+C21)</f>
        <v>12974</v>
      </c>
      <c r="D17" s="71">
        <f t="shared" si="0"/>
        <v>-857</v>
      </c>
      <c r="E17" s="142">
        <f t="shared" si="1"/>
        <v>-6.6055187297672263E-2</v>
      </c>
    </row>
    <row r="18" spans="1:5" x14ac:dyDescent="0.2">
      <c r="A18" s="143" t="s">
        <v>30</v>
      </c>
      <c r="B18" s="191">
        <f>SUM(B19:B20)</f>
        <v>11024</v>
      </c>
      <c r="C18" s="191">
        <f>SUM(C19:C20)</f>
        <v>11657</v>
      </c>
      <c r="D18" s="7">
        <f t="shared" ref="D18:D24" si="6">IF(ISERROR(B18-C18),"n/a",B18-C18)</f>
        <v>-633</v>
      </c>
      <c r="E18" s="144">
        <f t="shared" ref="E18:E25" si="7">IF(ISERROR(D18/C18),"n/a",(D18/C18))</f>
        <v>-5.4302136055588916E-2</v>
      </c>
    </row>
    <row r="19" spans="1:5" x14ac:dyDescent="0.2">
      <c r="A19" s="145" t="s">
        <v>31</v>
      </c>
      <c r="B19" s="260">
        <v>10923</v>
      </c>
      <c r="C19" s="261">
        <v>11469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1085</v>
      </c>
      <c r="D21" s="7">
        <f>IF(ISERROR(B21-C21),"n/a",B21-C21)</f>
        <v>-252</v>
      </c>
      <c r="E21" s="144">
        <f>IF(ISERROR(D21/C21),"n/a",(D21/C21))</f>
        <v>-0.23225806451612904</v>
      </c>
    </row>
    <row r="22" spans="1:5" x14ac:dyDescent="0.2">
      <c r="A22" s="145" t="s">
        <v>31</v>
      </c>
      <c r="B22" s="192">
        <v>833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260</v>
      </c>
      <c r="C24" s="7">
        <f>C25</f>
        <v>232</v>
      </c>
      <c r="D24" s="7">
        <f t="shared" si="6"/>
        <v>28</v>
      </c>
      <c r="E24" s="144">
        <f t="shared" si="7"/>
        <v>0.1206896551724138</v>
      </c>
    </row>
    <row r="25" spans="1:5" x14ac:dyDescent="0.2">
      <c r="A25" s="145" t="s">
        <v>31</v>
      </c>
      <c r="B25" s="192">
        <v>260</v>
      </c>
      <c r="C25" s="192">
        <v>232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74912</v>
      </c>
      <c r="C26" s="71">
        <f>(C9+C17)</f>
        <v>67655</v>
      </c>
      <c r="D26" s="71">
        <f>IF(ISERROR(B26-C26),"n/a",B26-C26)</f>
        <v>7257</v>
      </c>
      <c r="E26" s="142">
        <f>IF(ISERROR(D26/C26),"n/a",(D26/C26))</f>
        <v>0.10726479934964156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6</v>
      </c>
      <c r="C29" s="71">
        <f>(C30+C35+C33)</f>
        <v>4</v>
      </c>
      <c r="D29" s="71">
        <f t="shared" ref="D29:D46" si="8">IF(ISERROR(B29-C29),"n/a",B29-C29)</f>
        <v>2</v>
      </c>
      <c r="E29" s="142">
        <f t="shared" ref="E29:E46" si="9">IF(ISERROR(D29/C29),"n/a",(D29/C29))</f>
        <v>0.5</v>
      </c>
    </row>
    <row r="30" spans="1:5" x14ac:dyDescent="0.2">
      <c r="A30" s="143" t="s">
        <v>30</v>
      </c>
      <c r="B30" s="191">
        <f>SUM(B31:B32)</f>
        <v>4</v>
      </c>
      <c r="C30" s="191">
        <f>SUM(C31:C32)</f>
        <v>4</v>
      </c>
      <c r="D30" s="7">
        <f t="shared" si="8"/>
        <v>0</v>
      </c>
      <c r="E30" s="144">
        <f t="shared" si="9"/>
        <v>0</v>
      </c>
    </row>
    <row r="31" spans="1:5" x14ac:dyDescent="0.2">
      <c r="A31" s="145" t="s">
        <v>31</v>
      </c>
      <c r="B31" s="260">
        <v>4</v>
      </c>
      <c r="C31" s="260">
        <v>4</v>
      </c>
      <c r="D31" s="261">
        <f t="shared" ref="D31" si="10">IF(ISERROR(B31-C31),"n/a",B31-C31)</f>
        <v>0</v>
      </c>
      <c r="E31" s="262">
        <f t="shared" ref="E31" si="11">IF(ISERROR(D31/C31),"n/a",(D31/C31))</f>
        <v>0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1</v>
      </c>
      <c r="C33" s="7">
        <f>C34</f>
        <v>0</v>
      </c>
      <c r="D33" s="7">
        <f>IF(ISERROR(B33-C33),"n/a",B33-C33)</f>
        <v>1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1</v>
      </c>
      <c r="C34" s="192">
        <v>0</v>
      </c>
      <c r="D34" s="6">
        <f>IF(ISERROR(B34-C34),"n/a",B34-C34)</f>
        <v>1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1</v>
      </c>
      <c r="C35" s="7">
        <f>C36</f>
        <v>0</v>
      </c>
      <c r="D35" s="7">
        <f t="shared" si="8"/>
        <v>1</v>
      </c>
      <c r="E35" s="144" t="str">
        <f t="shared" si="9"/>
        <v>n/a</v>
      </c>
    </row>
    <row r="36" spans="1:5" x14ac:dyDescent="0.2">
      <c r="A36" s="145" t="s">
        <v>31</v>
      </c>
      <c r="B36" s="192">
        <v>1</v>
      </c>
      <c r="C36" s="192">
        <v>0</v>
      </c>
      <c r="D36" s="6">
        <f t="shared" si="8"/>
        <v>1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1</v>
      </c>
      <c r="C37" s="71">
        <f>(C38+C44+C41)</f>
        <v>4</v>
      </c>
      <c r="D37" s="71">
        <f t="shared" si="8"/>
        <v>-3</v>
      </c>
      <c r="E37" s="142">
        <f t="shared" si="9"/>
        <v>-0.75</v>
      </c>
    </row>
    <row r="38" spans="1:5" x14ac:dyDescent="0.2">
      <c r="A38" s="143" t="s">
        <v>30</v>
      </c>
      <c r="B38" s="191">
        <f>SUM(B39:B40)</f>
        <v>0</v>
      </c>
      <c r="C38" s="191">
        <f>SUM(C39:C40)</f>
        <v>4</v>
      </c>
      <c r="D38" s="7">
        <f t="shared" si="8"/>
        <v>-4</v>
      </c>
      <c r="E38" s="144">
        <f t="shared" si="9"/>
        <v>-1</v>
      </c>
    </row>
    <row r="39" spans="1:5" x14ac:dyDescent="0.2">
      <c r="A39" s="145" t="s">
        <v>31</v>
      </c>
      <c r="B39" s="260">
        <v>0</v>
      </c>
      <c r="C39" s="261">
        <v>4</v>
      </c>
      <c r="D39" s="261">
        <f t="shared" si="8"/>
        <v>-4</v>
      </c>
      <c r="E39" s="262">
        <f t="shared" si="9"/>
        <v>-1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1</v>
      </c>
      <c r="C44" s="7">
        <f>SUM(C45:C45)</f>
        <v>0</v>
      </c>
      <c r="D44" s="7">
        <f t="shared" si="8"/>
        <v>1</v>
      </c>
      <c r="E44" s="144" t="str">
        <f t="shared" si="9"/>
        <v>n/a</v>
      </c>
    </row>
    <row r="45" spans="1:5" x14ac:dyDescent="0.2">
      <c r="A45" s="145" t="s">
        <v>31</v>
      </c>
      <c r="B45" s="192">
        <v>1</v>
      </c>
      <c r="C45" s="192">
        <v>0</v>
      </c>
      <c r="D45" s="6">
        <f t="shared" si="8"/>
        <v>1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7</v>
      </c>
      <c r="C46" s="71">
        <f>(C29+C37)</f>
        <v>8</v>
      </c>
      <c r="D46" s="71">
        <f t="shared" si="8"/>
        <v>-1</v>
      </c>
      <c r="E46" s="142">
        <f t="shared" si="9"/>
        <v>-0.125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45951</v>
      </c>
      <c r="C49" s="71">
        <f>(C50+C55+C53)</f>
        <v>37412</v>
      </c>
      <c r="D49" s="71">
        <f t="shared" ref="D49:D56" si="14">IF(ISERROR(B49-C49),"n/a",B49-C49)</f>
        <v>8539</v>
      </c>
      <c r="E49" s="142">
        <f t="shared" ref="E49:E56" si="15">IF(ISERROR(D49/C49),"n/a",(D49/C49))</f>
        <v>0.2282422752058163</v>
      </c>
    </row>
    <row r="50" spans="1:5" x14ac:dyDescent="0.2">
      <c r="A50" s="143" t="s">
        <v>30</v>
      </c>
      <c r="B50" s="191">
        <f>SUM(B51:B52)</f>
        <v>38899</v>
      </c>
      <c r="C50" s="191">
        <f>SUM(C51:C52)</f>
        <v>30878</v>
      </c>
      <c r="D50" s="7">
        <f t="shared" si="14"/>
        <v>8021</v>
      </c>
      <c r="E50" s="144">
        <f t="shared" si="15"/>
        <v>0.25976423343480798</v>
      </c>
    </row>
    <row r="51" spans="1:5" x14ac:dyDescent="0.2">
      <c r="A51" s="145" t="s">
        <v>31</v>
      </c>
      <c r="B51" s="260">
        <v>32921</v>
      </c>
      <c r="C51" s="260">
        <v>30878</v>
      </c>
      <c r="D51" s="261">
        <f t="shared" ref="D51" si="16">IF(ISERROR(B51-C51),"n/a",B51-C51)</f>
        <v>2043</v>
      </c>
      <c r="E51" s="262">
        <f t="shared" ref="E51" si="17">IF(ISERROR(D51/C51),"n/a",(D51/C51))</f>
        <v>6.6163611632877775E-2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4682</v>
      </c>
      <c r="C53" s="7">
        <f>C54</f>
        <v>4373</v>
      </c>
      <c r="D53" s="7">
        <f>IF(ISERROR(B53-C53),"n/a",B53-C53)</f>
        <v>309</v>
      </c>
      <c r="E53" s="144">
        <f>IF(ISERROR(D53/C53),"n/a",(D53/C53))</f>
        <v>7.0660873542190722E-2</v>
      </c>
    </row>
    <row r="54" spans="1:5" x14ac:dyDescent="0.2">
      <c r="A54" s="145" t="s">
        <v>31</v>
      </c>
      <c r="B54" s="192">
        <v>4682</v>
      </c>
      <c r="C54" s="192">
        <v>4373</v>
      </c>
      <c r="D54" s="6">
        <f>IF(ISERROR(B54-C54),"n/a",B54-C54)</f>
        <v>309</v>
      </c>
      <c r="E54" s="146">
        <f>IF(ISERROR(D54/C54),"n/a",(D54/C54))</f>
        <v>7.0660873542190722E-2</v>
      </c>
    </row>
    <row r="55" spans="1:5" x14ac:dyDescent="0.2">
      <c r="A55" s="143" t="s">
        <v>32</v>
      </c>
      <c r="B55" s="7">
        <f>B56</f>
        <v>2370</v>
      </c>
      <c r="C55" s="7">
        <f>C56</f>
        <v>2161</v>
      </c>
      <c r="D55" s="7">
        <f t="shared" si="14"/>
        <v>209</v>
      </c>
      <c r="E55" s="144">
        <f t="shared" si="15"/>
        <v>9.6714484035168899E-2</v>
      </c>
    </row>
    <row r="56" spans="1:5" x14ac:dyDescent="0.2">
      <c r="A56" s="145" t="s">
        <v>31</v>
      </c>
      <c r="B56" s="192">
        <v>2370</v>
      </c>
      <c r="C56" s="192">
        <v>2161</v>
      </c>
      <c r="D56" s="6">
        <f t="shared" si="14"/>
        <v>209</v>
      </c>
      <c r="E56" s="146">
        <f t="shared" si="15"/>
        <v>9.6714484035168899E-2</v>
      </c>
    </row>
    <row r="57" spans="1:5" x14ac:dyDescent="0.2">
      <c r="A57" s="141" t="s">
        <v>7</v>
      </c>
      <c r="B57" s="71">
        <f>(B58+B64+B61)</f>
        <v>6970</v>
      </c>
      <c r="C57" s="71">
        <f>(C58+C64+C61)</f>
        <v>8005</v>
      </c>
      <c r="D57" s="71">
        <f t="shared" ref="D57:D66" si="20">IF(ISERROR(B57-C57),"n/a",B57-C57)</f>
        <v>-1035</v>
      </c>
      <c r="E57" s="142">
        <f t="shared" ref="E57:E66" si="21">IF(ISERROR(D57/C57),"n/a",(D57/C57))</f>
        <v>-0.12929419113054341</v>
      </c>
    </row>
    <row r="58" spans="1:5" x14ac:dyDescent="0.2">
      <c r="A58" s="143" t="s">
        <v>30</v>
      </c>
      <c r="B58" s="191">
        <f>SUM(B59:B60)</f>
        <v>6357</v>
      </c>
      <c r="C58" s="191">
        <f>SUM(C59:C60)</f>
        <v>7185</v>
      </c>
      <c r="D58" s="7">
        <f t="shared" si="20"/>
        <v>-828</v>
      </c>
      <c r="E58" s="144">
        <f t="shared" si="21"/>
        <v>-0.11524008350730688</v>
      </c>
    </row>
    <row r="59" spans="1:5" x14ac:dyDescent="0.2">
      <c r="A59" s="145" t="s">
        <v>31</v>
      </c>
      <c r="B59" s="260">
        <v>6310</v>
      </c>
      <c r="C59" s="260">
        <v>7115</v>
      </c>
      <c r="D59" s="261">
        <f t="shared" si="20"/>
        <v>-805</v>
      </c>
      <c r="E59" s="262">
        <f t="shared" si="21"/>
        <v>-0.11314125087842586</v>
      </c>
    </row>
    <row r="60" spans="1:5" x14ac:dyDescent="0.2">
      <c r="A60" s="145" t="s">
        <v>22</v>
      </c>
      <c r="B60" s="260">
        <v>47</v>
      </c>
      <c r="C60" s="260">
        <v>70</v>
      </c>
      <c r="D60" s="261">
        <f t="shared" si="20"/>
        <v>-23</v>
      </c>
      <c r="E60" s="262">
        <f t="shared" si="21"/>
        <v>-0.32857142857142857</v>
      </c>
    </row>
    <row r="61" spans="1:5" x14ac:dyDescent="0.2">
      <c r="A61" s="143" t="s">
        <v>29</v>
      </c>
      <c r="B61" s="7">
        <f>B62+B63</f>
        <v>535</v>
      </c>
      <c r="C61" s="7">
        <f>C62+C63</f>
        <v>746</v>
      </c>
      <c r="D61" s="7">
        <f>IF(ISERROR(B61-C61),"n/a",B61-C61)</f>
        <v>-211</v>
      </c>
      <c r="E61" s="144">
        <f>IF(ISERROR(D61/C61),"n/a",(D61/C61))</f>
        <v>-0.28284182305630029</v>
      </c>
    </row>
    <row r="62" spans="1:5" s="2" customFormat="1" x14ac:dyDescent="0.2">
      <c r="A62" s="145" t="s">
        <v>31</v>
      </c>
      <c r="B62" s="192">
        <v>535</v>
      </c>
      <c r="C62" s="192">
        <v>746</v>
      </c>
      <c r="D62" s="6">
        <f>IF(ISERROR(B62-C62),"n/a",B62-C62)</f>
        <v>-211</v>
      </c>
      <c r="E62" s="146">
        <f>IF(ISERROR(D62/C62),"n/a",(D62/C62))</f>
        <v>-0.28284182305630029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78</v>
      </c>
      <c r="C64" s="7">
        <f>C65</f>
        <v>74</v>
      </c>
      <c r="D64" s="7">
        <f t="shared" si="20"/>
        <v>4</v>
      </c>
      <c r="E64" s="144">
        <f t="shared" si="21"/>
        <v>5.4054054054054057E-2</v>
      </c>
    </row>
    <row r="65" spans="1:5" s="2" customFormat="1" x14ac:dyDescent="0.2">
      <c r="A65" s="145" t="s">
        <v>31</v>
      </c>
      <c r="B65" s="192">
        <v>78</v>
      </c>
      <c r="C65" s="192">
        <v>74</v>
      </c>
      <c r="D65" s="6">
        <f t="shared" si="20"/>
        <v>4</v>
      </c>
      <c r="E65" s="146">
        <f t="shared" si="21"/>
        <v>5.4054054054054057E-2</v>
      </c>
    </row>
    <row r="66" spans="1:5" ht="15.75" customHeight="1" x14ac:dyDescent="0.2">
      <c r="A66" s="147" t="s">
        <v>5</v>
      </c>
      <c r="B66" s="71">
        <f>(B49+B57)</f>
        <v>52921</v>
      </c>
      <c r="C66" s="71">
        <f>(C49+C57)</f>
        <v>45417</v>
      </c>
      <c r="D66" s="71">
        <f t="shared" si="20"/>
        <v>7504</v>
      </c>
      <c r="E66" s="142">
        <f t="shared" si="21"/>
        <v>0.16522447541669419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7167</v>
      </c>
      <c r="C69" s="71">
        <f>(C70+C75+C73)</f>
        <v>6834</v>
      </c>
      <c r="D69" s="71">
        <f t="shared" ref="D69:D86" si="22">IF(ISERROR(B69-C69),"n/a",B69-C69)</f>
        <v>333</v>
      </c>
      <c r="E69" s="142">
        <f t="shared" ref="E69:E86" si="23">IF(ISERROR(D69/C69),"n/a",(D69/C69))</f>
        <v>4.8726953467954345E-2</v>
      </c>
    </row>
    <row r="70" spans="1:5" ht="14.25" customHeight="1" x14ac:dyDescent="0.2">
      <c r="A70" s="143" t="s">
        <v>30</v>
      </c>
      <c r="B70" s="191">
        <f>SUM(B71:B72)</f>
        <v>6560</v>
      </c>
      <c r="C70" s="191">
        <f>SUM(C71:C72)</f>
        <v>6159</v>
      </c>
      <c r="D70" s="7">
        <f t="shared" si="22"/>
        <v>401</v>
      </c>
      <c r="E70" s="144">
        <f t="shared" si="23"/>
        <v>6.5107972073388531E-2</v>
      </c>
    </row>
    <row r="71" spans="1:5" ht="14.25" customHeight="1" x14ac:dyDescent="0.2">
      <c r="A71" s="145" t="s">
        <v>31</v>
      </c>
      <c r="B71" s="260">
        <v>6447</v>
      </c>
      <c r="C71" s="260">
        <v>6159</v>
      </c>
      <c r="D71" s="261">
        <f t="shared" ref="D71" si="24">IF(ISERROR(B71-C71),"n/a",B71-C71)</f>
        <v>288</v>
      </c>
      <c r="E71" s="262">
        <f t="shared" ref="E71" si="25">IF(ISERROR(D71/C71),"n/a",(D71/C71))</f>
        <v>4.6760837798343884E-2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458</v>
      </c>
      <c r="C73" s="7">
        <f>C74</f>
        <v>505</v>
      </c>
      <c r="D73" s="7">
        <f>IF(ISERROR(B73-C73),"n/a",B73-C73)</f>
        <v>-47</v>
      </c>
      <c r="E73" s="144">
        <f>IF(ISERROR(D73/C73),"n/a",(D73/C73))</f>
        <v>-9.3069306930693069E-2</v>
      </c>
    </row>
    <row r="74" spans="1:5" ht="14.25" customHeight="1" x14ac:dyDescent="0.2">
      <c r="A74" s="145" t="s">
        <v>31</v>
      </c>
      <c r="B74" s="192">
        <v>458</v>
      </c>
      <c r="C74" s="192">
        <v>505</v>
      </c>
      <c r="D74" s="6">
        <f>IF(ISERROR(B74-C74),"n/a",B74-C74)</f>
        <v>-47</v>
      </c>
      <c r="E74" s="146">
        <f>IF(ISERROR(D74/C74),"n/a",(D74/C74))</f>
        <v>-9.3069306930693069E-2</v>
      </c>
    </row>
    <row r="75" spans="1:5" ht="14.25" customHeight="1" x14ac:dyDescent="0.2">
      <c r="A75" s="143" t="s">
        <v>32</v>
      </c>
      <c r="B75" s="7">
        <f>B76</f>
        <v>149</v>
      </c>
      <c r="C75" s="7">
        <f>C76</f>
        <v>170</v>
      </c>
      <c r="D75" s="7">
        <f t="shared" si="22"/>
        <v>-21</v>
      </c>
      <c r="E75" s="144">
        <f t="shared" si="23"/>
        <v>-0.12352941176470589</v>
      </c>
    </row>
    <row r="76" spans="1:5" ht="14.25" customHeight="1" x14ac:dyDescent="0.2">
      <c r="A76" s="145" t="s">
        <v>31</v>
      </c>
      <c r="B76" s="192">
        <v>149</v>
      </c>
      <c r="C76" s="192">
        <v>170</v>
      </c>
      <c r="D76" s="6">
        <f t="shared" si="22"/>
        <v>-21</v>
      </c>
      <c r="E76" s="146">
        <f t="shared" si="23"/>
        <v>-0.12352941176470589</v>
      </c>
    </row>
    <row r="77" spans="1:5" ht="14.25" customHeight="1" x14ac:dyDescent="0.2">
      <c r="A77" s="141" t="s">
        <v>7</v>
      </c>
      <c r="B77" s="71">
        <f>(B78+B84+B81)</f>
        <v>1611</v>
      </c>
      <c r="C77" s="71">
        <f>(C78+C84+C81)</f>
        <v>1943</v>
      </c>
      <c r="D77" s="71">
        <f t="shared" si="22"/>
        <v>-332</v>
      </c>
      <c r="E77" s="142">
        <f t="shared" si="23"/>
        <v>-0.17086978898610397</v>
      </c>
    </row>
    <row r="78" spans="1:5" x14ac:dyDescent="0.2">
      <c r="A78" s="143" t="s">
        <v>30</v>
      </c>
      <c r="B78" s="191">
        <f>SUM(B79:B80)</f>
        <v>1500</v>
      </c>
      <c r="C78" s="191">
        <f>SUM(C79:C80)</f>
        <v>1746</v>
      </c>
      <c r="D78" s="7">
        <f t="shared" si="22"/>
        <v>-246</v>
      </c>
      <c r="E78" s="144">
        <f t="shared" si="23"/>
        <v>-0.14089347079037801</v>
      </c>
    </row>
    <row r="79" spans="1:5" x14ac:dyDescent="0.2">
      <c r="A79" s="145" t="s">
        <v>31</v>
      </c>
      <c r="B79" s="260">
        <v>1486</v>
      </c>
      <c r="C79" s="260">
        <v>1715</v>
      </c>
      <c r="D79" s="261">
        <f t="shared" si="22"/>
        <v>-229</v>
      </c>
      <c r="E79" s="262">
        <f t="shared" si="23"/>
        <v>-0.13352769679300291</v>
      </c>
    </row>
    <row r="80" spans="1:5" x14ac:dyDescent="0.2">
      <c r="A80" s="145" t="s">
        <v>22</v>
      </c>
      <c r="B80" s="260">
        <v>14</v>
      </c>
      <c r="C80" s="260">
        <v>31</v>
      </c>
      <c r="D80" s="261">
        <f t="shared" si="22"/>
        <v>-17</v>
      </c>
      <c r="E80" s="262">
        <f t="shared" si="23"/>
        <v>-0.54838709677419351</v>
      </c>
    </row>
    <row r="81" spans="1:5" ht="12" customHeight="1" x14ac:dyDescent="0.2">
      <c r="A81" s="143" t="s">
        <v>29</v>
      </c>
      <c r="B81" s="7">
        <f>B82+B83</f>
        <v>97</v>
      </c>
      <c r="C81" s="7">
        <f>C82+C83</f>
        <v>183</v>
      </c>
      <c r="D81" s="7">
        <f>IF(ISERROR(B81-C81),"n/a",B81-C81)</f>
        <v>-86</v>
      </c>
      <c r="E81" s="144">
        <f>IF(ISERROR(D81/C81),"n/a",(D81/C81))</f>
        <v>-0.46994535519125685</v>
      </c>
    </row>
    <row r="82" spans="1:5" ht="12" customHeight="1" x14ac:dyDescent="0.2">
      <c r="A82" s="145" t="s">
        <v>31</v>
      </c>
      <c r="B82" s="192">
        <v>97</v>
      </c>
      <c r="C82" s="192">
        <v>183</v>
      </c>
      <c r="D82" s="6">
        <f>IF(ISERROR(B82-C82),"n/a",B82-C82)</f>
        <v>-86</v>
      </c>
      <c r="E82" s="146">
        <f>IF(ISERROR(D82/C82),"n/a",(D82/C82))</f>
        <v>-0.46994535519125685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14</v>
      </c>
      <c r="C84" s="7">
        <f>C85</f>
        <v>14</v>
      </c>
      <c r="D84" s="7">
        <f t="shared" si="22"/>
        <v>0</v>
      </c>
      <c r="E84" s="144">
        <f t="shared" si="23"/>
        <v>0</v>
      </c>
    </row>
    <row r="85" spans="1:5" ht="12" customHeight="1" x14ac:dyDescent="0.2">
      <c r="A85" s="145" t="s">
        <v>31</v>
      </c>
      <c r="B85" s="192">
        <v>14</v>
      </c>
      <c r="C85" s="192">
        <v>14</v>
      </c>
      <c r="D85" s="6">
        <f t="shared" si="22"/>
        <v>0</v>
      </c>
      <c r="E85" s="146">
        <f t="shared" si="23"/>
        <v>0</v>
      </c>
    </row>
    <row r="86" spans="1:5" ht="15.75" customHeight="1" x14ac:dyDescent="0.2">
      <c r="A86" s="147" t="s">
        <v>5</v>
      </c>
      <c r="B86" s="71">
        <f>(B69+B77)</f>
        <v>8778</v>
      </c>
      <c r="C86" s="71">
        <f>(C69+C77)</f>
        <v>8777</v>
      </c>
      <c r="D86" s="71">
        <f t="shared" si="22"/>
        <v>1</v>
      </c>
      <c r="E86" s="142">
        <f t="shared" si="23"/>
        <v>1.1393414606357525E-4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6188</v>
      </c>
      <c r="C89" s="71">
        <f>(C90+C95+C93)</f>
        <v>6170</v>
      </c>
      <c r="D89" s="71">
        <f t="shared" ref="D89:D106" si="28">IF(ISERROR(B89-C89),"n/a",B89-C89)</f>
        <v>18</v>
      </c>
      <c r="E89" s="142">
        <f t="shared" ref="E89:E106" si="29">IF(ISERROR(D89/C89),"n/a",(D89/C89))</f>
        <v>2.9173419773095622E-3</v>
      </c>
    </row>
    <row r="90" spans="1:5" ht="14.25" customHeight="1" x14ac:dyDescent="0.2">
      <c r="A90" s="143" t="s">
        <v>30</v>
      </c>
      <c r="B90" s="191">
        <f>SUM(B91:B92)</f>
        <v>5690</v>
      </c>
      <c r="C90" s="191">
        <f>SUM(C91:C92)</f>
        <v>5564</v>
      </c>
      <c r="D90" s="7">
        <f t="shared" si="28"/>
        <v>126</v>
      </c>
      <c r="E90" s="144">
        <f t="shared" si="29"/>
        <v>2.2645578720345075E-2</v>
      </c>
    </row>
    <row r="91" spans="1:5" ht="14.25" customHeight="1" x14ac:dyDescent="0.2">
      <c r="A91" s="145" t="s">
        <v>31</v>
      </c>
      <c r="B91" s="260">
        <v>5596</v>
      </c>
      <c r="C91" s="260">
        <v>5564</v>
      </c>
      <c r="D91" s="261">
        <f t="shared" ref="D91" si="30">IF(ISERROR(B91-C91),"n/a",B91-C91)</f>
        <v>32</v>
      </c>
      <c r="E91" s="262">
        <f t="shared" ref="E91" si="31">IF(ISERROR(D91/C91),"n/a",(D91/C91))</f>
        <v>5.7512580877066861E-3</v>
      </c>
    </row>
    <row r="92" spans="1:5" ht="14.25" customHeight="1" x14ac:dyDescent="0.2">
      <c r="A92" s="145" t="s">
        <v>22</v>
      </c>
      <c r="B92" s="260">
        <v>94</v>
      </c>
      <c r="C92" s="260">
        <v>0</v>
      </c>
      <c r="D92" s="261"/>
      <c r="E92" s="262"/>
    </row>
    <row r="93" spans="1:5" ht="14.25" customHeight="1" x14ac:dyDescent="0.2">
      <c r="A93" s="143" t="s">
        <v>29</v>
      </c>
      <c r="B93" s="7">
        <f>B94</f>
        <v>373</v>
      </c>
      <c r="C93" s="7">
        <f>C94</f>
        <v>461</v>
      </c>
      <c r="D93" s="7">
        <f>IF(ISERROR(B93-C93),"n/a",B93-C93)</f>
        <v>-88</v>
      </c>
      <c r="E93" s="144">
        <f>IF(ISERROR(D93/C93),"n/a",(D93/C93))</f>
        <v>-0.19088937093275488</v>
      </c>
    </row>
    <row r="94" spans="1:5" ht="14.25" customHeight="1" x14ac:dyDescent="0.2">
      <c r="A94" s="145" t="s">
        <v>31</v>
      </c>
      <c r="B94" s="192">
        <v>373</v>
      </c>
      <c r="C94" s="192">
        <v>461</v>
      </c>
      <c r="D94" s="6">
        <f>IF(ISERROR(B94-C94),"n/a",B94-C94)</f>
        <v>-88</v>
      </c>
      <c r="E94" s="146">
        <f>IF(ISERROR(D94/C94),"n/a",(D94/C94))</f>
        <v>-0.19088937093275488</v>
      </c>
    </row>
    <row r="95" spans="1:5" ht="14.25" customHeight="1" x14ac:dyDescent="0.2">
      <c r="A95" s="143" t="s">
        <v>32</v>
      </c>
      <c r="B95" s="7">
        <f>B96</f>
        <v>125</v>
      </c>
      <c r="C95" s="7">
        <f>C96</f>
        <v>145</v>
      </c>
      <c r="D95" s="7">
        <f t="shared" si="28"/>
        <v>-20</v>
      </c>
      <c r="E95" s="144">
        <f t="shared" si="29"/>
        <v>-0.13793103448275862</v>
      </c>
    </row>
    <row r="96" spans="1:5" ht="14.25" customHeight="1" x14ac:dyDescent="0.2">
      <c r="A96" s="145" t="s">
        <v>31</v>
      </c>
      <c r="B96" s="192">
        <v>125</v>
      </c>
      <c r="C96" s="192">
        <v>145</v>
      </c>
      <c r="D96" s="6">
        <f t="shared" si="28"/>
        <v>-20</v>
      </c>
      <c r="E96" s="146">
        <f t="shared" si="29"/>
        <v>-0.13793103448275862</v>
      </c>
    </row>
    <row r="97" spans="1:5" ht="14.25" customHeight="1" x14ac:dyDescent="0.2">
      <c r="A97" s="141" t="s">
        <v>7</v>
      </c>
      <c r="B97" s="71">
        <f>(B98+B104+B101)</f>
        <v>1473</v>
      </c>
      <c r="C97" s="71">
        <f>(C98+C104+C101)</f>
        <v>1769</v>
      </c>
      <c r="D97" s="71">
        <f t="shared" si="28"/>
        <v>-296</v>
      </c>
      <c r="E97" s="142">
        <f t="shared" si="29"/>
        <v>-0.16732617297908423</v>
      </c>
    </row>
    <row r="98" spans="1:5" x14ac:dyDescent="0.2">
      <c r="A98" s="143" t="s">
        <v>30</v>
      </c>
      <c r="B98" s="7">
        <f>SUM(B99:B100)</f>
        <v>1371</v>
      </c>
      <c r="C98" s="7">
        <f>SUM(C99:C100)</f>
        <v>1598</v>
      </c>
      <c r="D98" s="7">
        <f t="shared" si="28"/>
        <v>-227</v>
      </c>
      <c r="E98" s="144">
        <f t="shared" si="29"/>
        <v>-0.14205256570713393</v>
      </c>
    </row>
    <row r="99" spans="1:5" x14ac:dyDescent="0.2">
      <c r="A99" s="145" t="s">
        <v>31</v>
      </c>
      <c r="B99" s="261">
        <v>1358</v>
      </c>
      <c r="C99" s="260">
        <v>1569</v>
      </c>
      <c r="D99" s="261">
        <f t="shared" si="28"/>
        <v>-211</v>
      </c>
      <c r="E99" s="262">
        <f t="shared" si="29"/>
        <v>-0.13448056086679414</v>
      </c>
    </row>
    <row r="100" spans="1:5" x14ac:dyDescent="0.2">
      <c r="A100" s="145" t="s">
        <v>22</v>
      </c>
      <c r="B100" s="261">
        <v>13</v>
      </c>
      <c r="C100" s="260">
        <v>29</v>
      </c>
      <c r="D100" s="261">
        <f t="shared" si="28"/>
        <v>-16</v>
      </c>
      <c r="E100" s="262">
        <f t="shared" si="29"/>
        <v>-0.55172413793103448</v>
      </c>
    </row>
    <row r="101" spans="1:5" x14ac:dyDescent="0.2">
      <c r="A101" s="143" t="s">
        <v>29</v>
      </c>
      <c r="B101" s="7">
        <f>B102+B103</f>
        <v>90</v>
      </c>
      <c r="C101" s="7">
        <f>C102+C103</f>
        <v>161</v>
      </c>
      <c r="D101" s="7">
        <f>IF(ISERROR(B101-C101),"n/a",B101-C101)</f>
        <v>-71</v>
      </c>
      <c r="E101" s="144">
        <f>IF(ISERROR(D101/C101),"n/a",(D101/C101))</f>
        <v>-0.44099378881987578</v>
      </c>
    </row>
    <row r="102" spans="1:5" x14ac:dyDescent="0.2">
      <c r="A102" s="145" t="s">
        <v>31</v>
      </c>
      <c r="B102" s="192">
        <v>90</v>
      </c>
      <c r="C102" s="192">
        <v>161</v>
      </c>
      <c r="D102" s="6">
        <f>IF(ISERROR(B102-C102),"n/a",B102-C102)</f>
        <v>-71</v>
      </c>
      <c r="E102" s="146">
        <f>IF(ISERROR(D102/C102),"n/a",(D102/C102))</f>
        <v>-0.44099378881987578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12</v>
      </c>
      <c r="C104" s="7">
        <f>C105</f>
        <v>10</v>
      </c>
      <c r="D104" s="7">
        <f t="shared" si="28"/>
        <v>2</v>
      </c>
      <c r="E104" s="144">
        <f t="shared" si="29"/>
        <v>0.2</v>
      </c>
    </row>
    <row r="105" spans="1:5" x14ac:dyDescent="0.2">
      <c r="A105" s="145" t="s">
        <v>31</v>
      </c>
      <c r="B105" s="192">
        <v>12</v>
      </c>
      <c r="C105" s="192">
        <v>10</v>
      </c>
      <c r="D105" s="6">
        <f t="shared" si="28"/>
        <v>2</v>
      </c>
      <c r="E105" s="146">
        <f t="shared" si="29"/>
        <v>0.2</v>
      </c>
    </row>
    <row r="106" spans="1:5" x14ac:dyDescent="0.2">
      <c r="A106" s="315" t="s">
        <v>5</v>
      </c>
      <c r="B106" s="316">
        <f>(B89+B97)</f>
        <v>7661</v>
      </c>
      <c r="C106" s="316">
        <f>(C89+C97)</f>
        <v>7939</v>
      </c>
      <c r="D106" s="316">
        <f t="shared" si="28"/>
        <v>-278</v>
      </c>
      <c r="E106" s="317">
        <f t="shared" si="29"/>
        <v>-3.5017004660536588E-2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3337</v>
      </c>
      <c r="C109" s="6">
        <v>4030</v>
      </c>
      <c r="D109" s="6">
        <f>IF(ISERROR(B109-C109),"n/a",B109-C109)</f>
        <v>-693</v>
      </c>
      <c r="E109" s="158">
        <f>IF(ISERROR(D109/C109),"n/a",(D109/C109))</f>
        <v>-0.17196029776674937</v>
      </c>
    </row>
    <row r="110" spans="1:5" x14ac:dyDescent="0.2">
      <c r="A110" s="159" t="s">
        <v>7</v>
      </c>
      <c r="B110" s="6">
        <v>405</v>
      </c>
      <c r="C110" s="6">
        <v>541</v>
      </c>
      <c r="D110" s="6">
        <f>IF(ISERROR(B110-C110),"n/a",B110-C110)</f>
        <v>-136</v>
      </c>
      <c r="E110" s="158">
        <f>IF(ISERROR(D110/C110),"n/a",(D110/C110))</f>
        <v>-0.25138632162661739</v>
      </c>
    </row>
    <row r="111" spans="1:5" x14ac:dyDescent="0.2">
      <c r="A111" s="160" t="s">
        <v>5</v>
      </c>
      <c r="B111" s="7">
        <f>SUM(B109:B110)</f>
        <v>3742</v>
      </c>
      <c r="C111" s="7">
        <f>SUM(C109:C110)</f>
        <v>4571</v>
      </c>
      <c r="D111" s="7">
        <f>IF(ISERROR(B111-C111),"n/a",B111-C111)</f>
        <v>-829</v>
      </c>
      <c r="E111" s="161">
        <f>IF(ISERROR(D111/C111),"n/a",(D111/C111))</f>
        <v>-0.18136075257055348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887</v>
      </c>
      <c r="C114" s="71">
        <f>(C115+C120+C118)</f>
        <v>0</v>
      </c>
      <c r="D114" s="71">
        <f t="shared" ref="D114:D131" si="32">IF(ISERROR(B114-C114),"n/a",B114-C114)</f>
        <v>887</v>
      </c>
      <c r="E114" s="142" t="str">
        <f t="shared" ref="E114:E131" si="33">IF(ISERROR(D114/C114),"n/a",(D114/C114))</f>
        <v>n/a</v>
      </c>
    </row>
    <row r="115" spans="1:5" s="72" customFormat="1" x14ac:dyDescent="0.2">
      <c r="A115" s="143" t="s">
        <v>30</v>
      </c>
      <c r="B115" s="7">
        <f>SUM(B116:B117)</f>
        <v>819</v>
      </c>
      <c r="C115" s="7">
        <f>SUM(C116:C117)</f>
        <v>0</v>
      </c>
      <c r="D115" s="7">
        <f t="shared" si="32"/>
        <v>819</v>
      </c>
      <c r="E115" s="144" t="str">
        <f t="shared" si="33"/>
        <v>n/a</v>
      </c>
    </row>
    <row r="116" spans="1:5" s="72" customFormat="1" x14ac:dyDescent="0.2">
      <c r="A116" s="145" t="s">
        <v>31</v>
      </c>
      <c r="B116" s="261">
        <v>809</v>
      </c>
      <c r="C116" s="261">
        <v>0</v>
      </c>
      <c r="D116" s="261">
        <f t="shared" ref="D116" si="34">IF(ISERROR(B116-C116),"n/a",B116-C116)</f>
        <v>809</v>
      </c>
      <c r="E116" s="262" t="str">
        <f t="shared" ref="E116" si="35">IF(ISERROR(D116/C116),"n/a",(D116/C116))</f>
        <v>n/a</v>
      </c>
    </row>
    <row r="117" spans="1:5" s="72" customFormat="1" x14ac:dyDescent="0.2">
      <c r="A117" s="145" t="s">
        <v>22</v>
      </c>
      <c r="B117" s="261">
        <v>10</v>
      </c>
      <c r="C117" s="261">
        <v>0</v>
      </c>
      <c r="D117" s="261"/>
      <c r="E117" s="262"/>
    </row>
    <row r="118" spans="1:5" x14ac:dyDescent="0.2">
      <c r="A118" s="143" t="s">
        <v>29</v>
      </c>
      <c r="B118" s="7">
        <f>B119</f>
        <v>47</v>
      </c>
      <c r="C118" s="7">
        <f>C119</f>
        <v>0</v>
      </c>
      <c r="D118" s="7">
        <f>IF(ISERROR(B118-C118),"n/a",B118-C118)</f>
        <v>47</v>
      </c>
      <c r="E118" s="144" t="str">
        <f>IF(ISERROR(D118/C118),"n/a",(D118/C118))</f>
        <v>n/a</v>
      </c>
    </row>
    <row r="119" spans="1:5" x14ac:dyDescent="0.2">
      <c r="A119" s="145" t="s">
        <v>31</v>
      </c>
      <c r="B119" s="6">
        <v>47</v>
      </c>
      <c r="C119" s="6">
        <v>0</v>
      </c>
      <c r="D119" s="6">
        <f>IF(ISERROR(B119-C119),"n/a",B119-C119)</f>
        <v>47</v>
      </c>
      <c r="E119" s="146" t="str">
        <f>IF(ISERROR(D119/C119),"n/a",(D119/C119))</f>
        <v>n/a</v>
      </c>
    </row>
    <row r="120" spans="1:5" x14ac:dyDescent="0.2">
      <c r="A120" s="143" t="s">
        <v>32</v>
      </c>
      <c r="B120" s="7">
        <f>B121</f>
        <v>21</v>
      </c>
      <c r="C120" s="7">
        <f>C121</f>
        <v>0</v>
      </c>
      <c r="D120" s="7">
        <f t="shared" si="32"/>
        <v>21</v>
      </c>
      <c r="E120" s="144" t="str">
        <f t="shared" si="33"/>
        <v>n/a</v>
      </c>
    </row>
    <row r="121" spans="1:5" x14ac:dyDescent="0.2">
      <c r="A121" s="145" t="s">
        <v>31</v>
      </c>
      <c r="B121" s="6">
        <v>21</v>
      </c>
      <c r="C121" s="6">
        <v>0</v>
      </c>
      <c r="D121" s="6">
        <f t="shared" si="32"/>
        <v>21</v>
      </c>
      <c r="E121" s="146" t="str">
        <f t="shared" si="33"/>
        <v>n/a</v>
      </c>
    </row>
    <row r="122" spans="1:5" x14ac:dyDescent="0.2">
      <c r="A122" s="141" t="s">
        <v>7</v>
      </c>
      <c r="B122" s="71">
        <f>(B123+B129+B126)</f>
        <v>24</v>
      </c>
      <c r="C122" s="71">
        <f>(C123+C129+C126)</f>
        <v>20</v>
      </c>
      <c r="D122" s="71">
        <f t="shared" si="32"/>
        <v>4</v>
      </c>
      <c r="E122" s="142">
        <f t="shared" si="33"/>
        <v>0.2</v>
      </c>
    </row>
    <row r="123" spans="1:5" x14ac:dyDescent="0.2">
      <c r="A123" s="143" t="s">
        <v>30</v>
      </c>
      <c r="B123" s="7">
        <f>SUM(B124:B125)</f>
        <v>0</v>
      </c>
      <c r="C123" s="7">
        <f>SUM(C124:C125)</f>
        <v>0</v>
      </c>
      <c r="D123" s="7">
        <f t="shared" si="32"/>
        <v>0</v>
      </c>
      <c r="E123" s="146" t="str">
        <f t="shared" si="33"/>
        <v>n/a</v>
      </c>
    </row>
    <row r="124" spans="1:5" x14ac:dyDescent="0.2">
      <c r="A124" s="145" t="s">
        <v>31</v>
      </c>
      <c r="B124" s="261">
        <v>0</v>
      </c>
      <c r="C124" s="261">
        <v>0</v>
      </c>
      <c r="D124" s="261">
        <f t="shared" ref="D124:D125" si="36">IF(ISERROR(B124-C124),"n/a",B124-C124)</f>
        <v>0</v>
      </c>
      <c r="E124" s="146" t="str">
        <f t="shared" ref="E124:E125" si="37">IF(ISERROR(D124/C124),"n/a",(D124/C124))</f>
        <v>n/a</v>
      </c>
    </row>
    <row r="125" spans="1:5" x14ac:dyDescent="0.2">
      <c r="A125" s="145" t="s">
        <v>22</v>
      </c>
      <c r="B125" s="261">
        <v>0</v>
      </c>
      <c r="C125" s="261">
        <v>0</v>
      </c>
      <c r="D125" s="261">
        <f t="shared" si="36"/>
        <v>0</v>
      </c>
      <c r="E125" s="146" t="str">
        <f t="shared" si="37"/>
        <v>n/a</v>
      </c>
    </row>
    <row r="126" spans="1:5" x14ac:dyDescent="0.2">
      <c r="A126" s="143" t="s">
        <v>29</v>
      </c>
      <c r="B126" s="7">
        <f>B127+B128</f>
        <v>24</v>
      </c>
      <c r="C126" s="7">
        <f>C127+C128</f>
        <v>20</v>
      </c>
      <c r="D126" s="7">
        <f>IF(ISERROR(B126-C126),"n/a",B126-C126)</f>
        <v>4</v>
      </c>
      <c r="E126" s="144">
        <f>IF(ISERROR(D126/C126),"n/a",(D126/C126))</f>
        <v>0.2</v>
      </c>
    </row>
    <row r="127" spans="1:5" x14ac:dyDescent="0.2">
      <c r="A127" s="145" t="s">
        <v>31</v>
      </c>
      <c r="B127" s="6">
        <v>24</v>
      </c>
      <c r="C127" s="6">
        <v>20</v>
      </c>
      <c r="D127" s="6">
        <f>IF(ISERROR(B127-C127),"n/a",B127-C127)</f>
        <v>4</v>
      </c>
      <c r="E127" s="146">
        <f>IF(ISERROR(D127/C127),"n/a",(D127/C127))</f>
        <v>0.2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38">IF(ISERROR(B128-C128),"n/a",B128-C128)</f>
        <v>0</v>
      </c>
      <c r="E128" s="146" t="str">
        <f t="shared" ref="E128" si="39">IF(ISERROR(D128/C128),"n/a",(D128/C128))</f>
        <v>n/a</v>
      </c>
    </row>
    <row r="129" spans="1:5" x14ac:dyDescent="0.2">
      <c r="A129" s="143" t="s">
        <v>32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x14ac:dyDescent="0.2">
      <c r="A130" s="145" t="s">
        <v>31</v>
      </c>
      <c r="B130" s="6">
        <v>0</v>
      </c>
      <c r="C130" s="6">
        <v>0</v>
      </c>
      <c r="D130" s="6">
        <f t="shared" si="32"/>
        <v>0</v>
      </c>
      <c r="E130" s="146" t="str">
        <f t="shared" si="33"/>
        <v>n/a</v>
      </c>
    </row>
    <row r="131" spans="1:5" x14ac:dyDescent="0.2">
      <c r="A131" s="147" t="s">
        <v>5</v>
      </c>
      <c r="B131" s="71">
        <f>(B114+B122)</f>
        <v>911</v>
      </c>
      <c r="C131" s="71">
        <f>(C114+C122)</f>
        <v>20</v>
      </c>
      <c r="D131" s="71">
        <f t="shared" si="32"/>
        <v>891</v>
      </c>
      <c r="E131" s="142">
        <f t="shared" si="33"/>
        <v>44.55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hidden="1" customHeight="1" x14ac:dyDescent="0.25">
      <c r="A133" s="157" t="s">
        <v>10</v>
      </c>
      <c r="B133" s="6"/>
      <c r="C133" s="6"/>
      <c r="D133" s="6"/>
      <c r="E133" s="158"/>
    </row>
    <row r="134" spans="1:5" ht="12.75" hidden="1" customHeight="1" x14ac:dyDescent="0.2">
      <c r="A134" s="141" t="s">
        <v>77</v>
      </c>
      <c r="B134" s="71">
        <f>(B135+B139+B137)</f>
        <v>0</v>
      </c>
      <c r="C134" s="71">
        <f>(C135+C139+C137)</f>
        <v>0</v>
      </c>
      <c r="D134" s="71">
        <f t="shared" ref="D134:D150" si="40">IF(ISERROR(B134-C134),"n/a",B134-C134)</f>
        <v>0</v>
      </c>
      <c r="E134" s="142" t="str">
        <f t="shared" ref="E134:E150" si="41">IF(ISERROR(D134/C134),"n/a",(D134/C134))</f>
        <v>n/a</v>
      </c>
    </row>
    <row r="135" spans="1:5" ht="12.75" hidden="1" customHeight="1" x14ac:dyDescent="0.2">
      <c r="A135" s="143" t="s">
        <v>30</v>
      </c>
      <c r="B135" s="7">
        <f>B136</f>
        <v>0</v>
      </c>
      <c r="C135" s="7">
        <f>C136</f>
        <v>0</v>
      </c>
      <c r="D135" s="7">
        <f t="shared" si="40"/>
        <v>0</v>
      </c>
      <c r="E135" s="144" t="str">
        <f t="shared" si="41"/>
        <v>n/a</v>
      </c>
    </row>
    <row r="136" spans="1:5" ht="12.75" hidden="1" customHeight="1" x14ac:dyDescent="0.2">
      <c r="A136" s="145" t="s">
        <v>31</v>
      </c>
      <c r="B136" s="261">
        <v>0</v>
      </c>
      <c r="C136" s="261">
        <v>0</v>
      </c>
      <c r="D136" s="261">
        <f t="shared" ref="D136" si="42">IF(ISERROR(B136-C136),"n/a",B136-C136)</f>
        <v>0</v>
      </c>
      <c r="E136" s="262" t="str">
        <f t="shared" ref="E136" si="43">IF(ISERROR(D136/C136),"n/a",(D136/C136))</f>
        <v>n/a</v>
      </c>
    </row>
    <row r="137" spans="1:5" ht="12.75" hidden="1" customHeight="1" x14ac:dyDescent="0.2">
      <c r="A137" s="143" t="s">
        <v>29</v>
      </c>
      <c r="B137" s="7">
        <f>B138</f>
        <v>0</v>
      </c>
      <c r="C137" s="7">
        <f>C138</f>
        <v>0</v>
      </c>
      <c r="D137" s="7">
        <f>IF(ISERROR(B137-C137),"n/a",B137-C137)</f>
        <v>0</v>
      </c>
      <c r="E137" s="144" t="str">
        <f>IF(ISERROR(D137/C137),"n/a",(D137/C137))</f>
        <v>n/a</v>
      </c>
    </row>
    <row r="138" spans="1:5" ht="12.75" hidden="1" customHeight="1" x14ac:dyDescent="0.2">
      <c r="A138" s="145" t="s">
        <v>31</v>
      </c>
      <c r="B138" s="6">
        <v>0</v>
      </c>
      <c r="C138" s="6">
        <v>0</v>
      </c>
      <c r="D138" s="6">
        <f>IF(ISERROR(B138-C138),"n/a",B138-C138)</f>
        <v>0</v>
      </c>
      <c r="E138" s="146" t="str">
        <f>IF(ISERROR(D138/C138),"n/a",(D138/C138))</f>
        <v>n/a</v>
      </c>
    </row>
    <row r="139" spans="1:5" ht="12.75" hidden="1" customHeight="1" x14ac:dyDescent="0.2">
      <c r="A139" s="143" t="s">
        <v>32</v>
      </c>
      <c r="B139" s="7">
        <f>B140</f>
        <v>0</v>
      </c>
      <c r="C139" s="7">
        <f>C140</f>
        <v>0</v>
      </c>
      <c r="D139" s="7">
        <f t="shared" si="40"/>
        <v>0</v>
      </c>
      <c r="E139" s="144" t="str">
        <f t="shared" si="41"/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 t="shared" si="40"/>
        <v>0</v>
      </c>
      <c r="E140" s="146" t="str">
        <f t="shared" si="41"/>
        <v>n/a</v>
      </c>
    </row>
    <row r="141" spans="1:5" ht="12.75" hidden="1" customHeight="1" x14ac:dyDescent="0.2">
      <c r="A141" s="141" t="s">
        <v>7</v>
      </c>
      <c r="B141" s="71">
        <f>(B142+B148+B145)</f>
        <v>0</v>
      </c>
      <c r="C141" s="71">
        <f>(C142+C148+C145)</f>
        <v>0</v>
      </c>
      <c r="D141" s="71">
        <f t="shared" si="40"/>
        <v>0</v>
      </c>
      <c r="E141" s="142" t="str">
        <f t="shared" si="41"/>
        <v>n/a</v>
      </c>
    </row>
    <row r="142" spans="1:5" ht="12.75" hidden="1" customHeight="1" x14ac:dyDescent="0.2">
      <c r="A142" s="143" t="s">
        <v>30</v>
      </c>
      <c r="B142" s="7">
        <f>SUM(B143:B144)</f>
        <v>0</v>
      </c>
      <c r="C142" s="7">
        <f>SUM(C143:C144)</f>
        <v>0</v>
      </c>
      <c r="D142" s="7">
        <f t="shared" si="40"/>
        <v>0</v>
      </c>
      <c r="E142" s="144" t="str">
        <f t="shared" si="41"/>
        <v>n/a</v>
      </c>
    </row>
    <row r="143" spans="1:5" ht="12.75" hidden="1" customHeight="1" x14ac:dyDescent="0.2">
      <c r="A143" s="145" t="s">
        <v>31</v>
      </c>
      <c r="B143" s="261">
        <v>0</v>
      </c>
      <c r="C143" s="261">
        <v>0</v>
      </c>
      <c r="D143" s="261">
        <f t="shared" ref="D143:D144" si="44">IF(ISERROR(B143-C143),"n/a",B143-C143)</f>
        <v>0</v>
      </c>
      <c r="E143" s="262" t="str">
        <f t="shared" ref="E143:E144" si="45">IF(ISERROR(D143/C143),"n/a",(D143/C143))</f>
        <v>n/a</v>
      </c>
    </row>
    <row r="144" spans="1:5" ht="12.75" hidden="1" customHeight="1" x14ac:dyDescent="0.2">
      <c r="A144" s="145" t="s">
        <v>22</v>
      </c>
      <c r="B144" s="261">
        <v>0</v>
      </c>
      <c r="C144" s="261">
        <v>0</v>
      </c>
      <c r="D144" s="261">
        <f t="shared" si="44"/>
        <v>0</v>
      </c>
      <c r="E144" s="262" t="str">
        <f t="shared" si="45"/>
        <v>n/a</v>
      </c>
    </row>
    <row r="145" spans="1:5" ht="12.75" hidden="1" customHeight="1" x14ac:dyDescent="0.2">
      <c r="A145" s="143" t="s">
        <v>29</v>
      </c>
      <c r="B145" s="7">
        <f>SUM(B146:B147)</f>
        <v>0</v>
      </c>
      <c r="C145" s="7">
        <f>SUM(C146:C147)</f>
        <v>0</v>
      </c>
      <c r="D145" s="7">
        <f>IF(ISERROR(B145-C145),"n/a",B145-C145)</f>
        <v>0</v>
      </c>
      <c r="E145" s="144" t="str">
        <f>IF(ISERROR(D145/C145),"n/a",(D145/C145))</f>
        <v>n/a</v>
      </c>
    </row>
    <row r="146" spans="1:5" ht="12.75" hidden="1" customHeight="1" x14ac:dyDescent="0.2">
      <c r="A146" s="145" t="s">
        <v>31</v>
      </c>
      <c r="B146" s="6">
        <v>0</v>
      </c>
      <c r="C146" s="6">
        <v>0</v>
      </c>
      <c r="D146" s="6">
        <f>IF(ISERROR(B146-C146),"n/a",B146-C146)</f>
        <v>0</v>
      </c>
      <c r="E146" s="146" t="str">
        <f>IF(ISERROR(D146/C146),"n/a",(D146/C146))</f>
        <v>n/a</v>
      </c>
    </row>
    <row r="147" spans="1:5" ht="12.75" hidden="1" customHeight="1" x14ac:dyDescent="0.2">
      <c r="A147" s="145" t="s">
        <v>22</v>
      </c>
      <c r="B147" s="6">
        <v>0</v>
      </c>
      <c r="C147" s="6">
        <v>0</v>
      </c>
      <c r="D147" s="6">
        <f>IF(ISERROR(B147-C147),"n/a",B147-C147)</f>
        <v>0</v>
      </c>
      <c r="E147" s="146" t="str">
        <f>IF(ISERROR(D147/C147),"n/a",(D147/C147))</f>
        <v>n/a</v>
      </c>
    </row>
    <row r="148" spans="1:5" ht="12.75" hidden="1" customHeight="1" x14ac:dyDescent="0.2">
      <c r="A148" s="143" t="s">
        <v>32</v>
      </c>
      <c r="B148" s="7">
        <f>B149</f>
        <v>0</v>
      </c>
      <c r="C148" s="7">
        <f>C149</f>
        <v>0</v>
      </c>
      <c r="D148" s="7">
        <f t="shared" si="40"/>
        <v>0</v>
      </c>
      <c r="E148" s="144" t="str">
        <f t="shared" si="41"/>
        <v>n/a</v>
      </c>
    </row>
    <row r="149" spans="1:5" ht="12.75" hidden="1" customHeight="1" x14ac:dyDescent="0.2">
      <c r="A149" s="145" t="s">
        <v>31</v>
      </c>
      <c r="B149" s="6">
        <v>0</v>
      </c>
      <c r="C149" s="6">
        <v>0</v>
      </c>
      <c r="D149" s="6">
        <f t="shared" si="40"/>
        <v>0</v>
      </c>
      <c r="E149" s="146" t="str">
        <f t="shared" si="41"/>
        <v>n/a</v>
      </c>
    </row>
    <row r="150" spans="1:5" hidden="1" x14ac:dyDescent="0.2">
      <c r="A150" s="147" t="s">
        <v>5</v>
      </c>
      <c r="B150" s="71">
        <f>(B134+B141)</f>
        <v>0</v>
      </c>
      <c r="C150" s="71">
        <f>(C134+C141)</f>
        <v>0</v>
      </c>
      <c r="D150" s="71">
        <f t="shared" si="40"/>
        <v>0</v>
      </c>
      <c r="E150" s="142" t="str">
        <f t="shared" si="41"/>
        <v>n/a</v>
      </c>
    </row>
    <row r="151" spans="1:5" hidden="1" x14ac:dyDescent="0.2">
      <c r="A151" s="163"/>
      <c r="B151" s="26"/>
      <c r="C151" s="26"/>
      <c r="D151" s="26"/>
      <c r="E151" s="164"/>
    </row>
    <row r="152" spans="1:5" hidden="1" x14ac:dyDescent="0.2"/>
    <row r="153" spans="1:5" ht="3" hidden="1" customHeight="1" x14ac:dyDescent="0.2">
      <c r="A153" s="15"/>
    </row>
    <row r="154" spans="1:5" ht="15" x14ac:dyDescent="0.2">
      <c r="A154" s="282"/>
    </row>
    <row r="155" spans="1:5" ht="15" x14ac:dyDescent="0.2">
      <c r="A155" s="282"/>
    </row>
    <row r="156" spans="1:5" x14ac:dyDescent="0.2">
      <c r="A156" s="72" t="s">
        <v>79</v>
      </c>
    </row>
    <row r="157" spans="1:5" x14ac:dyDescent="0.2">
      <c r="A157" s="72" t="s">
        <v>82</v>
      </c>
    </row>
    <row r="158" spans="1:5" x14ac:dyDescent="0.2">
      <c r="A158" s="72" t="s">
        <v>83</v>
      </c>
    </row>
    <row r="159" spans="1:5" x14ac:dyDescent="0.2">
      <c r="A159" s="72" t="s">
        <v>84</v>
      </c>
    </row>
    <row r="160" spans="1:5" x14ac:dyDescent="0.2">
      <c r="A160" s="72" t="s">
        <v>85</v>
      </c>
    </row>
    <row r="161" spans="1:1" x14ac:dyDescent="0.2">
      <c r="A161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7/24/2023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1" width="9.140625" style="309" customWidth="1"/>
    <col min="12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July 21,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2134</v>
      </c>
      <c r="C10" s="318">
        <f t="shared" ref="C10:M10" si="0">SUM(C43,C74,C105,C136,C167,C198)</f>
        <v>1903</v>
      </c>
      <c r="D10" s="318">
        <f t="shared" si="0"/>
        <v>1293</v>
      </c>
      <c r="E10" s="318">
        <f t="shared" si="0"/>
        <v>980</v>
      </c>
      <c r="F10" s="318">
        <f t="shared" si="0"/>
        <v>238</v>
      </c>
      <c r="G10" s="318">
        <f t="shared" si="0"/>
        <v>199</v>
      </c>
      <c r="H10" s="318">
        <f t="shared" si="0"/>
        <v>211</v>
      </c>
      <c r="I10" s="318">
        <f t="shared" si="0"/>
        <v>181</v>
      </c>
      <c r="J10" s="318">
        <f t="shared" si="0"/>
        <v>31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1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19069</v>
      </c>
      <c r="C12" s="318">
        <f t="shared" si="1"/>
        <v>16979</v>
      </c>
      <c r="D12" s="318">
        <f t="shared" si="1"/>
        <v>14991</v>
      </c>
      <c r="E12" s="318">
        <f t="shared" si="1"/>
        <v>13155</v>
      </c>
      <c r="F12" s="318">
        <f t="shared" si="1"/>
        <v>2592</v>
      </c>
      <c r="G12" s="318">
        <f t="shared" si="1"/>
        <v>2695</v>
      </c>
      <c r="H12" s="318">
        <f t="shared" si="1"/>
        <v>2129</v>
      </c>
      <c r="I12" s="318">
        <f t="shared" si="1"/>
        <v>2375</v>
      </c>
      <c r="J12" s="318">
        <f t="shared" si="1"/>
        <v>300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12</v>
      </c>
      <c r="J13" s="318">
        <f t="shared" si="1"/>
        <v>1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22766</v>
      </c>
      <c r="C14" s="318">
        <f t="shared" si="1"/>
        <v>20708</v>
      </c>
      <c r="D14" s="318">
        <f t="shared" si="1"/>
        <v>14777</v>
      </c>
      <c r="E14" s="318">
        <f t="shared" si="1"/>
        <v>12051</v>
      </c>
      <c r="F14" s="318">
        <f t="shared" si="1"/>
        <v>2780</v>
      </c>
      <c r="G14" s="318">
        <f t="shared" si="1"/>
        <v>2364</v>
      </c>
      <c r="H14" s="318">
        <f t="shared" si="1"/>
        <v>2553</v>
      </c>
      <c r="I14" s="318">
        <f t="shared" si="1"/>
        <v>2200</v>
      </c>
      <c r="J14" s="318">
        <f t="shared" si="1"/>
        <v>336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3337</v>
      </c>
      <c r="C15" s="318">
        <f t="shared" si="1"/>
        <v>2491</v>
      </c>
      <c r="D15" s="318">
        <f t="shared" si="1"/>
        <v>2556</v>
      </c>
      <c r="E15" s="318">
        <f t="shared" si="1"/>
        <v>1730</v>
      </c>
      <c r="F15" s="318">
        <f t="shared" si="1"/>
        <v>326</v>
      </c>
      <c r="G15" s="318">
        <f t="shared" si="1"/>
        <v>321</v>
      </c>
      <c r="H15" s="318">
        <f t="shared" si="1"/>
        <v>277</v>
      </c>
      <c r="I15" s="318">
        <f t="shared" si="1"/>
        <v>292</v>
      </c>
      <c r="J15" s="318">
        <f t="shared" si="1"/>
        <v>51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4692</v>
      </c>
      <c r="E16" s="318">
        <f t="shared" si="1"/>
        <v>4389</v>
      </c>
      <c r="F16" s="318">
        <f t="shared" si="1"/>
        <v>460</v>
      </c>
      <c r="G16" s="318">
        <f t="shared" si="1"/>
        <v>507</v>
      </c>
      <c r="H16" s="318">
        <f t="shared" si="1"/>
        <v>378</v>
      </c>
      <c r="I16" s="318">
        <f t="shared" si="1"/>
        <v>462</v>
      </c>
      <c r="J16" s="318">
        <f t="shared" si="1"/>
        <v>48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1109</v>
      </c>
      <c r="E17" s="318">
        <f t="shared" si="1"/>
        <v>826</v>
      </c>
      <c r="F17" s="318">
        <f t="shared" si="1"/>
        <v>121</v>
      </c>
      <c r="G17" s="318">
        <f t="shared" si="1"/>
        <v>104</v>
      </c>
      <c r="H17" s="318">
        <f t="shared" si="1"/>
        <v>97</v>
      </c>
      <c r="I17" s="318">
        <f t="shared" si="1"/>
        <v>89</v>
      </c>
      <c r="J17" s="318">
        <f t="shared" si="1"/>
        <v>11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8037</v>
      </c>
      <c r="C18" s="318">
        <f t="shared" si="1"/>
        <v>5863</v>
      </c>
      <c r="D18" s="318">
        <f t="shared" si="1"/>
        <v>6449</v>
      </c>
      <c r="E18" s="318">
        <f t="shared" si="1"/>
        <v>4198</v>
      </c>
      <c r="F18" s="318">
        <f t="shared" si="1"/>
        <v>641</v>
      </c>
      <c r="G18" s="318">
        <f t="shared" si="1"/>
        <v>629</v>
      </c>
      <c r="H18" s="318">
        <f t="shared" si="1"/>
        <v>541</v>
      </c>
      <c r="I18" s="318">
        <f t="shared" si="1"/>
        <v>559</v>
      </c>
      <c r="J18" s="318">
        <f t="shared" si="1"/>
        <v>100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61458</v>
      </c>
      <c r="C19" s="336">
        <f>SUM(C52,C83,C114,C145,C207)</f>
        <v>54677</v>
      </c>
      <c r="D19" s="336">
        <f t="shared" ref="D19:M19" si="2">SUM(D10:D18)</f>
        <v>45948</v>
      </c>
      <c r="E19" s="336">
        <f t="shared" si="2"/>
        <v>37410</v>
      </c>
      <c r="F19" s="336">
        <f t="shared" si="2"/>
        <v>7168</v>
      </c>
      <c r="G19" s="336">
        <f t="shared" si="2"/>
        <v>6832</v>
      </c>
      <c r="H19" s="336">
        <f t="shared" si="2"/>
        <v>6196</v>
      </c>
      <c r="I19" s="336">
        <f t="shared" si="2"/>
        <v>6170</v>
      </c>
      <c r="J19" s="336">
        <f t="shared" si="2"/>
        <v>879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501</v>
      </c>
      <c r="C24" s="318">
        <f t="shared" si="3"/>
        <v>483</v>
      </c>
      <c r="D24" s="318">
        <f t="shared" si="3"/>
        <v>227</v>
      </c>
      <c r="E24" s="318">
        <f t="shared" si="3"/>
        <v>265</v>
      </c>
      <c r="F24" s="318">
        <f t="shared" si="3"/>
        <v>75</v>
      </c>
      <c r="G24" s="318">
        <f t="shared" si="3"/>
        <v>88</v>
      </c>
      <c r="H24" s="318">
        <f t="shared" si="3"/>
        <v>65</v>
      </c>
      <c r="I24" s="318">
        <f t="shared" si="3"/>
        <v>80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3282</v>
      </c>
      <c r="C26" s="318">
        <f t="shared" si="5"/>
        <v>3460</v>
      </c>
      <c r="D26" s="318">
        <f t="shared" si="5"/>
        <v>1932</v>
      </c>
      <c r="E26" s="318">
        <f t="shared" si="5"/>
        <v>2214</v>
      </c>
      <c r="F26" s="318">
        <f t="shared" si="5"/>
        <v>342</v>
      </c>
      <c r="G26" s="318">
        <f t="shared" si="5"/>
        <v>440</v>
      </c>
      <c r="H26" s="318">
        <f t="shared" si="5"/>
        <v>301</v>
      </c>
      <c r="I26" s="318">
        <f t="shared" si="5"/>
        <v>393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4234</v>
      </c>
      <c r="C28" s="318">
        <f t="shared" si="7"/>
        <v>4498</v>
      </c>
      <c r="D28" s="318">
        <f t="shared" si="7"/>
        <v>2395</v>
      </c>
      <c r="E28" s="318">
        <f t="shared" si="7"/>
        <v>2709</v>
      </c>
      <c r="F28" s="318">
        <f t="shared" si="7"/>
        <v>724</v>
      </c>
      <c r="G28" s="318">
        <f t="shared" si="7"/>
        <v>800</v>
      </c>
      <c r="H28" s="318">
        <f t="shared" si="7"/>
        <v>676</v>
      </c>
      <c r="I28" s="318">
        <f t="shared" si="7"/>
        <v>744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694</v>
      </c>
      <c r="C29" s="318">
        <f t="shared" si="8"/>
        <v>714</v>
      </c>
      <c r="D29" s="318">
        <f t="shared" si="8"/>
        <v>372</v>
      </c>
      <c r="E29" s="318">
        <f t="shared" si="8"/>
        <v>427</v>
      </c>
      <c r="F29" s="318">
        <f t="shared" si="8"/>
        <v>73</v>
      </c>
      <c r="G29" s="318">
        <f t="shared" si="8"/>
        <v>92</v>
      </c>
      <c r="H29" s="318">
        <f t="shared" si="8"/>
        <v>66</v>
      </c>
      <c r="I29" s="318">
        <f t="shared" si="8"/>
        <v>79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854</v>
      </c>
      <c r="C30" s="318">
        <f t="shared" si="9"/>
        <v>1110</v>
      </c>
      <c r="D30" s="318">
        <f t="shared" si="9"/>
        <v>545</v>
      </c>
      <c r="E30" s="318">
        <f t="shared" si="9"/>
        <v>761</v>
      </c>
      <c r="F30" s="318">
        <f t="shared" si="9"/>
        <v>101</v>
      </c>
      <c r="G30" s="318">
        <f t="shared" si="9"/>
        <v>187</v>
      </c>
      <c r="H30" s="318">
        <f t="shared" si="9"/>
        <v>94</v>
      </c>
      <c r="I30" s="318">
        <f t="shared" si="9"/>
        <v>164</v>
      </c>
      <c r="J30" s="318">
        <f t="shared" si="9"/>
        <v>24</v>
      </c>
      <c r="K30" s="318">
        <f t="shared" si="9"/>
        <v>19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187</v>
      </c>
      <c r="C31" s="318">
        <f t="shared" si="10"/>
        <v>167</v>
      </c>
      <c r="D31" s="318">
        <f t="shared" si="10"/>
        <v>113</v>
      </c>
      <c r="E31" s="318">
        <f t="shared" si="10"/>
        <v>105</v>
      </c>
      <c r="F31" s="318">
        <f t="shared" si="10"/>
        <v>22</v>
      </c>
      <c r="G31" s="318">
        <f t="shared" si="10"/>
        <v>18</v>
      </c>
      <c r="H31" s="318">
        <f t="shared" si="10"/>
        <v>20</v>
      </c>
      <c r="I31" s="318">
        <f t="shared" si="10"/>
        <v>16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2325</v>
      </c>
      <c r="C32" s="318">
        <f t="shared" si="11"/>
        <v>2501</v>
      </c>
      <c r="D32" s="318">
        <f t="shared" si="11"/>
        <v>1362</v>
      </c>
      <c r="E32" s="318">
        <f t="shared" si="11"/>
        <v>1502</v>
      </c>
      <c r="F32" s="318">
        <f t="shared" si="11"/>
        <v>268</v>
      </c>
      <c r="G32" s="318">
        <f t="shared" si="11"/>
        <v>313</v>
      </c>
      <c r="H32" s="318">
        <f t="shared" si="11"/>
        <v>246</v>
      </c>
      <c r="I32" s="318">
        <f t="shared" si="11"/>
        <v>288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12117</v>
      </c>
      <c r="C33" s="336">
        <f t="shared" ref="C33:M33" si="12">SUM(C24:C32)</f>
        <v>12974</v>
      </c>
      <c r="D33" s="336">
        <f t="shared" si="12"/>
        <v>6970</v>
      </c>
      <c r="E33" s="336">
        <f t="shared" si="12"/>
        <v>8005</v>
      </c>
      <c r="F33" s="336">
        <f t="shared" si="12"/>
        <v>1611</v>
      </c>
      <c r="G33" s="336">
        <f t="shared" si="12"/>
        <v>1943</v>
      </c>
      <c r="H33" s="336">
        <f t="shared" si="12"/>
        <v>1473</v>
      </c>
      <c r="I33" s="336">
        <f t="shared" si="12"/>
        <v>1769</v>
      </c>
      <c r="J33" s="336">
        <f t="shared" si="12"/>
        <v>24</v>
      </c>
      <c r="K33" s="336">
        <f t="shared" si="12"/>
        <v>20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73575</v>
      </c>
      <c r="C35" s="334">
        <f t="shared" si="13"/>
        <v>67651</v>
      </c>
      <c r="D35" s="334">
        <f t="shared" si="13"/>
        <v>52918</v>
      </c>
      <c r="E35" s="334">
        <f t="shared" si="13"/>
        <v>45415</v>
      </c>
      <c r="F35" s="334">
        <f t="shared" si="13"/>
        <v>8779</v>
      </c>
      <c r="G35" s="334">
        <f t="shared" si="13"/>
        <v>8775</v>
      </c>
      <c r="H35" s="334">
        <f t="shared" si="13"/>
        <v>7669</v>
      </c>
      <c r="I35" s="334">
        <f t="shared" si="13"/>
        <v>7939</v>
      </c>
      <c r="J35" s="334">
        <f t="shared" si="13"/>
        <v>903</v>
      </c>
      <c r="K35" s="334">
        <f t="shared" si="13"/>
        <v>20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120</v>
      </c>
      <c r="F43" s="318">
        <v>23</v>
      </c>
      <c r="G43" s="318">
        <v>28</v>
      </c>
      <c r="H43" s="318">
        <v>21</v>
      </c>
      <c r="I43" s="318">
        <v>26</v>
      </c>
      <c r="J43" s="318">
        <v>1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6223</v>
      </c>
      <c r="C45" s="318">
        <v>5453</v>
      </c>
      <c r="D45" s="318">
        <v>3549</v>
      </c>
      <c r="E45" s="318">
        <v>3292</v>
      </c>
      <c r="F45" s="318">
        <v>420</v>
      </c>
      <c r="G45" s="318">
        <v>514</v>
      </c>
      <c r="H45" s="318">
        <v>359</v>
      </c>
      <c r="I45" s="318">
        <v>461</v>
      </c>
      <c r="J45" s="318">
        <v>45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4368</v>
      </c>
      <c r="C47" s="318">
        <v>3648</v>
      </c>
      <c r="D47" s="318">
        <v>1730</v>
      </c>
      <c r="E47" s="318">
        <v>1514</v>
      </c>
      <c r="F47" s="318">
        <v>319</v>
      </c>
      <c r="G47" s="318">
        <v>329</v>
      </c>
      <c r="H47" s="318">
        <v>296</v>
      </c>
      <c r="I47" s="318">
        <v>305</v>
      </c>
      <c r="J47" s="318">
        <v>32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755</v>
      </c>
      <c r="C48" s="318">
        <v>593</v>
      </c>
      <c r="D48" s="318">
        <v>387</v>
      </c>
      <c r="E48" s="318">
        <v>324</v>
      </c>
      <c r="F48" s="318">
        <v>47</v>
      </c>
      <c r="G48" s="318">
        <v>53</v>
      </c>
      <c r="H48" s="318">
        <v>41</v>
      </c>
      <c r="I48" s="318">
        <v>50</v>
      </c>
      <c r="J48" s="318">
        <v>3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1325</v>
      </c>
      <c r="C49" s="318">
        <v>1221</v>
      </c>
      <c r="D49" s="318">
        <v>1056</v>
      </c>
      <c r="E49" s="318">
        <v>950</v>
      </c>
      <c r="F49" s="318">
        <v>141</v>
      </c>
      <c r="G49" s="318">
        <v>142</v>
      </c>
      <c r="H49" s="318">
        <v>111</v>
      </c>
      <c r="I49" s="318">
        <v>130</v>
      </c>
      <c r="J49" s="318">
        <v>20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25</v>
      </c>
      <c r="G50" s="318">
        <v>26</v>
      </c>
      <c r="H50" s="318">
        <v>20</v>
      </c>
      <c r="I50" s="318">
        <v>22</v>
      </c>
      <c r="J50" s="318">
        <v>3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103</v>
      </c>
      <c r="H51" s="318">
        <v>71</v>
      </c>
      <c r="I51" s="318">
        <v>90</v>
      </c>
      <c r="J51" s="318">
        <v>11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12932</v>
      </c>
      <c r="D52" s="321">
        <f t="shared" si="14"/>
        <v>8099</v>
      </c>
      <c r="E52" s="321">
        <f t="shared" si="14"/>
        <v>7214</v>
      </c>
      <c r="F52" s="321">
        <f t="shared" si="14"/>
        <v>1061</v>
      </c>
      <c r="G52" s="321">
        <f t="shared" si="14"/>
        <v>1196</v>
      </c>
      <c r="H52" s="321">
        <f t="shared" si="14"/>
        <v>920</v>
      </c>
      <c r="I52" s="321">
        <f t="shared" si="14"/>
        <v>1085</v>
      </c>
      <c r="J52" s="321">
        <f t="shared" si="14"/>
        <v>115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21</v>
      </c>
      <c r="F57" s="318">
        <v>3</v>
      </c>
      <c r="G57" s="318">
        <v>6</v>
      </c>
      <c r="H57" s="318">
        <v>3</v>
      </c>
      <c r="I57" s="318">
        <v>6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1019</v>
      </c>
      <c r="D59" s="318">
        <v>376</v>
      </c>
      <c r="E59" s="318">
        <v>443</v>
      </c>
      <c r="F59" s="318">
        <v>56</v>
      </c>
      <c r="G59" s="318">
        <v>83</v>
      </c>
      <c r="H59" s="318">
        <v>48</v>
      </c>
      <c r="I59" s="318">
        <v>69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738</v>
      </c>
      <c r="D61" s="318">
        <v>204</v>
      </c>
      <c r="E61" s="318">
        <v>240</v>
      </c>
      <c r="F61" s="318">
        <v>56</v>
      </c>
      <c r="G61" s="318">
        <v>68</v>
      </c>
      <c r="H61" s="318">
        <v>52</v>
      </c>
      <c r="I61" s="318">
        <v>68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170</v>
      </c>
      <c r="C62" s="318">
        <v>156</v>
      </c>
      <c r="D62" s="318">
        <v>51</v>
      </c>
      <c r="E62" s="318">
        <v>62</v>
      </c>
      <c r="F62" s="318">
        <v>9</v>
      </c>
      <c r="G62" s="318">
        <v>15</v>
      </c>
      <c r="H62" s="318">
        <v>9</v>
      </c>
      <c r="I62" s="318">
        <v>12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215</v>
      </c>
      <c r="C63" s="318">
        <v>236</v>
      </c>
      <c r="D63" s="318">
        <v>79</v>
      </c>
      <c r="E63" s="318">
        <v>121</v>
      </c>
      <c r="F63" s="318">
        <v>20</v>
      </c>
      <c r="G63" s="318">
        <v>21</v>
      </c>
      <c r="H63" s="318">
        <v>19</v>
      </c>
      <c r="I63" s="318">
        <v>20</v>
      </c>
      <c r="J63" s="318">
        <v>13</v>
      </c>
      <c r="K63" s="318">
        <v>7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69</v>
      </c>
      <c r="C64" s="318">
        <v>50</v>
      </c>
      <c r="D64" s="318">
        <v>33</v>
      </c>
      <c r="E64" s="318">
        <v>22</v>
      </c>
      <c r="F64" s="318">
        <v>7</v>
      </c>
      <c r="G64" s="318">
        <v>5</v>
      </c>
      <c r="H64" s="318">
        <v>7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552</v>
      </c>
      <c r="D65" s="318">
        <v>153</v>
      </c>
      <c r="E65" s="318">
        <v>205</v>
      </c>
      <c r="F65" s="318">
        <v>29</v>
      </c>
      <c r="G65" s="318">
        <v>49</v>
      </c>
      <c r="H65" s="318">
        <v>28</v>
      </c>
      <c r="I65" s="318">
        <v>44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2910</v>
      </c>
      <c r="C66" s="330">
        <f t="shared" ref="C66:M66" si="15">SUM(C57:C65)</f>
        <v>2822</v>
      </c>
      <c r="D66" s="330">
        <f t="shared" si="15"/>
        <v>915</v>
      </c>
      <c r="E66" s="330">
        <f t="shared" si="15"/>
        <v>1115</v>
      </c>
      <c r="F66" s="330">
        <f t="shared" si="15"/>
        <v>180</v>
      </c>
      <c r="G66" s="330">
        <f t="shared" si="15"/>
        <v>247</v>
      </c>
      <c r="H66" s="330">
        <f t="shared" si="15"/>
        <v>166</v>
      </c>
      <c r="I66" s="330">
        <f t="shared" si="15"/>
        <v>223</v>
      </c>
      <c r="J66" s="330">
        <f t="shared" si="15"/>
        <v>13</v>
      </c>
      <c r="K66" s="330">
        <f t="shared" si="15"/>
        <v>7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18096</v>
      </c>
      <c r="C67" s="332">
        <f t="shared" ref="C67:M67" si="16">SUM(C52,C66)</f>
        <v>15754</v>
      </c>
      <c r="D67" s="332">
        <f t="shared" si="16"/>
        <v>9014</v>
      </c>
      <c r="E67" s="332">
        <f t="shared" si="16"/>
        <v>8329</v>
      </c>
      <c r="F67" s="332">
        <f t="shared" si="16"/>
        <v>1241</v>
      </c>
      <c r="G67" s="332">
        <f t="shared" si="16"/>
        <v>1443</v>
      </c>
      <c r="H67" s="332">
        <f t="shared" si="16"/>
        <v>1086</v>
      </c>
      <c r="I67" s="332">
        <f t="shared" si="16"/>
        <v>1308</v>
      </c>
      <c r="J67" s="332">
        <f t="shared" si="16"/>
        <v>128</v>
      </c>
      <c r="K67" s="332">
        <f t="shared" si="16"/>
        <v>7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1063</v>
      </c>
      <c r="D74" s="318">
        <v>723</v>
      </c>
      <c r="E74" s="318">
        <v>554</v>
      </c>
      <c r="F74" s="318">
        <v>141</v>
      </c>
      <c r="G74" s="318">
        <v>112</v>
      </c>
      <c r="H74" s="318">
        <v>127</v>
      </c>
      <c r="I74" s="318">
        <v>100</v>
      </c>
      <c r="J74" s="318">
        <v>18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6438</v>
      </c>
      <c r="D76" s="318">
        <v>6028</v>
      </c>
      <c r="E76" s="318">
        <v>5255</v>
      </c>
      <c r="F76" s="318">
        <v>1216</v>
      </c>
      <c r="G76" s="318">
        <v>1180</v>
      </c>
      <c r="H76" s="318">
        <v>1014</v>
      </c>
      <c r="I76" s="318">
        <v>1045</v>
      </c>
      <c r="J76" s="318">
        <v>118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11159</v>
      </c>
      <c r="C78" s="318">
        <v>10942</v>
      </c>
      <c r="D78" s="318">
        <v>8245</v>
      </c>
      <c r="E78" s="318">
        <v>6586</v>
      </c>
      <c r="F78" s="318">
        <v>1626</v>
      </c>
      <c r="G78" s="318">
        <v>1230</v>
      </c>
      <c r="H78" s="318">
        <v>1488</v>
      </c>
      <c r="I78" s="318">
        <v>1144</v>
      </c>
      <c r="J78" s="318">
        <v>191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1310</v>
      </c>
      <c r="E79" s="318">
        <v>845</v>
      </c>
      <c r="F79" s="318">
        <v>170</v>
      </c>
      <c r="G79" s="318">
        <v>164</v>
      </c>
      <c r="H79" s="318">
        <v>147</v>
      </c>
      <c r="I79" s="318">
        <v>150</v>
      </c>
      <c r="J79" s="318">
        <v>29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2525</v>
      </c>
      <c r="E80" s="318">
        <v>2490</v>
      </c>
      <c r="F80" s="318">
        <v>236</v>
      </c>
      <c r="G80" s="318">
        <v>272</v>
      </c>
      <c r="H80" s="318">
        <v>203</v>
      </c>
      <c r="I80" s="318">
        <v>251</v>
      </c>
      <c r="J80" s="318">
        <v>21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302</v>
      </c>
      <c r="F81" s="318">
        <v>53</v>
      </c>
      <c r="G81" s="318">
        <v>44</v>
      </c>
      <c r="H81" s="318">
        <v>46</v>
      </c>
      <c r="I81" s="318">
        <v>39</v>
      </c>
      <c r="J81" s="318">
        <v>6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3955</v>
      </c>
      <c r="C82" s="318">
        <v>2815</v>
      </c>
      <c r="D82" s="318">
        <v>3448</v>
      </c>
      <c r="E82" s="318">
        <v>2045</v>
      </c>
      <c r="F82" s="318">
        <v>295</v>
      </c>
      <c r="G82" s="318">
        <v>281</v>
      </c>
      <c r="H82" s="318">
        <v>248</v>
      </c>
      <c r="I82" s="318">
        <v>256</v>
      </c>
      <c r="J82" s="318">
        <v>49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28306</v>
      </c>
      <c r="C83" s="321">
        <f t="shared" ref="C83:M83" si="17">SUM(C74:C82)</f>
        <v>26042</v>
      </c>
      <c r="D83" s="321">
        <f t="shared" si="17"/>
        <v>22764</v>
      </c>
      <c r="E83" s="321">
        <f t="shared" si="17"/>
        <v>18126</v>
      </c>
      <c r="F83" s="321">
        <f t="shared" si="17"/>
        <v>3742</v>
      </c>
      <c r="G83" s="321">
        <f t="shared" si="17"/>
        <v>3292</v>
      </c>
      <c r="H83" s="321">
        <f t="shared" si="17"/>
        <v>3278</v>
      </c>
      <c r="I83" s="321">
        <f t="shared" si="17"/>
        <v>2993</v>
      </c>
      <c r="J83" s="321">
        <f t="shared" si="17"/>
        <v>433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268</v>
      </c>
      <c r="C88" s="318">
        <v>272</v>
      </c>
      <c r="D88" s="318">
        <v>151</v>
      </c>
      <c r="E88" s="318">
        <v>181</v>
      </c>
      <c r="F88" s="318">
        <v>50</v>
      </c>
      <c r="G88" s="318">
        <v>62</v>
      </c>
      <c r="H88" s="318">
        <v>42</v>
      </c>
      <c r="I88" s="318">
        <v>55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1115</v>
      </c>
      <c r="D90" s="318">
        <v>800</v>
      </c>
      <c r="E90" s="318">
        <v>970</v>
      </c>
      <c r="F90" s="318">
        <v>114</v>
      </c>
      <c r="G90" s="318">
        <v>178</v>
      </c>
      <c r="H90" s="318">
        <v>102</v>
      </c>
      <c r="I90" s="318">
        <v>164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2076</v>
      </c>
      <c r="C92" s="318">
        <v>2268</v>
      </c>
      <c r="D92" s="318">
        <v>1402</v>
      </c>
      <c r="E92" s="318">
        <v>1615</v>
      </c>
      <c r="F92" s="318">
        <v>356</v>
      </c>
      <c r="G92" s="318">
        <v>424</v>
      </c>
      <c r="H92" s="318">
        <v>329</v>
      </c>
      <c r="I92" s="318">
        <v>384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306</v>
      </c>
      <c r="C93" s="318">
        <v>329</v>
      </c>
      <c r="D93" s="318">
        <v>197</v>
      </c>
      <c r="E93" s="318">
        <v>253</v>
      </c>
      <c r="F93" s="318">
        <v>39</v>
      </c>
      <c r="G93" s="318">
        <v>44</v>
      </c>
      <c r="H93" s="318">
        <v>35</v>
      </c>
      <c r="I93" s="318">
        <v>38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419</v>
      </c>
      <c r="C94" s="318">
        <v>585</v>
      </c>
      <c r="D94" s="318">
        <v>350</v>
      </c>
      <c r="E94" s="318">
        <v>519</v>
      </c>
      <c r="F94" s="318">
        <v>57</v>
      </c>
      <c r="G94" s="318">
        <v>126</v>
      </c>
      <c r="H94" s="318">
        <v>53</v>
      </c>
      <c r="I94" s="318">
        <v>107</v>
      </c>
      <c r="J94" s="318">
        <v>7</v>
      </c>
      <c r="K94" s="318">
        <v>10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56</v>
      </c>
      <c r="D95" s="318">
        <v>45</v>
      </c>
      <c r="E95" s="318">
        <v>48</v>
      </c>
      <c r="F95" s="318">
        <v>10</v>
      </c>
      <c r="G95" s="318">
        <v>8</v>
      </c>
      <c r="H95" s="318">
        <v>8</v>
      </c>
      <c r="I95" s="318">
        <v>7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1030</v>
      </c>
      <c r="C96" s="318">
        <v>1061</v>
      </c>
      <c r="D96" s="318">
        <v>745</v>
      </c>
      <c r="E96" s="318">
        <v>811</v>
      </c>
      <c r="F96" s="318">
        <v>126</v>
      </c>
      <c r="G96" s="318">
        <v>149</v>
      </c>
      <c r="H96" s="318">
        <v>117</v>
      </c>
      <c r="I96" s="318">
        <v>138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5209</v>
      </c>
      <c r="C97" s="321">
        <f t="shared" ref="C97:M97" si="18">SUM(C88:C96)</f>
        <v>5706</v>
      </c>
      <c r="D97" s="321">
        <f t="shared" si="18"/>
        <v>3710</v>
      </c>
      <c r="E97" s="321">
        <f t="shared" si="18"/>
        <v>4411</v>
      </c>
      <c r="F97" s="321">
        <f t="shared" si="18"/>
        <v>758</v>
      </c>
      <c r="G97" s="321">
        <f t="shared" si="18"/>
        <v>995</v>
      </c>
      <c r="H97" s="321">
        <f t="shared" si="18"/>
        <v>691</v>
      </c>
      <c r="I97" s="321">
        <f t="shared" si="18"/>
        <v>897</v>
      </c>
      <c r="J97" s="321">
        <f t="shared" si="18"/>
        <v>7</v>
      </c>
      <c r="K97" s="321">
        <f t="shared" si="18"/>
        <v>11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33515</v>
      </c>
      <c r="C98" s="334">
        <f t="shared" ref="C98:M98" si="19">SUM(C83,C97)</f>
        <v>31748</v>
      </c>
      <c r="D98" s="334">
        <f t="shared" si="19"/>
        <v>26474</v>
      </c>
      <c r="E98" s="334">
        <f t="shared" si="19"/>
        <v>22537</v>
      </c>
      <c r="F98" s="334">
        <f t="shared" si="19"/>
        <v>4500</v>
      </c>
      <c r="G98" s="334">
        <f t="shared" si="19"/>
        <v>4287</v>
      </c>
      <c r="H98" s="334">
        <f t="shared" si="19"/>
        <v>3969</v>
      </c>
      <c r="I98" s="334">
        <f t="shared" si="19"/>
        <v>3890</v>
      </c>
      <c r="J98" s="334">
        <f t="shared" si="19"/>
        <v>440</v>
      </c>
      <c r="K98" s="334">
        <f t="shared" si="19"/>
        <v>11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373</v>
      </c>
      <c r="E105" s="318">
        <v>276</v>
      </c>
      <c r="F105" s="318">
        <v>62</v>
      </c>
      <c r="G105" s="318">
        <v>54</v>
      </c>
      <c r="H105" s="318">
        <v>51</v>
      </c>
      <c r="I105" s="318">
        <v>50</v>
      </c>
      <c r="J105" s="318">
        <v>9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4839</v>
      </c>
      <c r="D107" s="318">
        <v>4961</v>
      </c>
      <c r="E107" s="318">
        <v>4363</v>
      </c>
      <c r="F107" s="318">
        <v>891</v>
      </c>
      <c r="G107" s="318">
        <v>943</v>
      </c>
      <c r="H107" s="318">
        <v>703</v>
      </c>
      <c r="I107" s="318">
        <v>820</v>
      </c>
      <c r="J107" s="318">
        <v>130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3</v>
      </c>
      <c r="J108" s="318">
        <v>1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3942</v>
      </c>
      <c r="E109" s="318">
        <v>3380</v>
      </c>
      <c r="F109" s="318">
        <v>718</v>
      </c>
      <c r="G109" s="318">
        <v>706</v>
      </c>
      <c r="H109" s="318">
        <v>660</v>
      </c>
      <c r="I109" s="318">
        <v>658</v>
      </c>
      <c r="J109" s="318">
        <v>101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910</v>
      </c>
      <c r="C110" s="318">
        <v>690</v>
      </c>
      <c r="D110" s="318">
        <v>770</v>
      </c>
      <c r="E110" s="318">
        <v>524</v>
      </c>
      <c r="F110" s="318">
        <v>100</v>
      </c>
      <c r="G110" s="318">
        <v>100</v>
      </c>
      <c r="H110" s="318">
        <v>83</v>
      </c>
      <c r="I110" s="318">
        <v>89</v>
      </c>
      <c r="J110" s="318">
        <v>16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952</v>
      </c>
      <c r="E111" s="318">
        <v>873</v>
      </c>
      <c r="F111" s="318">
        <v>77</v>
      </c>
      <c r="G111" s="318">
        <v>85</v>
      </c>
      <c r="H111" s="318">
        <v>60</v>
      </c>
      <c r="I111" s="318">
        <v>73</v>
      </c>
      <c r="J111" s="318">
        <v>7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230</v>
      </c>
      <c r="F112" s="318">
        <v>40</v>
      </c>
      <c r="G112" s="318">
        <v>32</v>
      </c>
      <c r="H112" s="318">
        <v>29</v>
      </c>
      <c r="I112" s="318">
        <v>27</v>
      </c>
      <c r="J112" s="318">
        <v>1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1832</v>
      </c>
      <c r="E113" s="318">
        <v>1311</v>
      </c>
      <c r="F113" s="318">
        <v>238</v>
      </c>
      <c r="G113" s="318">
        <v>229</v>
      </c>
      <c r="H113" s="318">
        <v>203</v>
      </c>
      <c r="I113" s="318">
        <v>197</v>
      </c>
      <c r="J113" s="318">
        <v>36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16162</v>
      </c>
      <c r="C114" s="321">
        <f t="shared" ref="C114:M114" si="20">SUM(C105:C113)</f>
        <v>14308</v>
      </c>
      <c r="D114" s="321">
        <f t="shared" si="20"/>
        <v>13150</v>
      </c>
      <c r="E114" s="321">
        <f t="shared" si="20"/>
        <v>10978</v>
      </c>
      <c r="F114" s="321">
        <f t="shared" si="20"/>
        <v>2129</v>
      </c>
      <c r="G114" s="321">
        <f t="shared" si="20"/>
        <v>2152</v>
      </c>
      <c r="H114" s="321">
        <f t="shared" si="20"/>
        <v>1792</v>
      </c>
      <c r="I114" s="321">
        <f t="shared" si="20"/>
        <v>1917</v>
      </c>
      <c r="J114" s="321">
        <f t="shared" si="20"/>
        <v>301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24</v>
      </c>
      <c r="E119" s="318">
        <v>22</v>
      </c>
      <c r="F119" s="318">
        <v>10</v>
      </c>
      <c r="G119" s="318">
        <v>6</v>
      </c>
      <c r="H119" s="318">
        <v>10</v>
      </c>
      <c r="I119" s="318">
        <v>5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640</v>
      </c>
      <c r="D121" s="318">
        <v>330</v>
      </c>
      <c r="E121" s="318">
        <v>426</v>
      </c>
      <c r="F121" s="318">
        <v>63</v>
      </c>
      <c r="G121" s="318">
        <v>81</v>
      </c>
      <c r="H121" s="318">
        <v>53</v>
      </c>
      <c r="I121" s="318">
        <v>69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354</v>
      </c>
      <c r="E123" s="318">
        <v>467</v>
      </c>
      <c r="F123" s="318">
        <v>132</v>
      </c>
      <c r="G123" s="318">
        <v>144</v>
      </c>
      <c r="H123" s="318">
        <v>123</v>
      </c>
      <c r="I123" s="318">
        <v>134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100</v>
      </c>
      <c r="C124" s="318">
        <v>111</v>
      </c>
      <c r="D124" s="318">
        <v>54</v>
      </c>
      <c r="E124" s="318">
        <v>62</v>
      </c>
      <c r="F124" s="318">
        <v>12</v>
      </c>
      <c r="G124" s="318">
        <v>16</v>
      </c>
      <c r="H124" s="318">
        <v>10</v>
      </c>
      <c r="I124" s="318">
        <v>14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127</v>
      </c>
      <c r="D125" s="318">
        <v>54</v>
      </c>
      <c r="E125" s="318">
        <v>65</v>
      </c>
      <c r="F125" s="318">
        <v>10</v>
      </c>
      <c r="G125" s="318">
        <v>23</v>
      </c>
      <c r="H125" s="318">
        <v>9</v>
      </c>
      <c r="I125" s="318">
        <v>21</v>
      </c>
      <c r="J125" s="318">
        <v>3</v>
      </c>
      <c r="K125" s="318">
        <v>2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2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516</v>
      </c>
      <c r="D127" s="318">
        <v>272</v>
      </c>
      <c r="E127" s="318">
        <v>323</v>
      </c>
      <c r="F127" s="318">
        <v>61</v>
      </c>
      <c r="G127" s="318">
        <v>67</v>
      </c>
      <c r="H127" s="318">
        <v>51</v>
      </c>
      <c r="I127" s="318">
        <v>60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1974</v>
      </c>
      <c r="C128" s="321">
        <f t="shared" si="21"/>
        <v>2280</v>
      </c>
      <c r="D128" s="321">
        <f t="shared" si="21"/>
        <v>1107</v>
      </c>
      <c r="E128" s="321">
        <f t="shared" si="21"/>
        <v>1389</v>
      </c>
      <c r="F128" s="321">
        <f t="shared" si="21"/>
        <v>290</v>
      </c>
      <c r="G128" s="321">
        <f t="shared" si="21"/>
        <v>341</v>
      </c>
      <c r="H128" s="321">
        <f t="shared" si="21"/>
        <v>258</v>
      </c>
      <c r="I128" s="321">
        <f t="shared" si="21"/>
        <v>307</v>
      </c>
      <c r="J128" s="321">
        <f t="shared" si="21"/>
        <v>3</v>
      </c>
      <c r="K128" s="321">
        <f t="shared" si="21"/>
        <v>2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18136</v>
      </c>
      <c r="C129" s="334">
        <f t="shared" ref="C129:M129" si="22">SUM(C114,C128)</f>
        <v>16588</v>
      </c>
      <c r="D129" s="334">
        <f t="shared" si="22"/>
        <v>14257</v>
      </c>
      <c r="E129" s="334">
        <f t="shared" si="22"/>
        <v>12367</v>
      </c>
      <c r="F129" s="334">
        <f t="shared" si="22"/>
        <v>2419</v>
      </c>
      <c r="G129" s="334">
        <f t="shared" si="22"/>
        <v>2493</v>
      </c>
      <c r="H129" s="334">
        <f t="shared" si="22"/>
        <v>2050</v>
      </c>
      <c r="I129" s="334">
        <f t="shared" si="22"/>
        <v>2224</v>
      </c>
      <c r="J129" s="334">
        <f t="shared" si="22"/>
        <v>304</v>
      </c>
      <c r="K129" s="334">
        <f t="shared" si="22"/>
        <v>2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2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119</v>
      </c>
      <c r="E138" s="318">
        <v>146</v>
      </c>
      <c r="F138" s="318">
        <v>26</v>
      </c>
      <c r="G138" s="318">
        <v>32</v>
      </c>
      <c r="H138" s="318">
        <v>19</v>
      </c>
      <c r="I138" s="318">
        <v>27</v>
      </c>
      <c r="J138" s="318">
        <v>3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490</v>
      </c>
      <c r="E140" s="318">
        <v>446</v>
      </c>
      <c r="F140" s="318">
        <v>80</v>
      </c>
      <c r="G140" s="318">
        <v>74</v>
      </c>
      <c r="H140" s="318">
        <v>74</v>
      </c>
      <c r="I140" s="318">
        <v>70</v>
      </c>
      <c r="J140" s="318">
        <v>10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56</v>
      </c>
      <c r="F142" s="318">
        <v>1</v>
      </c>
      <c r="G142" s="318">
        <v>5</v>
      </c>
      <c r="H142" s="318">
        <v>0</v>
      </c>
      <c r="I142" s="318">
        <v>5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1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68</v>
      </c>
      <c r="F144" s="318">
        <v>13</v>
      </c>
      <c r="G144" s="318">
        <v>10</v>
      </c>
      <c r="H144" s="318">
        <v>11</v>
      </c>
      <c r="I144" s="318">
        <v>10</v>
      </c>
      <c r="J144" s="318">
        <v>4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812</v>
      </c>
      <c r="E145" s="321">
        <f t="shared" si="23"/>
        <v>770</v>
      </c>
      <c r="F145" s="321">
        <f t="shared" si="23"/>
        <v>131</v>
      </c>
      <c r="G145" s="321">
        <f t="shared" si="23"/>
        <v>127</v>
      </c>
      <c r="H145" s="321">
        <f t="shared" si="23"/>
        <v>113</v>
      </c>
      <c r="I145" s="321">
        <f t="shared" si="23"/>
        <v>117</v>
      </c>
      <c r="J145" s="321">
        <f t="shared" si="23"/>
        <v>20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7</v>
      </c>
      <c r="C150" s="318">
        <v>10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5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93</v>
      </c>
      <c r="E154" s="318">
        <v>86</v>
      </c>
      <c r="F154" s="318">
        <v>40</v>
      </c>
      <c r="G154" s="318">
        <v>29</v>
      </c>
      <c r="H154" s="318">
        <v>38</v>
      </c>
      <c r="I154" s="318">
        <v>28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28</v>
      </c>
      <c r="D158" s="318">
        <v>25</v>
      </c>
      <c r="E158" s="318">
        <v>23</v>
      </c>
      <c r="F158" s="318">
        <v>7</v>
      </c>
      <c r="G158" s="318">
        <v>8</v>
      </c>
      <c r="H158" s="318">
        <v>6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190</v>
      </c>
      <c r="C159" s="321">
        <f t="shared" si="24"/>
        <v>189</v>
      </c>
      <c r="D159" s="321">
        <f t="shared" si="24"/>
        <v>170</v>
      </c>
      <c r="E159" s="321">
        <f t="shared" si="24"/>
        <v>172</v>
      </c>
      <c r="F159" s="321">
        <f t="shared" si="24"/>
        <v>56</v>
      </c>
      <c r="G159" s="321">
        <f t="shared" si="24"/>
        <v>51</v>
      </c>
      <c r="H159" s="321">
        <f t="shared" si="24"/>
        <v>51</v>
      </c>
      <c r="I159" s="321">
        <f t="shared" si="24"/>
        <v>47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1297</v>
      </c>
      <c r="C160" s="334">
        <f t="shared" ref="C160:M160" si="25">SUM(C145,C159)</f>
        <v>1265</v>
      </c>
      <c r="D160" s="334">
        <f t="shared" si="25"/>
        <v>982</v>
      </c>
      <c r="E160" s="334">
        <f t="shared" si="25"/>
        <v>942</v>
      </c>
      <c r="F160" s="334">
        <f t="shared" si="25"/>
        <v>187</v>
      </c>
      <c r="G160" s="334">
        <f t="shared" si="25"/>
        <v>178</v>
      </c>
      <c r="H160" s="334">
        <f t="shared" si="25"/>
        <v>164</v>
      </c>
      <c r="I160" s="334">
        <f t="shared" si="25"/>
        <v>164</v>
      </c>
      <c r="J160" s="334">
        <f t="shared" si="25"/>
        <v>20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72</v>
      </c>
      <c r="D181" s="318">
        <v>28</v>
      </c>
      <c r="E181" s="318">
        <v>31</v>
      </c>
      <c r="F181" s="318">
        <v>11</v>
      </c>
      <c r="G181" s="318">
        <v>10</v>
      </c>
      <c r="H181" s="318">
        <v>9</v>
      </c>
      <c r="I181" s="318">
        <v>10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363</v>
      </c>
      <c r="E183" s="318">
        <v>319</v>
      </c>
      <c r="F183" s="318">
        <v>96</v>
      </c>
      <c r="G183" s="318">
        <v>87</v>
      </c>
      <c r="H183" s="318">
        <v>88</v>
      </c>
      <c r="I183" s="318">
        <v>81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264</v>
      </c>
      <c r="F185" s="318">
        <v>126</v>
      </c>
      <c r="G185" s="318">
        <v>120</v>
      </c>
      <c r="H185" s="318">
        <v>123</v>
      </c>
      <c r="I185" s="318">
        <v>115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9</v>
      </c>
      <c r="I186" s="318">
        <v>10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124</v>
      </c>
      <c r="F189" s="318">
        <v>44</v>
      </c>
      <c r="G189" s="318">
        <v>34</v>
      </c>
      <c r="H189" s="318">
        <v>43</v>
      </c>
      <c r="I189" s="318">
        <v>33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1883</v>
      </c>
      <c r="D190" s="353">
        <f t="shared" si="28"/>
        <v>977</v>
      </c>
      <c r="E190" s="353">
        <f t="shared" si="28"/>
        <v>822</v>
      </c>
      <c r="F190" s="353">
        <f t="shared" si="28"/>
        <v>302</v>
      </c>
      <c r="G190" s="353">
        <f t="shared" si="28"/>
        <v>277</v>
      </c>
      <c r="H190" s="353">
        <f t="shared" si="28"/>
        <v>286</v>
      </c>
      <c r="I190" s="353">
        <f t="shared" si="28"/>
        <v>263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1887</v>
      </c>
      <c r="D191" s="334">
        <f t="shared" si="29"/>
        <v>1418</v>
      </c>
      <c r="E191" s="334">
        <f t="shared" si="29"/>
        <v>830</v>
      </c>
      <c r="F191" s="334">
        <f t="shared" si="29"/>
        <v>355</v>
      </c>
      <c r="G191" s="334">
        <f t="shared" si="29"/>
        <v>284</v>
      </c>
      <c r="H191" s="334">
        <f t="shared" si="29"/>
        <v>338</v>
      </c>
      <c r="I191" s="334">
        <f t="shared" si="29"/>
        <v>270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3</v>
      </c>
      <c r="H198" s="318">
        <v>5</v>
      </c>
      <c r="I198" s="318">
        <v>3</v>
      </c>
      <c r="J198" s="318">
        <v>1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92</v>
      </c>
      <c r="F200" s="318">
        <v>17</v>
      </c>
      <c r="G200" s="318">
        <v>20</v>
      </c>
      <c r="H200" s="318">
        <v>13</v>
      </c>
      <c r="I200" s="318">
        <v>16</v>
      </c>
      <c r="J200" s="318">
        <v>4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124</v>
      </c>
      <c r="F202" s="318">
        <v>16</v>
      </c>
      <c r="G202" s="318">
        <v>24</v>
      </c>
      <c r="H202" s="318">
        <v>14</v>
      </c>
      <c r="I202" s="318">
        <v>22</v>
      </c>
      <c r="J202" s="318">
        <v>2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14</v>
      </c>
      <c r="F203" s="318">
        <v>5</v>
      </c>
      <c r="G203" s="318">
        <v>1</v>
      </c>
      <c r="H203" s="318">
        <v>3</v>
      </c>
      <c r="I203" s="318">
        <v>1</v>
      </c>
      <c r="J203" s="318">
        <v>3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165</v>
      </c>
      <c r="E206" s="318">
        <v>43</v>
      </c>
      <c r="F206" s="318">
        <v>5</v>
      </c>
      <c r="G206" s="318">
        <v>6</v>
      </c>
      <c r="H206" s="318">
        <v>3</v>
      </c>
      <c r="I206" s="318">
        <v>6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682</v>
      </c>
      <c r="E207" s="321">
        <f t="shared" si="30"/>
        <v>314</v>
      </c>
      <c r="F207" s="321">
        <f t="shared" si="30"/>
        <v>52</v>
      </c>
      <c r="G207" s="321">
        <f t="shared" si="30"/>
        <v>58</v>
      </c>
      <c r="H207" s="321">
        <f t="shared" si="30"/>
        <v>41</v>
      </c>
      <c r="I207" s="321">
        <f t="shared" si="30"/>
        <v>51</v>
      </c>
      <c r="J207" s="321">
        <f t="shared" si="30"/>
        <v>10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34</v>
      </c>
      <c r="E216" s="318">
        <v>37</v>
      </c>
      <c r="F216" s="318">
        <v>14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6</v>
      </c>
      <c r="H220" s="318">
        <v>1</v>
      </c>
      <c r="I220" s="318">
        <v>6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91</v>
      </c>
      <c r="E221" s="321">
        <f t="shared" si="31"/>
        <v>96</v>
      </c>
      <c r="F221" s="321">
        <f t="shared" si="31"/>
        <v>25</v>
      </c>
      <c r="G221" s="321">
        <f t="shared" si="31"/>
        <v>32</v>
      </c>
      <c r="H221" s="321">
        <f t="shared" si="31"/>
        <v>21</v>
      </c>
      <c r="I221" s="321">
        <f t="shared" si="31"/>
        <v>32</v>
      </c>
      <c r="J221" s="321">
        <f t="shared" si="31"/>
        <v>1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773</v>
      </c>
      <c r="E222" s="334">
        <f t="shared" si="32"/>
        <v>410</v>
      </c>
      <c r="F222" s="334">
        <f t="shared" si="32"/>
        <v>77</v>
      </c>
      <c r="G222" s="334">
        <f t="shared" si="32"/>
        <v>90</v>
      </c>
      <c r="H222" s="334">
        <f t="shared" si="32"/>
        <v>62</v>
      </c>
      <c r="I222" s="334">
        <f t="shared" si="32"/>
        <v>83</v>
      </c>
      <c r="J222" s="334">
        <f t="shared" si="32"/>
        <v>11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7/24/2023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4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22" ht="15.75" customHeight="1" x14ac:dyDescent="0.2">
      <c r="A2" s="357" t="s">
        <v>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1:22" ht="15.75" x14ac:dyDescent="0.2">
      <c r="A3" s="372" t="str">
        <f>Summary!A3</f>
        <v>Fall 2023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</row>
    <row r="4" spans="1:22" ht="15.75" customHeight="1" x14ac:dyDescent="0.2">
      <c r="A4" s="372" t="str">
        <f>Summary!A4</f>
        <v>as of Friday, July 21, 2023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</row>
    <row r="5" spans="1:22" ht="16.5" thickBot="1" x14ac:dyDescent="0.25">
      <c r="A5" s="373"/>
      <c r="B5" s="373"/>
      <c r="C5" s="373"/>
      <c r="D5" s="373"/>
      <c r="E5" s="37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4" t="s">
        <v>33</v>
      </c>
      <c r="C6" s="375"/>
      <c r="D6" s="375"/>
      <c r="E6" s="376"/>
      <c r="F6" s="377" t="s">
        <v>35</v>
      </c>
      <c r="G6" s="378"/>
      <c r="H6" s="378"/>
      <c r="I6" s="379"/>
      <c r="J6" s="380" t="s">
        <v>27</v>
      </c>
      <c r="K6" s="381"/>
      <c r="L6" s="381"/>
      <c r="M6" s="382"/>
      <c r="N6" s="369" t="s">
        <v>26</v>
      </c>
      <c r="O6" s="370"/>
      <c r="P6" s="370"/>
      <c r="Q6" s="371"/>
      <c r="R6" s="358" t="s">
        <v>10</v>
      </c>
      <c r="S6" s="359"/>
      <c r="T6" s="359"/>
      <c r="U6" s="36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87" t="s">
        <v>23</v>
      </c>
      <c r="E7" s="389" t="s">
        <v>24</v>
      </c>
      <c r="F7" s="32" t="str">
        <f>B7</f>
        <v>Fall 2023</v>
      </c>
      <c r="G7" s="34" t="str">
        <f>C7</f>
        <v>Fall 2022</v>
      </c>
      <c r="H7" s="391" t="s">
        <v>23</v>
      </c>
      <c r="I7" s="393" t="s">
        <v>24</v>
      </c>
      <c r="J7" s="36" t="str">
        <f>B7</f>
        <v>Fall 2023</v>
      </c>
      <c r="K7" s="38" t="str">
        <f>G7</f>
        <v>Fall 2022</v>
      </c>
      <c r="L7" s="365" t="s">
        <v>23</v>
      </c>
      <c r="M7" s="367" t="s">
        <v>24</v>
      </c>
      <c r="N7" s="40" t="str">
        <f>B7</f>
        <v>Fall 2023</v>
      </c>
      <c r="O7" s="42" t="str">
        <f>B7</f>
        <v>Fall 2023</v>
      </c>
      <c r="P7" s="383" t="s">
        <v>23</v>
      </c>
      <c r="Q7" s="385" t="s">
        <v>24</v>
      </c>
      <c r="R7" s="117" t="str">
        <f>B7</f>
        <v>Fall 2023</v>
      </c>
      <c r="S7" s="118" t="str">
        <f>C7</f>
        <v>Fall 2022</v>
      </c>
      <c r="T7" s="361" t="s">
        <v>23</v>
      </c>
      <c r="U7" s="363" t="s">
        <v>24</v>
      </c>
    </row>
    <row r="8" spans="1:22" ht="30.75" thickBot="1" x14ac:dyDescent="0.25">
      <c r="A8" s="307"/>
      <c r="B8" s="31" t="str">
        <f>Summary!B7</f>
        <v>as of 7/21/23</v>
      </c>
      <c r="C8" s="31" t="str">
        <f>Summary!C7</f>
        <v>as of 7/21/22</v>
      </c>
      <c r="D8" s="388"/>
      <c r="E8" s="390"/>
      <c r="F8" s="33" t="str">
        <f>B8</f>
        <v>as of 7/21/23</v>
      </c>
      <c r="G8" s="35" t="str">
        <f>C8</f>
        <v>as of 7/21/22</v>
      </c>
      <c r="H8" s="392"/>
      <c r="I8" s="394"/>
      <c r="J8" s="37" t="str">
        <f>F8</f>
        <v>as of 7/21/23</v>
      </c>
      <c r="K8" s="39" t="str">
        <f>G8</f>
        <v>as of 7/21/22</v>
      </c>
      <c r="L8" s="366"/>
      <c r="M8" s="368"/>
      <c r="N8" s="41" t="str">
        <f>J8</f>
        <v>as of 7/21/23</v>
      </c>
      <c r="O8" s="43" t="str">
        <f>K8</f>
        <v>as of 7/21/22</v>
      </c>
      <c r="P8" s="384"/>
      <c r="Q8" s="386"/>
      <c r="R8" s="119" t="str">
        <f>N8</f>
        <v>as of 7/21/23</v>
      </c>
      <c r="S8" s="120" t="str">
        <f>O8</f>
        <v>as of 7/21/22</v>
      </c>
      <c r="T8" s="362"/>
      <c r="U8" s="364"/>
    </row>
    <row r="9" spans="1:22" s="69" customFormat="1" ht="15.75" thickBot="1" x14ac:dyDescent="0.25">
      <c r="A9" s="193" t="s">
        <v>28</v>
      </c>
      <c r="B9" s="44">
        <f>B27+B78+B44+B10+B61+B95</f>
        <v>74912</v>
      </c>
      <c r="C9" s="44">
        <f>C27+C78+C44+C10+C61+C95</f>
        <v>67655</v>
      </c>
      <c r="D9" s="44">
        <f t="shared" ref="D9" si="0">IF(ISERROR(B9-C9),"n/a",B9-C9)</f>
        <v>7257</v>
      </c>
      <c r="E9" s="45">
        <f t="shared" ref="E9" si="1">IF(ISERROR(D9/C9),"n/a",(D9/C9))</f>
        <v>0.10726479934964156</v>
      </c>
      <c r="F9" s="48">
        <f>F27+F78+F44+F10+F61+F95</f>
        <v>52921</v>
      </c>
      <c r="G9" s="48">
        <f>G27+G78+G44+G10+G61+G95</f>
        <v>45417</v>
      </c>
      <c r="H9" s="345">
        <f>IF(ISERROR(F9-G9),"n/a",F9-G9)</f>
        <v>7504</v>
      </c>
      <c r="I9" s="49">
        <f t="shared" ref="I9" si="2">IF(ISERROR(H9/G9),"n/a",(H9/G9))</f>
        <v>0.16522447541669419</v>
      </c>
      <c r="J9" s="46">
        <f>J27+J78+J44+J10+J61+J95</f>
        <v>7664</v>
      </c>
      <c r="K9" s="46">
        <f>K27+K78+K44+K10+K61+K95</f>
        <v>7939</v>
      </c>
      <c r="L9" s="47">
        <f t="shared" ref="L9" si="3">IF(ISERROR(J9-K9),"n/a",J9-K9)</f>
        <v>-275</v>
      </c>
      <c r="M9" s="50">
        <f t="shared" ref="M9" si="4">IF(ISERROR(L9/K9),"n/a",(L9/K9))</f>
        <v>-3.4639123315279005E-2</v>
      </c>
      <c r="N9" s="51">
        <f>N27+N78+N44+N10+N61+N95</f>
        <v>911</v>
      </c>
      <c r="O9" s="51">
        <f>O27+O78+O44+O10+O61+O95</f>
        <v>20</v>
      </c>
      <c r="P9" s="346">
        <f t="shared" ref="P9" si="5">IF(ISERROR(N9-O9),"n/a",N9-O9)</f>
        <v>891</v>
      </c>
      <c r="Q9" s="270">
        <f t="shared" ref="Q9" si="6">IF(ISERROR(P9/O9),"n/a",(P9/O9))</f>
        <v>44.55</v>
      </c>
      <c r="R9" s="121">
        <f>R27+R78+R44+R10+R61+R95</f>
        <v>0</v>
      </c>
      <c r="S9" s="121">
        <f>S27+S78+S44+S10+S61+S95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B11+B19</f>
        <v>18096</v>
      </c>
      <c r="C10" s="54">
        <f>C11+C19</f>
        <v>15754</v>
      </c>
      <c r="D10" s="55">
        <f t="shared" ref="D10:D26" si="9">IF(ISERROR(B10-C10),"n/a",B10-C10)</f>
        <v>2342</v>
      </c>
      <c r="E10" s="56">
        <f t="shared" ref="E10:E26" si="10">IF(ISERROR(D10/C10),"n/a",(D10/C10))</f>
        <v>0.14866065761076552</v>
      </c>
      <c r="F10" s="57">
        <f>F11+F19</f>
        <v>9014</v>
      </c>
      <c r="G10" s="58">
        <f>G11+G19</f>
        <v>8329</v>
      </c>
      <c r="H10" s="59">
        <f t="shared" ref="H10:H25" si="11">IF(ISERROR(F10-G10),"n/a",F10-G10)</f>
        <v>685</v>
      </c>
      <c r="I10" s="60">
        <f t="shared" ref="I10:I26" si="12">IF(ISERROR(H10/G10),"n/a",(H10/G10))</f>
        <v>8.2242766238443996E-2</v>
      </c>
      <c r="J10" s="61">
        <f>J11+J19</f>
        <v>1086</v>
      </c>
      <c r="K10" s="62">
        <f>K11+K19</f>
        <v>1308</v>
      </c>
      <c r="L10" s="63">
        <f t="shared" ref="L10:L25" si="13">IF(ISERROR(J10-K10),"n/a",J10-K10)</f>
        <v>-222</v>
      </c>
      <c r="M10" s="64">
        <f t="shared" ref="M10:M26" si="14">IF(ISERROR(L10/K10),"n/a",(L10/K10))</f>
        <v>-0.16972477064220184</v>
      </c>
      <c r="N10" s="65">
        <f>N11+N19</f>
        <v>128</v>
      </c>
      <c r="O10" s="66">
        <f>O11+O19</f>
        <v>7</v>
      </c>
      <c r="P10" s="67">
        <f t="shared" ref="P10:P26" si="15">IF(ISERROR(N10-O10),"n/a",N10-O10)</f>
        <v>121</v>
      </c>
      <c r="Q10" s="271">
        <f t="shared" ref="Q10:Q26" si="16">IF(ISERROR(P10/O10),"n/a",(P10/O10))</f>
        <v>17.285714285714285</v>
      </c>
      <c r="R10" s="122">
        <f>R11+R19</f>
        <v>0</v>
      </c>
      <c r="S10" s="124">
        <f>S11+S19</f>
        <v>0</v>
      </c>
      <c r="T10" s="125">
        <f t="shared" ref="T10:T26" si="17">IF(ISERROR(R10-S10),"n/a",R10-S10)</f>
        <v>0</v>
      </c>
      <c r="U10" s="185" t="str">
        <f t="shared" ref="U10:U26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12932</v>
      </c>
      <c r="D11" s="55">
        <f t="shared" si="9"/>
        <v>2254</v>
      </c>
      <c r="E11" s="56">
        <f t="shared" si="10"/>
        <v>0.1742963192081658</v>
      </c>
      <c r="F11" s="57">
        <f>F12+F17+F15</f>
        <v>8099</v>
      </c>
      <c r="G11" s="58">
        <f>G12+G17+G15</f>
        <v>7214</v>
      </c>
      <c r="H11" s="59">
        <f t="shared" si="11"/>
        <v>885</v>
      </c>
      <c r="I11" s="60">
        <f t="shared" si="12"/>
        <v>0.12267812586637095</v>
      </c>
      <c r="J11" s="61">
        <f>J12+J17+J15</f>
        <v>920</v>
      </c>
      <c r="K11" s="62">
        <f>K12+K17+K15</f>
        <v>1085</v>
      </c>
      <c r="L11" s="63">
        <f t="shared" si="13"/>
        <v>-165</v>
      </c>
      <c r="M11" s="64">
        <f t="shared" si="14"/>
        <v>-0.15207373271889402</v>
      </c>
      <c r="N11" s="65">
        <f>N12+N17+N15</f>
        <v>115</v>
      </c>
      <c r="O11" s="66">
        <f>O12+O17+O15</f>
        <v>0</v>
      </c>
      <c r="P11" s="67">
        <f t="shared" si="15"/>
        <v>115</v>
      </c>
      <c r="Q11" s="271" t="str">
        <f t="shared" si="16"/>
        <v>n/a</v>
      </c>
      <c r="R11" s="122">
        <f>R12+R17+R15</f>
        <v>0</v>
      </c>
      <c r="S11" s="124">
        <f>S12+S17+S15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SUM(B13:B14)</f>
        <v>13176</v>
      </c>
      <c r="C12" s="95">
        <f>SUM(C13:C14)</f>
        <v>11135</v>
      </c>
      <c r="D12" s="95">
        <f t="shared" ref="D12:D16" si="19">IF(ISERROR(B12-C12),"n/a",B12-C12)</f>
        <v>2041</v>
      </c>
      <c r="E12" s="96">
        <f t="shared" ref="E12:E16" si="20">IF(ISERROR(D12/C12),"n/a",(D12/C12))</f>
        <v>0.18329591378536148</v>
      </c>
      <c r="F12" s="458">
        <f>SUM(F13:F14)</f>
        <v>6446</v>
      </c>
      <c r="G12" s="97">
        <f>SUM(G13:G14)</f>
        <v>5795</v>
      </c>
      <c r="H12" s="97">
        <f t="shared" ref="H12:H16" si="21">IF(ISERROR(F12-G12),"n/a",F12-G12)</f>
        <v>651</v>
      </c>
      <c r="I12" s="98">
        <f t="shared" ref="I12:I16" si="22">IF(ISERROR(H12/G12),"n/a",(H12/G12))</f>
        <v>0.11233822260569457</v>
      </c>
      <c r="J12" s="177">
        <f>SUM(J13:J14)</f>
        <v>771</v>
      </c>
      <c r="K12" s="99">
        <f>SUM(K13:K14)</f>
        <v>921</v>
      </c>
      <c r="L12" s="99">
        <f t="shared" ref="L12:L16" si="23">IF(ISERROR(J12-K12),"n/a",J12-K12)</f>
        <v>-150</v>
      </c>
      <c r="M12" s="100">
        <f t="shared" ref="M12:M16" si="24">IF(ISERROR(L12/K12),"n/a",(L12/K12))</f>
        <v>-0.16286644951140064</v>
      </c>
      <c r="N12" s="462">
        <f>SUM(N13:N14)</f>
        <v>89</v>
      </c>
      <c r="O12" s="101">
        <f>SUM(O13:O14)</f>
        <v>0</v>
      </c>
      <c r="P12" s="101">
        <f t="shared" ref="P12:P16" si="25">IF(ISERROR(N12-O12),"n/a",N12-O12)</f>
        <v>89</v>
      </c>
      <c r="Q12" s="273" t="str">
        <f t="shared" ref="Q12:Q16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6" si="27">IF(ISERROR(R12-S12),"n/a",R12-S12)</f>
        <v>0</v>
      </c>
      <c r="U12" s="187" t="str">
        <f t="shared" ref="U12:U16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12364</v>
      </c>
      <c r="C13" s="291">
        <v>11135</v>
      </c>
      <c r="D13" s="106">
        <f t="shared" si="19"/>
        <v>1229</v>
      </c>
      <c r="E13" s="300">
        <f t="shared" si="20"/>
        <v>0.11037269869779973</v>
      </c>
      <c r="F13" s="292">
        <v>5709</v>
      </c>
      <c r="G13" s="293">
        <v>5795</v>
      </c>
      <c r="H13" s="110">
        <f t="shared" si="21"/>
        <v>-86</v>
      </c>
      <c r="I13" s="111">
        <f t="shared" si="22"/>
        <v>-1.4840379637618637E-2</v>
      </c>
      <c r="J13" s="294">
        <v>744</v>
      </c>
      <c r="K13" s="295">
        <v>921</v>
      </c>
      <c r="L13" s="114">
        <f t="shared" si="23"/>
        <v>-177</v>
      </c>
      <c r="M13" s="115">
        <f t="shared" si="24"/>
        <v>-0.19218241042345277</v>
      </c>
      <c r="N13" s="296">
        <v>86</v>
      </c>
      <c r="O13" s="297">
        <v>0</v>
      </c>
      <c r="P13" s="131">
        <f t="shared" si="25"/>
        <v>86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customFormat="1" ht="12.75" customHeight="1" x14ac:dyDescent="0.2">
      <c r="A14" s="30" t="s">
        <v>22</v>
      </c>
      <c r="B14" s="437">
        <v>812</v>
      </c>
      <c r="C14" s="438">
        <v>0</v>
      </c>
      <c r="D14" s="214">
        <f t="shared" ref="D14" si="29">IF(ISERROR(B14-C14),"n/a",B14-C14)</f>
        <v>812</v>
      </c>
      <c r="E14" s="439" t="str">
        <f t="shared" ref="E14" si="30">IF(ISERROR(D14/C14),"n/a",(D14/C14))</f>
        <v>n/a</v>
      </c>
      <c r="F14" s="440">
        <v>737</v>
      </c>
      <c r="G14" s="441">
        <v>0</v>
      </c>
      <c r="H14" s="218">
        <f t="shared" ref="H14" si="31">IF(ISERROR(F14-G14),"n/a",F14-G14)</f>
        <v>737</v>
      </c>
      <c r="I14" s="219" t="str">
        <f t="shared" ref="I14" si="32">IF(ISERROR(H14/G14),"n/a",(H14/G14))</f>
        <v>n/a</v>
      </c>
      <c r="J14" s="442">
        <v>27</v>
      </c>
      <c r="K14" s="443">
        <v>0</v>
      </c>
      <c r="L14" s="222">
        <f t="shared" ref="L14" si="33">IF(ISERROR(J14-K14),"n/a",J14-K14)</f>
        <v>27</v>
      </c>
      <c r="M14" s="223" t="str">
        <f t="shared" ref="M14" si="34">IF(ISERROR(L14/K14),"n/a",(L14/K14))</f>
        <v>n/a</v>
      </c>
      <c r="N14" s="444">
        <v>3</v>
      </c>
      <c r="O14" s="445">
        <v>0</v>
      </c>
      <c r="P14" s="446">
        <f t="shared" ref="P14" si="35">IF(ISERROR(N14-O14),"n/a",N14-O14)</f>
        <v>3</v>
      </c>
      <c r="Q14" s="447" t="str">
        <f t="shared" ref="Q14" si="36">IF(ISERROR(P14/O14),"n/a",(P14/O14))</f>
        <v>n/a</v>
      </c>
      <c r="R14" s="435"/>
      <c r="S14" s="436"/>
      <c r="T14" s="134"/>
      <c r="U14" s="188"/>
    </row>
    <row r="15" spans="1:22" ht="27.75" customHeight="1" x14ac:dyDescent="0.2">
      <c r="A15" s="174" t="s">
        <v>29</v>
      </c>
      <c r="B15" s="93">
        <f>B16</f>
        <v>1317</v>
      </c>
      <c r="C15" s="94">
        <f>C16</f>
        <v>1212</v>
      </c>
      <c r="D15" s="95">
        <f t="shared" si="19"/>
        <v>105</v>
      </c>
      <c r="E15" s="96">
        <f t="shared" si="20"/>
        <v>8.6633663366336627E-2</v>
      </c>
      <c r="F15" s="458">
        <f>F16</f>
        <v>1056</v>
      </c>
      <c r="G15" s="459">
        <f>G16</f>
        <v>948</v>
      </c>
      <c r="H15" s="97">
        <f t="shared" si="21"/>
        <v>108</v>
      </c>
      <c r="I15" s="98">
        <f t="shared" si="22"/>
        <v>0.11392405063291139</v>
      </c>
      <c r="J15" s="460">
        <f>J16</f>
        <v>110</v>
      </c>
      <c r="K15" s="461">
        <f>K16</f>
        <v>130</v>
      </c>
      <c r="L15" s="99">
        <f t="shared" si="23"/>
        <v>-20</v>
      </c>
      <c r="M15" s="100">
        <f t="shared" si="24"/>
        <v>-0.15384615384615385</v>
      </c>
      <c r="N15" s="462">
        <f>N16</f>
        <v>20</v>
      </c>
      <c r="O15" s="463">
        <f>O16</f>
        <v>0</v>
      </c>
      <c r="P15" s="101">
        <f t="shared" si="25"/>
        <v>20</v>
      </c>
      <c r="Q15" s="273" t="str">
        <f t="shared" si="26"/>
        <v>n/a</v>
      </c>
      <c r="R15" s="181">
        <f>R16</f>
        <v>0</v>
      </c>
      <c r="S15" s="182">
        <f>S16</f>
        <v>0</v>
      </c>
      <c r="T15" s="128">
        <f t="shared" si="27"/>
        <v>0</v>
      </c>
      <c r="U15" s="187" t="str">
        <f t="shared" si="28"/>
        <v>n/a</v>
      </c>
    </row>
    <row r="16" spans="1:22" s="70" customFormat="1" x14ac:dyDescent="0.2">
      <c r="A16" s="30" t="s">
        <v>19</v>
      </c>
      <c r="B16" s="104">
        <v>1317</v>
      </c>
      <c r="C16" s="105">
        <v>1212</v>
      </c>
      <c r="D16" s="106">
        <f t="shared" si="19"/>
        <v>105</v>
      </c>
      <c r="E16" s="107">
        <f t="shared" si="20"/>
        <v>8.6633663366336627E-2</v>
      </c>
      <c r="F16" s="108">
        <v>1056</v>
      </c>
      <c r="G16" s="109">
        <v>948</v>
      </c>
      <c r="H16" s="110">
        <f t="shared" si="21"/>
        <v>108</v>
      </c>
      <c r="I16" s="111">
        <f t="shared" si="22"/>
        <v>0.11392405063291139</v>
      </c>
      <c r="J16" s="112">
        <v>110</v>
      </c>
      <c r="K16" s="113">
        <v>130</v>
      </c>
      <c r="L16" s="114">
        <f t="shared" si="23"/>
        <v>-20</v>
      </c>
      <c r="M16" s="115">
        <f t="shared" si="24"/>
        <v>-0.15384615384615385</v>
      </c>
      <c r="N16" s="129">
        <v>20</v>
      </c>
      <c r="O16" s="130">
        <v>0</v>
      </c>
      <c r="P16" s="131">
        <f t="shared" si="25"/>
        <v>20</v>
      </c>
      <c r="Q16" s="274" t="str">
        <f t="shared" si="26"/>
        <v>n/a</v>
      </c>
      <c r="R16" s="132">
        <v>0</v>
      </c>
      <c r="S16" s="133">
        <v>0</v>
      </c>
      <c r="T16" s="134">
        <f t="shared" si="27"/>
        <v>0</v>
      </c>
      <c r="U16" s="188" t="str">
        <f t="shared" si="28"/>
        <v>n/a</v>
      </c>
      <c r="V16" s="280"/>
    </row>
    <row r="17" spans="1:22" ht="27.75" customHeight="1" x14ac:dyDescent="0.2">
      <c r="A17" s="174" t="s">
        <v>32</v>
      </c>
      <c r="B17" s="93">
        <f>B18</f>
        <v>693</v>
      </c>
      <c r="C17" s="94">
        <f>C18</f>
        <v>585</v>
      </c>
      <c r="D17" s="95">
        <f t="shared" si="9"/>
        <v>108</v>
      </c>
      <c r="E17" s="96">
        <f t="shared" si="10"/>
        <v>0.18461538461538463</v>
      </c>
      <c r="F17" s="175">
        <f>F18</f>
        <v>597</v>
      </c>
      <c r="G17" s="176">
        <f>G18</f>
        <v>471</v>
      </c>
      <c r="H17" s="97">
        <f t="shared" si="11"/>
        <v>126</v>
      </c>
      <c r="I17" s="98">
        <f t="shared" si="12"/>
        <v>0.26751592356687898</v>
      </c>
      <c r="J17" s="460">
        <f>J18</f>
        <v>39</v>
      </c>
      <c r="K17" s="461">
        <f>K18</f>
        <v>34</v>
      </c>
      <c r="L17" s="99">
        <f t="shared" si="13"/>
        <v>5</v>
      </c>
      <c r="M17" s="100">
        <f t="shared" si="14"/>
        <v>0.14705882352941177</v>
      </c>
      <c r="N17" s="462">
        <f>N18</f>
        <v>6</v>
      </c>
      <c r="O17" s="463">
        <f>O18</f>
        <v>0</v>
      </c>
      <c r="P17" s="101">
        <f t="shared" si="15"/>
        <v>6</v>
      </c>
      <c r="Q17" s="273" t="str">
        <f t="shared" si="16"/>
        <v>n/a</v>
      </c>
      <c r="R17" s="181">
        <f>R18</f>
        <v>0</v>
      </c>
      <c r="S17" s="182">
        <f>S18</f>
        <v>0</v>
      </c>
      <c r="T17" s="128">
        <f t="shared" si="17"/>
        <v>0</v>
      </c>
      <c r="U17" s="187" t="str">
        <f t="shared" si="18"/>
        <v>n/a</v>
      </c>
    </row>
    <row r="18" spans="1:22" s="70" customFormat="1" ht="13.5" thickBot="1" x14ac:dyDescent="0.25">
      <c r="A18" s="30" t="s">
        <v>19</v>
      </c>
      <c r="B18" s="104">
        <v>693</v>
      </c>
      <c r="C18" s="105">
        <v>585</v>
      </c>
      <c r="D18" s="106">
        <f t="shared" si="9"/>
        <v>108</v>
      </c>
      <c r="E18" s="107">
        <f t="shared" si="10"/>
        <v>0.18461538461538463</v>
      </c>
      <c r="F18" s="108">
        <v>597</v>
      </c>
      <c r="G18" s="109">
        <v>471</v>
      </c>
      <c r="H18" s="110">
        <f t="shared" si="11"/>
        <v>126</v>
      </c>
      <c r="I18" s="111">
        <f t="shared" si="12"/>
        <v>0.26751592356687898</v>
      </c>
      <c r="J18" s="112">
        <v>39</v>
      </c>
      <c r="K18" s="113">
        <v>34</v>
      </c>
      <c r="L18" s="114">
        <f t="shared" si="13"/>
        <v>5</v>
      </c>
      <c r="M18" s="115">
        <f t="shared" si="14"/>
        <v>0.14705882352941177</v>
      </c>
      <c r="N18" s="129">
        <v>6</v>
      </c>
      <c r="O18" s="130">
        <v>0</v>
      </c>
      <c r="P18" s="131">
        <f t="shared" si="15"/>
        <v>6</v>
      </c>
      <c r="Q18" s="274" t="str">
        <f t="shared" si="16"/>
        <v>n/a</v>
      </c>
      <c r="R18" s="132">
        <v>0</v>
      </c>
      <c r="S18" s="133">
        <v>0</v>
      </c>
      <c r="T18" s="134">
        <f t="shared" si="17"/>
        <v>0</v>
      </c>
      <c r="U18" s="188" t="str">
        <f t="shared" si="18"/>
        <v>n/a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2910</v>
      </c>
      <c r="C19" s="54">
        <f>C20+C23+C25</f>
        <v>2822</v>
      </c>
      <c r="D19" s="55">
        <f t="shared" si="9"/>
        <v>88</v>
      </c>
      <c r="E19" s="56">
        <f t="shared" si="10"/>
        <v>3.1183557760453579E-2</v>
      </c>
      <c r="F19" s="57">
        <f>F20+F25+F23</f>
        <v>915</v>
      </c>
      <c r="G19" s="58">
        <f>G20+G25+G23</f>
        <v>1115</v>
      </c>
      <c r="H19" s="59">
        <f t="shared" si="11"/>
        <v>-200</v>
      </c>
      <c r="I19" s="60">
        <f t="shared" si="12"/>
        <v>-0.17937219730941703</v>
      </c>
      <c r="J19" s="61">
        <f>J20+J25+J23</f>
        <v>166</v>
      </c>
      <c r="K19" s="62">
        <f>K20+K25+K23</f>
        <v>223</v>
      </c>
      <c r="L19" s="63">
        <f t="shared" si="13"/>
        <v>-57</v>
      </c>
      <c r="M19" s="64">
        <f t="shared" si="14"/>
        <v>-0.2556053811659193</v>
      </c>
      <c r="N19" s="65">
        <f>N20+N25+N23</f>
        <v>13</v>
      </c>
      <c r="O19" s="66">
        <f>O20+O25+O23</f>
        <v>7</v>
      </c>
      <c r="P19" s="67">
        <f t="shared" si="15"/>
        <v>6</v>
      </c>
      <c r="Q19" s="271">
        <f t="shared" si="16"/>
        <v>0.8571428571428571</v>
      </c>
      <c r="R19" s="122">
        <f>R20+R25+R23</f>
        <v>0</v>
      </c>
      <c r="S19" s="124">
        <f>S20+S25+S23</f>
        <v>0</v>
      </c>
      <c r="T19" s="125">
        <f t="shared" si="17"/>
        <v>0</v>
      </c>
      <c r="U19" s="185" t="str">
        <f t="shared" si="18"/>
        <v>n/a</v>
      </c>
      <c r="V19" s="279"/>
    </row>
    <row r="20" spans="1:22" ht="27.75" customHeight="1" x14ac:dyDescent="0.2">
      <c r="A20" s="173" t="s">
        <v>30</v>
      </c>
      <c r="B20" s="237">
        <f>SUM(B21:B22)</f>
        <v>2646</v>
      </c>
      <c r="C20" s="238">
        <f>SUM(C21:C22)</f>
        <v>2536</v>
      </c>
      <c r="D20" s="227">
        <f t="shared" si="9"/>
        <v>110</v>
      </c>
      <c r="E20" s="228">
        <f t="shared" si="10"/>
        <v>4.3375394321766562E-2</v>
      </c>
      <c r="F20" s="239">
        <f>SUM(F21:F22)</f>
        <v>829</v>
      </c>
      <c r="G20" s="240">
        <f>SUM(G21:G22)</f>
        <v>986</v>
      </c>
      <c r="H20" s="241">
        <f t="shared" si="11"/>
        <v>-157</v>
      </c>
      <c r="I20" s="242">
        <f t="shared" si="12"/>
        <v>-0.15922920892494929</v>
      </c>
      <c r="J20" s="243">
        <f>SUM(J21:J22)</f>
        <v>147</v>
      </c>
      <c r="K20" s="244">
        <f>SUM(K21:K22)</f>
        <v>203</v>
      </c>
      <c r="L20" s="245">
        <f t="shared" si="13"/>
        <v>-56</v>
      </c>
      <c r="M20" s="246">
        <f t="shared" si="14"/>
        <v>-0.27586206896551724</v>
      </c>
      <c r="N20" s="90">
        <f>SUM(N21:N22)</f>
        <v>0</v>
      </c>
      <c r="O20" s="91">
        <f>SUM(O21:O22)</f>
        <v>0</v>
      </c>
      <c r="P20" s="92">
        <f t="shared" si="15"/>
        <v>0</v>
      </c>
      <c r="Q20" s="272" t="str">
        <f t="shared" si="16"/>
        <v>n/a</v>
      </c>
      <c r="R20" s="123">
        <f>SUM(R21:R22)</f>
        <v>0</v>
      </c>
      <c r="S20" s="126">
        <f>SUM(S21:S22)</f>
        <v>0</v>
      </c>
      <c r="T20" s="127">
        <f t="shared" si="17"/>
        <v>0</v>
      </c>
      <c r="U20" s="186" t="str">
        <f t="shared" si="18"/>
        <v>n/a</v>
      </c>
    </row>
    <row r="21" spans="1:22" ht="12.75" customHeight="1" x14ac:dyDescent="0.2">
      <c r="A21" s="30" t="s">
        <v>19</v>
      </c>
      <c r="B21" s="104">
        <v>2607</v>
      </c>
      <c r="C21" s="105">
        <v>2454</v>
      </c>
      <c r="D21" s="183">
        <f t="shared" si="9"/>
        <v>153</v>
      </c>
      <c r="E21" s="247">
        <f t="shared" si="10"/>
        <v>6.2347188264058682E-2</v>
      </c>
      <c r="F21" s="108">
        <v>816</v>
      </c>
      <c r="G21" s="109">
        <v>968</v>
      </c>
      <c r="H21" s="110">
        <f>IF(ISERROR(F21-G21),"n/a",F21-G21)</f>
        <v>-152</v>
      </c>
      <c r="I21" s="111">
        <f>IF(ISERROR(H21/G21),"n/a",(H21/G21))</f>
        <v>-0.15702479338842976</v>
      </c>
      <c r="J21" s="112">
        <v>144</v>
      </c>
      <c r="K21" s="113">
        <v>195</v>
      </c>
      <c r="L21" s="114">
        <f>IF(ISERROR(J21-K21),"n/a",J21-K21)</f>
        <v>-51</v>
      </c>
      <c r="M21" s="115">
        <f>IF(ISERROR(L21/K21),"n/a",(L21/K21))</f>
        <v>-0.26153846153846155</v>
      </c>
      <c r="N21" s="263">
        <v>0</v>
      </c>
      <c r="O21" s="264">
        <v>0</v>
      </c>
      <c r="P21" s="265">
        <f t="shared" ref="P21:P22" si="37">IF(ISERROR(N21-O21),"n/a",N21-O21)</f>
        <v>0</v>
      </c>
      <c r="Q21" s="275" t="str">
        <f t="shared" ref="Q21:Q22" si="38">IF(ISERROR(P21/O21),"n/a",(P21/O21))</f>
        <v>n/a</v>
      </c>
      <c r="R21" s="266">
        <v>0</v>
      </c>
      <c r="S21" s="267">
        <v>0</v>
      </c>
      <c r="T21" s="268">
        <f t="shared" ref="T21:T22" si="39">IF(ISERROR(R21-S21),"n/a",R21-S21)</f>
        <v>0</v>
      </c>
      <c r="U21" s="269" t="str">
        <f t="shared" ref="U21:U22" si="40">IF(ISERROR(T21/S21),"n/a",(T21/S21))</f>
        <v>n/a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8</v>
      </c>
      <c r="L22" s="114">
        <f>IF(ISERROR(J22-K22),"n/a",J22-K22)</f>
        <v>-5</v>
      </c>
      <c r="M22" s="115">
        <f>IF(ISERROR(L22/K22),"n/a",(L22/K22))</f>
        <v>-0.625</v>
      </c>
      <c r="N22" s="90">
        <v>0</v>
      </c>
      <c r="O22" s="91">
        <v>0</v>
      </c>
      <c r="P22" s="92">
        <f t="shared" si="37"/>
        <v>0</v>
      </c>
      <c r="Q22" s="272" t="str">
        <f t="shared" si="38"/>
        <v>n/a</v>
      </c>
      <c r="R22" s="123">
        <v>0</v>
      </c>
      <c r="S22" s="126">
        <v>0</v>
      </c>
      <c r="T22" s="127">
        <f t="shared" si="39"/>
        <v>0</v>
      </c>
      <c r="U22" s="186" t="str">
        <f t="shared" si="40"/>
        <v>n/a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119</v>
      </c>
      <c r="H23" s="97">
        <f>IF(ISERROR(F23-G23),"n/a",F23-G23)</f>
        <v>-41</v>
      </c>
      <c r="I23" s="98">
        <f>IF(ISERROR(H23/G23),"n/a",(H23/G23))</f>
        <v>-0.34453781512605042</v>
      </c>
      <c r="J23" s="460">
        <f>J24</f>
        <v>17</v>
      </c>
      <c r="K23" s="461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462">
        <f>N24</f>
        <v>13</v>
      </c>
      <c r="O23" s="463">
        <f>O24</f>
        <v>7</v>
      </c>
      <c r="P23" s="101">
        <f>IF(ISERROR(N23-O23),"n/a",N23-O23)</f>
        <v>6</v>
      </c>
      <c r="Q23" s="273">
        <f>IF(ISERROR(P23/O23),"n/a",(P23/O23))</f>
        <v>0.8571428571428571</v>
      </c>
      <c r="R23" s="181">
        <f>R24</f>
        <v>0</v>
      </c>
      <c r="S23" s="182">
        <f>S24</f>
        <v>0</v>
      </c>
      <c r="T23" s="128">
        <f>IF(ISERROR(R23-S23),"n/a",R23-S23)</f>
        <v>0</v>
      </c>
      <c r="U23" s="187" t="str">
        <f>IF(ISERROR(T23/S23),"n/a",(T23/S23))</f>
        <v>n/a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119</v>
      </c>
      <c r="H24" s="110">
        <f>IF(ISERROR(F24-G24),"n/a",F24-G24)</f>
        <v>-41</v>
      </c>
      <c r="I24" s="111">
        <f>IF(ISERROR(H24/G24),"n/a",(H24/G24))</f>
        <v>-0.34453781512605042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13</v>
      </c>
      <c r="O24" s="130">
        <v>7</v>
      </c>
      <c r="P24" s="131">
        <f>IF(ISERROR(N24-O24),"n/a",N24-O24)</f>
        <v>6</v>
      </c>
      <c r="Q24" s="274">
        <f>IF(ISERROR(P24/O24),"n/a",(P24/O24))</f>
        <v>0.8571428571428571</v>
      </c>
      <c r="R24" s="132">
        <v>0</v>
      </c>
      <c r="S24" s="133">
        <v>0</v>
      </c>
      <c r="T24" s="134">
        <f>IF(ISERROR(R24-S24),"n/a",R24-S24)</f>
        <v>0</v>
      </c>
      <c r="U24" s="188" t="str">
        <f>IF(ISERROR(T24/S24),"n/a",(T24/S24))</f>
        <v>n/a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10</v>
      </c>
      <c r="H25" s="97">
        <f t="shared" si="11"/>
        <v>-2</v>
      </c>
      <c r="I25" s="98">
        <f t="shared" si="12"/>
        <v>-0.2</v>
      </c>
      <c r="J25" s="460">
        <f>J26</f>
        <v>2</v>
      </c>
      <c r="K25" s="461">
        <f>K26</f>
        <v>1</v>
      </c>
      <c r="L25" s="99">
        <f t="shared" si="13"/>
        <v>1</v>
      </c>
      <c r="M25" s="100">
        <f t="shared" si="14"/>
        <v>1</v>
      </c>
      <c r="N25" s="462">
        <f>N26</f>
        <v>0</v>
      </c>
      <c r="O25" s="463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10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33515</v>
      </c>
      <c r="C27" s="54">
        <f>C28+C36</f>
        <v>31748</v>
      </c>
      <c r="D27" s="55">
        <f t="shared" ref="D27:D35" si="41">IF(ISERROR(B27-C27),"n/a",B27-C27)</f>
        <v>1767</v>
      </c>
      <c r="E27" s="56">
        <f t="shared" ref="E27:E35" si="42">IF(ISERROR(D27/C27),"n/a",(D27/C27))</f>
        <v>5.56570492629457E-2</v>
      </c>
      <c r="F27" s="57">
        <f>F28+F36</f>
        <v>26474</v>
      </c>
      <c r="G27" s="58">
        <f>G28+G36</f>
        <v>22537</v>
      </c>
      <c r="H27" s="59">
        <f t="shared" ref="H27:H35" si="43">IF(ISERROR(F27-G27),"n/a",F27-G27)</f>
        <v>3937</v>
      </c>
      <c r="I27" s="60">
        <f t="shared" ref="I27:I35" si="44">IF(ISERROR(H27/G27),"n/a",(H27/G27))</f>
        <v>0.17469050894085281</v>
      </c>
      <c r="J27" s="61">
        <f>J28+J36</f>
        <v>3969</v>
      </c>
      <c r="K27" s="62">
        <f>K28+K36</f>
        <v>3890</v>
      </c>
      <c r="L27" s="63">
        <f t="shared" ref="L27:L35" si="45">IF(ISERROR(J27-K27),"n/a",J27-K27)</f>
        <v>79</v>
      </c>
      <c r="M27" s="64">
        <f t="shared" ref="M27:M35" si="46">IF(ISERROR(L27/K27),"n/a",(L27/K27))</f>
        <v>2.0308483290488431E-2</v>
      </c>
      <c r="N27" s="65">
        <f>N28+N36</f>
        <v>440</v>
      </c>
      <c r="O27" s="66">
        <f>O28+O36</f>
        <v>11</v>
      </c>
      <c r="P27" s="67">
        <f t="shared" ref="P27:P35" si="47">IF(ISERROR(N27-O27),"n/a",N27-O27)</f>
        <v>429</v>
      </c>
      <c r="Q27" s="271">
        <f t="shared" ref="Q27:Q35" si="48">IF(ISERROR(P27/O27),"n/a",(P27/O27))</f>
        <v>39</v>
      </c>
      <c r="R27" s="122">
        <f>R28+R36</f>
        <v>0</v>
      </c>
      <c r="S27" s="124">
        <f>S28+S36</f>
        <v>0</v>
      </c>
      <c r="T27" s="125">
        <f t="shared" ref="T27:T35" si="49">IF(ISERROR(R27-S27),"n/a",R27-S27)</f>
        <v>0</v>
      </c>
      <c r="U27" s="185" t="str">
        <f t="shared" ref="U27:U35" si="50">IF(ISERROR(T27/S27),"n/a",(T27/S27))</f>
        <v>n/a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28306</v>
      </c>
      <c r="C28" s="54">
        <f>C29+C34+C32</f>
        <v>26042</v>
      </c>
      <c r="D28" s="55">
        <f t="shared" si="41"/>
        <v>2264</v>
      </c>
      <c r="E28" s="56">
        <f t="shared" si="42"/>
        <v>8.6936487212963667E-2</v>
      </c>
      <c r="F28" s="57">
        <f>F29+F34+F32</f>
        <v>22764</v>
      </c>
      <c r="G28" s="58">
        <f>G29+G34+G32</f>
        <v>18126</v>
      </c>
      <c r="H28" s="59">
        <f t="shared" si="43"/>
        <v>4638</v>
      </c>
      <c r="I28" s="60">
        <f t="shared" si="44"/>
        <v>0.25587553790135714</v>
      </c>
      <c r="J28" s="61">
        <f>J29+J34+J32</f>
        <v>3278</v>
      </c>
      <c r="K28" s="62">
        <f>K29+K34+K32</f>
        <v>2993</v>
      </c>
      <c r="L28" s="63">
        <f t="shared" si="45"/>
        <v>285</v>
      </c>
      <c r="M28" s="64">
        <f t="shared" si="46"/>
        <v>9.5222185098563311E-2</v>
      </c>
      <c r="N28" s="65">
        <f>N29+N34+N32</f>
        <v>433</v>
      </c>
      <c r="O28" s="66">
        <f>O29+O34+O32</f>
        <v>0</v>
      </c>
      <c r="P28" s="67">
        <f t="shared" si="47"/>
        <v>433</v>
      </c>
      <c r="Q28" s="271" t="str">
        <f t="shared" si="48"/>
        <v>n/a</v>
      </c>
      <c r="R28" s="122">
        <f>R29+R34+R32</f>
        <v>0</v>
      </c>
      <c r="S28" s="124">
        <f>S29+S34+S32</f>
        <v>0</v>
      </c>
      <c r="T28" s="125">
        <f t="shared" si="49"/>
        <v>0</v>
      </c>
      <c r="U28" s="185" t="str">
        <f t="shared" si="50"/>
        <v>n/a</v>
      </c>
      <c r="V28" s="279"/>
    </row>
    <row r="29" spans="1:22" ht="27.75" customHeight="1" x14ac:dyDescent="0.2">
      <c r="A29" s="173" t="s">
        <v>30</v>
      </c>
      <c r="B29" s="93">
        <f>SUM(B30:B31)</f>
        <v>23783</v>
      </c>
      <c r="C29" s="95">
        <f>SUM(C30:C31)</f>
        <v>21600</v>
      </c>
      <c r="D29" s="95">
        <f t="shared" ref="D29" si="51">IF(ISERROR(B29-C29),"n/a",B29-C29)</f>
        <v>2183</v>
      </c>
      <c r="E29" s="96">
        <f t="shared" ref="E29" si="52">IF(ISERROR(D29/C29),"n/a",(D29/C29))</f>
        <v>0.10106481481481482</v>
      </c>
      <c r="F29" s="458">
        <f>SUM(F30:F31)</f>
        <v>19142</v>
      </c>
      <c r="G29" s="97">
        <f>SUM(G30:G31)</f>
        <v>14563</v>
      </c>
      <c r="H29" s="97">
        <f t="shared" ref="H29" si="53">IF(ISERROR(F29-G29),"n/a",F29-G29)</f>
        <v>4579</v>
      </c>
      <c r="I29" s="98">
        <f t="shared" ref="I29" si="54">IF(ISERROR(H29/G29),"n/a",(H29/G29))</f>
        <v>0.31442697246446472</v>
      </c>
      <c r="J29" s="177">
        <f>SUM(J30:J31)</f>
        <v>3021</v>
      </c>
      <c r="K29" s="99">
        <f>SUM(K30:K31)</f>
        <v>2665</v>
      </c>
      <c r="L29" s="99">
        <f t="shared" ref="L29" si="55">IF(ISERROR(J29-K29),"n/a",J29-K29)</f>
        <v>356</v>
      </c>
      <c r="M29" s="100">
        <f t="shared" ref="M29" si="56">IF(ISERROR(L29/K29),"n/a",(L29/K29))</f>
        <v>0.13358348968105066</v>
      </c>
      <c r="N29" s="462">
        <f>SUM(N30:N31)</f>
        <v>405</v>
      </c>
      <c r="O29" s="101">
        <f>SUM(O30:O31)</f>
        <v>0</v>
      </c>
      <c r="P29" s="101">
        <f t="shared" ref="P29" si="57">IF(ISERROR(N29-O29),"n/a",N29-O29)</f>
        <v>405</v>
      </c>
      <c r="Q29" s="273" t="str">
        <f t="shared" ref="Q29" si="58">IF(ISERROR(P29/O29),"n/a",(P29/O29))</f>
        <v>n/a</v>
      </c>
      <c r="R29" s="181">
        <f>R30</f>
        <v>0</v>
      </c>
      <c r="S29" s="182">
        <f>S30</f>
        <v>0</v>
      </c>
      <c r="T29" s="128">
        <f t="shared" ref="T29" si="59">IF(ISERROR(R29-S29),"n/a",R29-S29)</f>
        <v>0</v>
      </c>
      <c r="U29" s="187" t="str">
        <f t="shared" ref="U29" si="60">IF(ISERROR(T29/S29),"n/a",(T29/S29))</f>
        <v>n/a</v>
      </c>
    </row>
    <row r="30" spans="1:22" ht="12.75" customHeight="1" x14ac:dyDescent="0.2">
      <c r="A30" s="30" t="s">
        <v>19</v>
      </c>
      <c r="B30" s="248">
        <v>20598</v>
      </c>
      <c r="C30" s="249">
        <v>21600</v>
      </c>
      <c r="D30" s="250">
        <f t="shared" ref="D30" si="61">IF(ISERROR(B30-C30),"n/a",B30-C30)</f>
        <v>-1002</v>
      </c>
      <c r="E30" s="251">
        <f t="shared" ref="E30" si="62">IF(ISERROR(D30/C30),"n/a",(D30/C30))</f>
        <v>-4.6388888888888889E-2</v>
      </c>
      <c r="F30" s="252">
        <v>15959</v>
      </c>
      <c r="G30" s="253">
        <v>14563</v>
      </c>
      <c r="H30" s="254">
        <f t="shared" ref="H30" si="63">IF(ISERROR(F30-G30),"n/a",F30-G30)</f>
        <v>1396</v>
      </c>
      <c r="I30" s="255">
        <f t="shared" ref="I30" si="64">IF(ISERROR(H30/G30),"n/a",(H30/G30))</f>
        <v>9.585936963537732E-2</v>
      </c>
      <c r="J30" s="256">
        <v>2969</v>
      </c>
      <c r="K30" s="257">
        <v>2665</v>
      </c>
      <c r="L30" s="258">
        <f t="shared" ref="L30" si="65">IF(ISERROR(J30-K30),"n/a",J30-K30)</f>
        <v>304</v>
      </c>
      <c r="M30" s="259">
        <f t="shared" ref="M30" si="66">IF(ISERROR(L30/K30),"n/a",(L30/K30))</f>
        <v>0.11407129455909944</v>
      </c>
      <c r="N30" s="288">
        <v>398</v>
      </c>
      <c r="O30" s="301">
        <v>0</v>
      </c>
      <c r="P30" s="302">
        <f t="shared" ref="P30" si="67">IF(ISERROR(N30-O30),"n/a",N30-O30)</f>
        <v>398</v>
      </c>
      <c r="Q30" s="303" t="str">
        <f t="shared" ref="Q30" si="68">IF(ISERROR(P30/O30),"n/a",(P30/O30))</f>
        <v>n/a</v>
      </c>
      <c r="R30" s="289">
        <v>0</v>
      </c>
      <c r="S30" s="304">
        <v>0</v>
      </c>
      <c r="T30" s="305">
        <f t="shared" ref="T30" si="69">IF(ISERROR(R30-S30),"n/a",R30-S30)</f>
        <v>0</v>
      </c>
      <c r="U30" s="306" t="str">
        <f t="shared" ref="U30" si="70">IF(ISERROR(T30/S30),"n/a",(T30/S30))</f>
        <v>n/a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1">IF(ISERROR(B31-C31),"n/a",B31-C31)</f>
        <v>3185</v>
      </c>
      <c r="E31" s="215" t="str">
        <f t="shared" ref="E31" si="72">IF(ISERROR(D31/C31),"n/a",(D31/C31))</f>
        <v>n/a</v>
      </c>
      <c r="F31" s="216">
        <v>3183</v>
      </c>
      <c r="G31" s="217">
        <v>0</v>
      </c>
      <c r="H31" s="218">
        <f t="shared" ref="H31" si="73">IF(ISERROR(F31-G31),"n/a",F31-G31)</f>
        <v>3183</v>
      </c>
      <c r="I31" s="219" t="str">
        <f t="shared" ref="I31" si="74">IF(ISERROR(H31/G31),"n/a",(H31/G31))</f>
        <v>n/a</v>
      </c>
      <c r="J31" s="220">
        <v>52</v>
      </c>
      <c r="K31" s="221">
        <v>0</v>
      </c>
      <c r="L31" s="222">
        <f t="shared" ref="L31" si="75">IF(ISERROR(J31-K31),"n/a",J31-K31)</f>
        <v>52</v>
      </c>
      <c r="M31" s="223" t="str">
        <f t="shared" ref="M31" si="76">IF(ISERROR(L31/K31),"n/a",(L31/K31))</f>
        <v>n/a</v>
      </c>
      <c r="N31" s="448">
        <v>7</v>
      </c>
      <c r="O31" s="449">
        <v>0</v>
      </c>
      <c r="P31" s="446">
        <f t="shared" ref="P31" si="77">IF(ISERROR(N31-O31),"n/a",N31-O31)</f>
        <v>7</v>
      </c>
      <c r="Q31" s="447" t="str">
        <f t="shared" ref="Q31" si="78">IF(ISERROR(P31/O31),"n/a",(P31/O31))</f>
        <v>n/a</v>
      </c>
      <c r="R31" s="289"/>
      <c r="S31" s="304"/>
      <c r="T31" s="305"/>
      <c r="U31" s="306"/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41"/>
        <v>46</v>
      </c>
      <c r="E32" s="96">
        <f t="shared" si="42"/>
        <v>1.4492753623188406E-2</v>
      </c>
      <c r="F32" s="458">
        <f>F33</f>
        <v>2515</v>
      </c>
      <c r="G32" s="459">
        <f>G33</f>
        <v>2479</v>
      </c>
      <c r="H32" s="97">
        <f t="shared" si="43"/>
        <v>36</v>
      </c>
      <c r="I32" s="98">
        <f t="shared" si="44"/>
        <v>1.4521984671238403E-2</v>
      </c>
      <c r="J32" s="460">
        <f>J33</f>
        <v>201</v>
      </c>
      <c r="K32" s="461">
        <f>K33</f>
        <v>250</v>
      </c>
      <c r="L32" s="99">
        <f t="shared" si="45"/>
        <v>-49</v>
      </c>
      <c r="M32" s="100">
        <f t="shared" si="46"/>
        <v>-0.19600000000000001</v>
      </c>
      <c r="N32" s="462">
        <f>N33</f>
        <v>22</v>
      </c>
      <c r="O32" s="463">
        <f>O33</f>
        <v>0</v>
      </c>
      <c r="P32" s="101">
        <f t="shared" si="47"/>
        <v>22</v>
      </c>
      <c r="Q32" s="273" t="str">
        <f t="shared" si="48"/>
        <v>n/a</v>
      </c>
      <c r="R32" s="181">
        <f>R33</f>
        <v>0</v>
      </c>
      <c r="S32" s="182">
        <f>S33</f>
        <v>0</v>
      </c>
      <c r="T32" s="128">
        <f t="shared" si="49"/>
        <v>0</v>
      </c>
      <c r="U32" s="187" t="str">
        <f t="shared" si="50"/>
        <v>n/a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41"/>
        <v>46</v>
      </c>
      <c r="E33" s="107">
        <f t="shared" si="42"/>
        <v>1.4492753623188406E-2</v>
      </c>
      <c r="F33" s="108">
        <v>2515</v>
      </c>
      <c r="G33" s="109">
        <v>2479</v>
      </c>
      <c r="H33" s="110">
        <f t="shared" si="43"/>
        <v>36</v>
      </c>
      <c r="I33" s="111">
        <f t="shared" si="44"/>
        <v>1.4521984671238403E-2</v>
      </c>
      <c r="J33" s="112">
        <v>201</v>
      </c>
      <c r="K33" s="113">
        <v>250</v>
      </c>
      <c r="L33" s="114">
        <f t="shared" si="45"/>
        <v>-49</v>
      </c>
      <c r="M33" s="115">
        <f t="shared" si="46"/>
        <v>-0.19600000000000001</v>
      </c>
      <c r="N33" s="129">
        <v>22</v>
      </c>
      <c r="O33" s="130">
        <v>0</v>
      </c>
      <c r="P33" s="131">
        <f t="shared" si="47"/>
        <v>22</v>
      </c>
      <c r="Q33" s="274" t="str">
        <f t="shared" si="48"/>
        <v>n/a</v>
      </c>
      <c r="R33" s="132">
        <v>0</v>
      </c>
      <c r="S33" s="133">
        <v>0</v>
      </c>
      <c r="T33" s="134">
        <f t="shared" si="49"/>
        <v>0</v>
      </c>
      <c r="U33" s="188" t="str">
        <f t="shared" si="50"/>
        <v>n/a</v>
      </c>
      <c r="V33" s="280"/>
    </row>
    <row r="34" spans="1:22" ht="27.75" customHeight="1" x14ac:dyDescent="0.2">
      <c r="A34" s="174" t="s">
        <v>32</v>
      </c>
      <c r="B34" s="93">
        <f>B35</f>
        <v>1303</v>
      </c>
      <c r="C34" s="94">
        <f>C35</f>
        <v>1268</v>
      </c>
      <c r="D34" s="95">
        <f t="shared" si="41"/>
        <v>35</v>
      </c>
      <c r="E34" s="96">
        <f t="shared" si="42"/>
        <v>2.7602523659305992E-2</v>
      </c>
      <c r="F34" s="458">
        <f>F35</f>
        <v>1107</v>
      </c>
      <c r="G34" s="459">
        <f>G35</f>
        <v>1084</v>
      </c>
      <c r="H34" s="97">
        <f t="shared" si="43"/>
        <v>23</v>
      </c>
      <c r="I34" s="98">
        <f t="shared" si="44"/>
        <v>2.1217712177121772E-2</v>
      </c>
      <c r="J34" s="460">
        <f>J35</f>
        <v>56</v>
      </c>
      <c r="K34" s="461">
        <f>K35</f>
        <v>78</v>
      </c>
      <c r="L34" s="99">
        <f t="shared" si="45"/>
        <v>-22</v>
      </c>
      <c r="M34" s="100">
        <f t="shared" si="46"/>
        <v>-0.28205128205128205</v>
      </c>
      <c r="N34" s="462">
        <f>N35</f>
        <v>6</v>
      </c>
      <c r="O34" s="463">
        <f>O35</f>
        <v>0</v>
      </c>
      <c r="P34" s="101">
        <f t="shared" si="47"/>
        <v>6</v>
      </c>
      <c r="Q34" s="273" t="str">
        <f t="shared" si="48"/>
        <v>n/a</v>
      </c>
      <c r="R34" s="181">
        <f>R35</f>
        <v>0</v>
      </c>
      <c r="S34" s="182">
        <f>S35</f>
        <v>0</v>
      </c>
      <c r="T34" s="128">
        <f t="shared" si="49"/>
        <v>0</v>
      </c>
      <c r="U34" s="187" t="str">
        <f t="shared" si="50"/>
        <v>n/a</v>
      </c>
    </row>
    <row r="35" spans="1:22" s="70" customFormat="1" ht="13.5" thickBot="1" x14ac:dyDescent="0.25">
      <c r="A35" s="30" t="s">
        <v>19</v>
      </c>
      <c r="B35" s="104">
        <v>1303</v>
      </c>
      <c r="C35" s="105">
        <v>1268</v>
      </c>
      <c r="D35" s="106">
        <f t="shared" si="41"/>
        <v>35</v>
      </c>
      <c r="E35" s="107">
        <f t="shared" si="42"/>
        <v>2.7602523659305992E-2</v>
      </c>
      <c r="F35" s="108">
        <v>1107</v>
      </c>
      <c r="G35" s="109">
        <v>1084</v>
      </c>
      <c r="H35" s="110">
        <f t="shared" si="43"/>
        <v>23</v>
      </c>
      <c r="I35" s="111">
        <f t="shared" si="44"/>
        <v>2.1217712177121772E-2</v>
      </c>
      <c r="J35" s="112">
        <v>56</v>
      </c>
      <c r="K35" s="113">
        <v>78</v>
      </c>
      <c r="L35" s="114">
        <f t="shared" si="45"/>
        <v>-22</v>
      </c>
      <c r="M35" s="115">
        <f t="shared" si="46"/>
        <v>-0.28205128205128205</v>
      </c>
      <c r="N35" s="129">
        <v>6</v>
      </c>
      <c r="O35" s="130">
        <v>0</v>
      </c>
      <c r="P35" s="131">
        <f t="shared" si="47"/>
        <v>6</v>
      </c>
      <c r="Q35" s="274" t="str">
        <f t="shared" si="48"/>
        <v>n/a</v>
      </c>
      <c r="R35" s="132">
        <v>0</v>
      </c>
      <c r="S35" s="133">
        <v>0</v>
      </c>
      <c r="T35" s="134">
        <f t="shared" si="49"/>
        <v>0</v>
      </c>
      <c r="U35" s="188" t="str">
        <f t="shared" si="50"/>
        <v>n/a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5209</v>
      </c>
      <c r="C36" s="54">
        <f>C37+C42+C40</f>
        <v>5706</v>
      </c>
      <c r="D36" s="55">
        <f t="shared" ref="D36" si="79">IF(ISERROR(B36-C36),"n/a",B36-C36)</f>
        <v>-497</v>
      </c>
      <c r="E36" s="56">
        <f t="shared" ref="E36" si="80">IF(ISERROR(D36/C36),"n/a",(D36/C36))</f>
        <v>-8.7101296880476686E-2</v>
      </c>
      <c r="F36" s="57">
        <f>F37+F42+F40</f>
        <v>3710</v>
      </c>
      <c r="G36" s="58">
        <f>G37+G42+G40</f>
        <v>4411</v>
      </c>
      <c r="H36" s="59">
        <f t="shared" ref="H36" si="81">IF(ISERROR(F36-G36),"n/a",F36-G36)</f>
        <v>-701</v>
      </c>
      <c r="I36" s="60">
        <f t="shared" ref="I36" si="82">IF(ISERROR(H36/G36),"n/a",(H36/G36))</f>
        <v>-0.15892087961913398</v>
      </c>
      <c r="J36" s="61">
        <f>J37+J42+J40</f>
        <v>691</v>
      </c>
      <c r="K36" s="62">
        <f>K37+K42+K40</f>
        <v>897</v>
      </c>
      <c r="L36" s="63">
        <f t="shared" ref="L36" si="83">IF(ISERROR(J36-K36),"n/a",J36-K36)</f>
        <v>-206</v>
      </c>
      <c r="M36" s="64">
        <f t="shared" ref="M36" si="84">IF(ISERROR(L36/K36),"n/a",(L36/K36))</f>
        <v>-0.22965440356744704</v>
      </c>
      <c r="N36" s="65">
        <f>N37+N42+N40</f>
        <v>7</v>
      </c>
      <c r="O36" s="66">
        <f>O37+O42+O40</f>
        <v>11</v>
      </c>
      <c r="P36" s="67">
        <f t="shared" ref="P36" si="85">IF(ISERROR(N36-O36),"n/a",N36-O36)</f>
        <v>-4</v>
      </c>
      <c r="Q36" s="271">
        <f t="shared" ref="Q36" si="86">IF(ISERROR(P36/O36),"n/a",(P36/O36))</f>
        <v>-0.36363636363636365</v>
      </c>
      <c r="R36" s="122">
        <f>R37+R42+R40</f>
        <v>0</v>
      </c>
      <c r="S36" s="124">
        <f>S37+S42+S40</f>
        <v>0</v>
      </c>
      <c r="T36" s="125">
        <f t="shared" ref="T36" si="87">IF(ISERROR(R36-S36),"n/a",R36-S36)</f>
        <v>0</v>
      </c>
      <c r="U36" s="185" t="str">
        <f t="shared" ref="U36" si="88">IF(ISERROR(T36/S36),"n/a",(T36/S36))</f>
        <v>n/a</v>
      </c>
      <c r="V36" s="279"/>
    </row>
    <row r="37" spans="1:22" ht="27.75" customHeight="1" x14ac:dyDescent="0.2">
      <c r="A37" s="224" t="s">
        <v>30</v>
      </c>
      <c r="B37" s="225">
        <f>SUM(B38:B39)</f>
        <v>4682</v>
      </c>
      <c r="C37" s="226">
        <f>SUM(C38:C39)</f>
        <v>5026</v>
      </c>
      <c r="D37" s="227">
        <f t="shared" ref="D37:D43" si="89">IF(ISERROR(B37-C37),"n/a",B37-C37)</f>
        <v>-344</v>
      </c>
      <c r="E37" s="228">
        <f t="shared" ref="E37:E43" si="90">IF(ISERROR(D37/C37),"n/a",(D37/C37))</f>
        <v>-6.8444090728213294E-2</v>
      </c>
      <c r="F37" s="229">
        <f>SUM(F38:F39)</f>
        <v>3306</v>
      </c>
      <c r="G37" s="230">
        <f>SUM(G38:G39)</f>
        <v>3850</v>
      </c>
      <c r="H37" s="231">
        <f t="shared" ref="H37:H43" si="91">IF(ISERROR(F37-G37),"n/a",F37-G37)</f>
        <v>-544</v>
      </c>
      <c r="I37" s="232">
        <f t="shared" ref="I37:I43" si="92">IF(ISERROR(H37/G37),"n/a",(H37/G37))</f>
        <v>-0.14129870129870131</v>
      </c>
      <c r="J37" s="233">
        <f>SUM(J38:J39)</f>
        <v>630</v>
      </c>
      <c r="K37" s="234">
        <f>SUM(K38:K39)</f>
        <v>782</v>
      </c>
      <c r="L37" s="235">
        <f t="shared" ref="L37:L42" si="93">IF(ISERROR(J37-K37),"n/a",J37-K37)</f>
        <v>-152</v>
      </c>
      <c r="M37" s="236">
        <f t="shared" ref="M37:M43" si="94">IF(ISERROR(L37/K37),"n/a",(L37/K37))</f>
        <v>-0.19437340153452684</v>
      </c>
      <c r="N37" s="90">
        <f>SUM(N38:N39)</f>
        <v>0</v>
      </c>
      <c r="O37" s="91">
        <f>SUM(O38:O39)</f>
        <v>0</v>
      </c>
      <c r="P37" s="92">
        <f t="shared" ref="P37:P43" si="95">IF(ISERROR(N37-O37),"n/a",N37-O37)</f>
        <v>0</v>
      </c>
      <c r="Q37" s="272" t="str">
        <f t="shared" ref="Q37:Q43" si="96">IF(ISERROR(P37/O37),"n/a",(P37/O37))</f>
        <v>n/a</v>
      </c>
      <c r="R37" s="123">
        <f>SUM(R38:R39)</f>
        <v>0</v>
      </c>
      <c r="S37" s="126">
        <f>SUM(S38:S39)</f>
        <v>0</v>
      </c>
      <c r="T37" s="127">
        <f t="shared" ref="T37:T43" si="97">IF(ISERROR(R37-S37),"n/a",R37-S37)</f>
        <v>0</v>
      </c>
      <c r="U37" s="186" t="str">
        <f t="shared" ref="U37:U43" si="98">IF(ISERROR(T37/S37),"n/a",(T37/S37))</f>
        <v>n/a</v>
      </c>
    </row>
    <row r="38" spans="1:22" ht="12.75" customHeight="1" x14ac:dyDescent="0.2">
      <c r="A38" s="30" t="s">
        <v>19</v>
      </c>
      <c r="B38" s="248">
        <v>4655</v>
      </c>
      <c r="C38" s="249">
        <v>4971</v>
      </c>
      <c r="D38" s="183">
        <f t="shared" si="89"/>
        <v>-316</v>
      </c>
      <c r="E38" s="247">
        <f t="shared" si="90"/>
        <v>-6.3568698451015898E-2</v>
      </c>
      <c r="F38" s="252">
        <v>3288</v>
      </c>
      <c r="G38" s="253">
        <v>3816</v>
      </c>
      <c r="H38" s="254">
        <f>IF(ISERROR(F38-G38),"n/a",F38-G38)</f>
        <v>-528</v>
      </c>
      <c r="I38" s="255">
        <f>IF(ISERROR(H38/G38),"n/a",(H38/G38))</f>
        <v>-0.13836477987421383</v>
      </c>
      <c r="J38" s="256">
        <v>626</v>
      </c>
      <c r="K38" s="257">
        <v>770</v>
      </c>
      <c r="L38" s="258">
        <f>IF(ISERROR(J38-K38),"n/a",J38-K38)</f>
        <v>-144</v>
      </c>
      <c r="M38" s="259">
        <f>IF(ISERROR(L38/K38),"n/a",(L38/K38))</f>
        <v>-0.18701298701298702</v>
      </c>
      <c r="N38" s="263">
        <v>0</v>
      </c>
      <c r="O38" s="264">
        <v>0</v>
      </c>
      <c r="P38" s="265">
        <f t="shared" ref="P38:P39" si="99">IF(ISERROR(N38-O38),"n/a",N38-O38)</f>
        <v>0</v>
      </c>
      <c r="Q38" s="275" t="str">
        <f t="shared" ref="Q38:Q39" si="100">IF(ISERROR(P38/O38),"n/a",(P38/O38))</f>
        <v>n/a</v>
      </c>
      <c r="R38" s="266">
        <v>0</v>
      </c>
      <c r="S38" s="267">
        <v>0</v>
      </c>
      <c r="T38" s="268">
        <f t="shared" ref="T38:T39" si="101">IF(ISERROR(R38-S38),"n/a",R38-S38)</f>
        <v>0</v>
      </c>
      <c r="U38" s="269" t="str">
        <f t="shared" ref="U38:U39" si="102">IF(ISERROR(T38/S38),"n/a",(T38/S38))</f>
        <v>n/a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89"/>
        <v>-28</v>
      </c>
      <c r="E39" s="81">
        <f t="shared" si="90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12</v>
      </c>
      <c r="L39" s="114">
        <f>IF(ISERROR(J39-K39),"n/a",J39-K39)</f>
        <v>-8</v>
      </c>
      <c r="M39" s="115">
        <f>IF(ISERROR(L39/K39),"n/a",(L39/K39))</f>
        <v>-0.66666666666666663</v>
      </c>
      <c r="N39" s="90">
        <v>0</v>
      </c>
      <c r="O39" s="91">
        <v>0</v>
      </c>
      <c r="P39" s="92">
        <f t="shared" si="99"/>
        <v>0</v>
      </c>
      <c r="Q39" s="272" t="str">
        <f t="shared" si="100"/>
        <v>n/a</v>
      </c>
      <c r="R39" s="123">
        <v>0</v>
      </c>
      <c r="S39" s="126">
        <v>0</v>
      </c>
      <c r="T39" s="127">
        <f t="shared" si="101"/>
        <v>0</v>
      </c>
      <c r="U39" s="186" t="str">
        <f t="shared" si="102"/>
        <v>n/a</v>
      </c>
    </row>
    <row r="40" spans="1:22" ht="27.75" customHeight="1" x14ac:dyDescent="0.2">
      <c r="A40" s="174" t="s">
        <v>29</v>
      </c>
      <c r="B40" s="93">
        <f>B41</f>
        <v>411</v>
      </c>
      <c r="C40" s="94">
        <f>C41</f>
        <v>573</v>
      </c>
      <c r="D40" s="95">
        <f>IF(ISERROR(B40-C40),"n/a",B40-C40)</f>
        <v>-162</v>
      </c>
      <c r="E40" s="96">
        <f>IF(ISERROR(D40/C40),"n/a",(D40/C40))</f>
        <v>-0.28272251308900526</v>
      </c>
      <c r="F40" s="175">
        <f>F41</f>
        <v>346</v>
      </c>
      <c r="G40" s="176">
        <f>G41</f>
        <v>510</v>
      </c>
      <c r="H40" s="97">
        <f>IF(ISERROR(F40-G40),"n/a",F40-G40)</f>
        <v>-164</v>
      </c>
      <c r="I40" s="98">
        <f>IF(ISERROR(H40/G40),"n/a",(H40/G40))</f>
        <v>-0.32156862745098042</v>
      </c>
      <c r="J40" s="460">
        <f>J41</f>
        <v>52</v>
      </c>
      <c r="K40" s="461">
        <f>K41</f>
        <v>106</v>
      </c>
      <c r="L40" s="99">
        <f>IF(ISERROR(J40-K40),"n/a",J40-K40)</f>
        <v>-54</v>
      </c>
      <c r="M40" s="100">
        <f>IF(ISERROR(L40/K40),"n/a",(L40/K40))</f>
        <v>-0.50943396226415094</v>
      </c>
      <c r="N40" s="462">
        <f>N41</f>
        <v>7</v>
      </c>
      <c r="O40" s="463">
        <f>O41</f>
        <v>11</v>
      </c>
      <c r="P40" s="101">
        <f>IF(ISERROR(N40-O40),"n/a",N40-O40)</f>
        <v>-4</v>
      </c>
      <c r="Q40" s="273">
        <f>IF(ISERROR(P40/O40),"n/a",(P40/O40))</f>
        <v>-0.36363636363636365</v>
      </c>
      <c r="R40" s="181">
        <f>R41</f>
        <v>0</v>
      </c>
      <c r="S40" s="182">
        <f>S41</f>
        <v>0</v>
      </c>
      <c r="T40" s="128">
        <f>IF(ISERROR(R40-S40),"n/a",R40-S40)</f>
        <v>0</v>
      </c>
      <c r="U40" s="187" t="str">
        <f>IF(ISERROR(T40/S40),"n/a",(T40/S40))</f>
        <v>n/a</v>
      </c>
    </row>
    <row r="41" spans="1:22" s="70" customFormat="1" x14ac:dyDescent="0.2">
      <c r="A41" s="30" t="s">
        <v>19</v>
      </c>
      <c r="B41" s="104">
        <v>411</v>
      </c>
      <c r="C41" s="105">
        <v>573</v>
      </c>
      <c r="D41" s="106">
        <f>IF(ISERROR(B41-C41),"n/a",B41-C41)</f>
        <v>-162</v>
      </c>
      <c r="E41" s="107">
        <f>IF(ISERROR(D41/C41),"n/a",(D41/C41))</f>
        <v>-0.28272251308900526</v>
      </c>
      <c r="F41" s="108">
        <v>346</v>
      </c>
      <c r="G41" s="109">
        <v>510</v>
      </c>
      <c r="H41" s="110">
        <f>IF(ISERROR(F41-G41),"n/a",F41-G41)</f>
        <v>-164</v>
      </c>
      <c r="I41" s="111">
        <f>IF(ISERROR(H41/G41),"n/a",(H41/G41))</f>
        <v>-0.32156862745098042</v>
      </c>
      <c r="J41" s="112">
        <v>52</v>
      </c>
      <c r="K41" s="113">
        <v>106</v>
      </c>
      <c r="L41" s="114">
        <f>IF(ISERROR(J41-K41),"n/a",J41-K41)</f>
        <v>-54</v>
      </c>
      <c r="M41" s="115">
        <f>IF(ISERROR(L41/K41),"n/a",(L41/K41))</f>
        <v>-0.50943396226415094</v>
      </c>
      <c r="N41" s="129">
        <v>7</v>
      </c>
      <c r="O41" s="130">
        <v>11</v>
      </c>
      <c r="P41" s="131">
        <f>IF(ISERROR(N41-O41),"n/a",N41-O41)</f>
        <v>-4</v>
      </c>
      <c r="Q41" s="274">
        <f>IF(ISERROR(P41/O41),"n/a",(P41/O41))</f>
        <v>-0.36363636363636365</v>
      </c>
      <c r="R41" s="132">
        <v>0</v>
      </c>
      <c r="S41" s="133">
        <v>0</v>
      </c>
      <c r="T41" s="134">
        <f>IF(ISERROR(R41-S41),"n/a",R41-S41)</f>
        <v>0</v>
      </c>
      <c r="U41" s="188" t="str">
        <f>IF(ISERROR(T41/S41),"n/a",(T41/S41))</f>
        <v>n/a</v>
      </c>
      <c r="V41" s="280"/>
    </row>
    <row r="42" spans="1:22" ht="27.75" customHeight="1" x14ac:dyDescent="0.2">
      <c r="A42" s="174" t="s">
        <v>32</v>
      </c>
      <c r="B42" s="93">
        <f>B43</f>
        <v>116</v>
      </c>
      <c r="C42" s="94">
        <f>C43</f>
        <v>107</v>
      </c>
      <c r="D42" s="95">
        <f t="shared" si="89"/>
        <v>9</v>
      </c>
      <c r="E42" s="96">
        <f t="shared" si="90"/>
        <v>8.4112149532710276E-2</v>
      </c>
      <c r="F42" s="175">
        <f>F43</f>
        <v>58</v>
      </c>
      <c r="G42" s="176">
        <f>G43</f>
        <v>51</v>
      </c>
      <c r="H42" s="97">
        <f t="shared" si="91"/>
        <v>7</v>
      </c>
      <c r="I42" s="98">
        <f t="shared" si="92"/>
        <v>0.13725490196078433</v>
      </c>
      <c r="J42" s="177">
        <f>J43</f>
        <v>9</v>
      </c>
      <c r="K42" s="178">
        <f>K43</f>
        <v>9</v>
      </c>
      <c r="L42" s="99">
        <f t="shared" si="93"/>
        <v>0</v>
      </c>
      <c r="M42" s="100">
        <f t="shared" si="94"/>
        <v>0</v>
      </c>
      <c r="N42" s="179">
        <f>N43</f>
        <v>0</v>
      </c>
      <c r="O42" s="180">
        <f>O43</f>
        <v>0</v>
      </c>
      <c r="P42" s="101">
        <f t="shared" si="95"/>
        <v>0</v>
      </c>
      <c r="Q42" s="273" t="str">
        <f t="shared" si="96"/>
        <v>n/a</v>
      </c>
      <c r="R42" s="181">
        <f>R43</f>
        <v>0</v>
      </c>
      <c r="S42" s="182">
        <f>S43</f>
        <v>0</v>
      </c>
      <c r="T42" s="128">
        <f t="shared" si="97"/>
        <v>0</v>
      </c>
      <c r="U42" s="187" t="str">
        <f t="shared" si="98"/>
        <v>n/a</v>
      </c>
    </row>
    <row r="43" spans="1:22" s="70" customFormat="1" ht="12.75" customHeight="1" thickBot="1" x14ac:dyDescent="0.25">
      <c r="A43" s="30" t="s">
        <v>19</v>
      </c>
      <c r="B43" s="104">
        <v>116</v>
      </c>
      <c r="C43" s="105">
        <v>107</v>
      </c>
      <c r="D43" s="106">
        <f t="shared" si="89"/>
        <v>9</v>
      </c>
      <c r="E43" s="107">
        <f t="shared" si="90"/>
        <v>8.4112149532710276E-2</v>
      </c>
      <c r="F43" s="108">
        <v>58</v>
      </c>
      <c r="G43" s="109">
        <v>51</v>
      </c>
      <c r="H43" s="110">
        <f t="shared" si="91"/>
        <v>7</v>
      </c>
      <c r="I43" s="111">
        <f t="shared" si="92"/>
        <v>0.13725490196078433</v>
      </c>
      <c r="J43" s="112">
        <v>9</v>
      </c>
      <c r="K43" s="113">
        <v>9</v>
      </c>
      <c r="L43" s="114">
        <v>0</v>
      </c>
      <c r="M43" s="115">
        <f t="shared" si="94"/>
        <v>0</v>
      </c>
      <c r="N43" s="129">
        <v>0</v>
      </c>
      <c r="O43" s="130">
        <v>0</v>
      </c>
      <c r="P43" s="131">
        <f t="shared" si="95"/>
        <v>0</v>
      </c>
      <c r="Q43" s="274" t="str">
        <f t="shared" si="96"/>
        <v>n/a</v>
      </c>
      <c r="R43" s="132">
        <v>0</v>
      </c>
      <c r="S43" s="133">
        <v>0</v>
      </c>
      <c r="T43" s="134">
        <f t="shared" si="97"/>
        <v>0</v>
      </c>
      <c r="U43" s="188" t="str">
        <f t="shared" si="98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18136</v>
      </c>
      <c r="C44" s="54">
        <f>C45+C53</f>
        <v>16588</v>
      </c>
      <c r="D44" s="55">
        <f t="shared" ref="D44:D60" si="103">IF(ISERROR(B44-C44),"n/a",B44-C44)</f>
        <v>1548</v>
      </c>
      <c r="E44" s="56">
        <f t="shared" ref="E44:E60" si="104">IF(ISERROR(D44/C44),"n/a",(D44/C44))</f>
        <v>9.3320472630817455E-2</v>
      </c>
      <c r="F44" s="57">
        <f>F45+F53</f>
        <v>14257</v>
      </c>
      <c r="G44" s="58">
        <f>G45+G53</f>
        <v>12367</v>
      </c>
      <c r="H44" s="59">
        <f t="shared" ref="H44:H60" si="105">IF(ISERROR(F44-G44),"n/a",F44-G44)</f>
        <v>1890</v>
      </c>
      <c r="I44" s="60">
        <f t="shared" ref="I44:I60" si="106">IF(ISERROR(H44/G44),"n/a",(H44/G44))</f>
        <v>0.15282606937818388</v>
      </c>
      <c r="J44" s="61">
        <f>J45+J53</f>
        <v>2050</v>
      </c>
      <c r="K44" s="62">
        <f>K45+K53</f>
        <v>2224</v>
      </c>
      <c r="L44" s="63">
        <f t="shared" ref="L44:L59" si="107">IF(ISERROR(J44-K44),"n/a",J44-K44)</f>
        <v>-174</v>
      </c>
      <c r="M44" s="64">
        <f t="shared" ref="M44:M60" si="108">IF(ISERROR(L44/K44),"n/a",(L44/K44))</f>
        <v>-7.8237410071942445E-2</v>
      </c>
      <c r="N44" s="65">
        <f>N45+N53</f>
        <v>304</v>
      </c>
      <c r="O44" s="66">
        <f>O45+O53</f>
        <v>2</v>
      </c>
      <c r="P44" s="67">
        <f t="shared" ref="P44:P60" si="109">IF(ISERROR(N44-O44),"n/a",N44-O44)</f>
        <v>302</v>
      </c>
      <c r="Q44" s="271">
        <f t="shared" ref="Q44:Q60" si="110">IF(ISERROR(P44/O44),"n/a",(P44/O44))</f>
        <v>151</v>
      </c>
      <c r="R44" s="122">
        <f>R45+R53</f>
        <v>0</v>
      </c>
      <c r="S44" s="124">
        <f>S45+S53</f>
        <v>0</v>
      </c>
      <c r="T44" s="125">
        <f t="shared" ref="T44:T60" si="111">IF(ISERROR(R44-S44),"n/a",R44-S44)</f>
        <v>0</v>
      </c>
      <c r="U44" s="185" t="str">
        <f t="shared" ref="U44:U60" si="112">IF(ISERROR(T44/S44),"n/a",(T44/S44))</f>
        <v>n/a</v>
      </c>
    </row>
    <row r="45" spans="1:22" s="28" customFormat="1" ht="20.25" customHeight="1" thickBot="1" x14ac:dyDescent="0.25">
      <c r="A45" s="68" t="s">
        <v>77</v>
      </c>
      <c r="B45" s="53">
        <f>B46+B51+B49</f>
        <v>16162</v>
      </c>
      <c r="C45" s="54">
        <f>C46+C51+C49</f>
        <v>14308</v>
      </c>
      <c r="D45" s="55">
        <f t="shared" si="103"/>
        <v>1854</v>
      </c>
      <c r="E45" s="56">
        <f t="shared" si="104"/>
        <v>0.12957785854067655</v>
      </c>
      <c r="F45" s="57">
        <f>F46+F51+F49</f>
        <v>13150</v>
      </c>
      <c r="G45" s="58">
        <f>G46+G51+G49</f>
        <v>10978</v>
      </c>
      <c r="H45" s="59">
        <f t="shared" si="105"/>
        <v>2172</v>
      </c>
      <c r="I45" s="60">
        <f t="shared" si="106"/>
        <v>0.19785024594643832</v>
      </c>
      <c r="J45" s="61">
        <f>J46+J51+J49</f>
        <v>1792</v>
      </c>
      <c r="K45" s="62">
        <f>K46+K51+K49</f>
        <v>1917</v>
      </c>
      <c r="L45" s="63">
        <f t="shared" si="107"/>
        <v>-125</v>
      </c>
      <c r="M45" s="64">
        <f t="shared" si="108"/>
        <v>-6.5206051121544081E-2</v>
      </c>
      <c r="N45" s="65">
        <f>N46+N51+N49</f>
        <v>301</v>
      </c>
      <c r="O45" s="66">
        <f>O46+O51+O49</f>
        <v>0</v>
      </c>
      <c r="P45" s="67">
        <f t="shared" si="109"/>
        <v>301</v>
      </c>
      <c r="Q45" s="271" t="str">
        <f t="shared" si="110"/>
        <v>n/a</v>
      </c>
      <c r="R45" s="122">
        <f>R46+R51+R49</f>
        <v>0</v>
      </c>
      <c r="S45" s="124">
        <f>S46+S51+S49</f>
        <v>0</v>
      </c>
      <c r="T45" s="125">
        <f t="shared" si="111"/>
        <v>0</v>
      </c>
      <c r="U45" s="185" t="str">
        <f t="shared" si="112"/>
        <v>n/a</v>
      </c>
      <c r="V45" s="279"/>
    </row>
    <row r="46" spans="1:22" ht="27.75" customHeight="1" x14ac:dyDescent="0.2">
      <c r="A46" s="173" t="s">
        <v>30</v>
      </c>
      <c r="B46" s="78">
        <f>SUM(B47:B48)</f>
        <v>14347</v>
      </c>
      <c r="C46" s="80">
        <f>SUM(C47:C48)</f>
        <v>12630</v>
      </c>
      <c r="D46" s="80">
        <f t="shared" si="103"/>
        <v>1717</v>
      </c>
      <c r="E46" s="81">
        <f t="shared" si="104"/>
        <v>0.13594615993665876</v>
      </c>
      <c r="F46" s="82">
        <f>SUM(F47:F48)</f>
        <v>11624</v>
      </c>
      <c r="G46" s="84">
        <f>SUM(G47:G48)</f>
        <v>9551</v>
      </c>
      <c r="H46" s="84">
        <f t="shared" si="105"/>
        <v>2073</v>
      </c>
      <c r="I46" s="85">
        <f t="shared" si="106"/>
        <v>0.21704533556695635</v>
      </c>
      <c r="J46" s="86">
        <f>SUM(J47:J48)</f>
        <v>1704</v>
      </c>
      <c r="K46" s="88">
        <f>SUM(K47:K48)</f>
        <v>1812</v>
      </c>
      <c r="L46" s="88">
        <f t="shared" si="107"/>
        <v>-108</v>
      </c>
      <c r="M46" s="89">
        <f t="shared" si="108"/>
        <v>-5.9602649006622516E-2</v>
      </c>
      <c r="N46" s="90">
        <f>SUM(N47:N48)</f>
        <v>287</v>
      </c>
      <c r="O46" s="92">
        <f>SUM(O47:O48)</f>
        <v>0</v>
      </c>
      <c r="P46" s="92">
        <f t="shared" si="109"/>
        <v>287</v>
      </c>
      <c r="Q46" s="272" t="str">
        <f t="shared" si="110"/>
        <v>n/a</v>
      </c>
      <c r="R46" s="123">
        <f>R47</f>
        <v>0</v>
      </c>
      <c r="S46" s="127">
        <f>S47</f>
        <v>0</v>
      </c>
      <c r="T46" s="127">
        <f t="shared" si="111"/>
        <v>0</v>
      </c>
      <c r="U46" s="186" t="str">
        <f t="shared" si="112"/>
        <v>n/a</v>
      </c>
    </row>
    <row r="47" spans="1:22" ht="12.75" customHeight="1" x14ac:dyDescent="0.2">
      <c r="A47" s="30" t="s">
        <v>19</v>
      </c>
      <c r="B47" s="248">
        <v>12674</v>
      </c>
      <c r="C47" s="249">
        <v>12630</v>
      </c>
      <c r="D47" s="183">
        <f t="shared" ref="D47" si="113">IF(ISERROR(B47-C47),"n/a",B47-C47)</f>
        <v>44</v>
      </c>
      <c r="E47" s="247">
        <f t="shared" ref="E47" si="114">IF(ISERROR(D47/C47),"n/a",(D47/C47))</f>
        <v>3.4837688044338875E-3</v>
      </c>
      <c r="F47" s="287">
        <v>9953</v>
      </c>
      <c r="G47" s="283">
        <v>9551</v>
      </c>
      <c r="H47" s="283">
        <f t="shared" ref="H47" si="115">IF(ISERROR(F47-G47),"n/a",F47-G47)</f>
        <v>402</v>
      </c>
      <c r="I47" s="284">
        <f t="shared" ref="I47" si="116">IF(ISERROR(H47/G47),"n/a",(H47/G47))</f>
        <v>4.2089833525285308E-2</v>
      </c>
      <c r="J47" s="256">
        <v>1691</v>
      </c>
      <c r="K47" s="285">
        <v>1812</v>
      </c>
      <c r="L47" s="285">
        <f t="shared" ref="L47" si="117">IF(ISERROR(J47-K47),"n/a",J47-K47)</f>
        <v>-121</v>
      </c>
      <c r="M47" s="286">
        <f t="shared" ref="M47" si="118">IF(ISERROR(L47/K47),"n/a",(L47/K47))</f>
        <v>-6.6777041942604851E-2</v>
      </c>
      <c r="N47" s="288">
        <v>287</v>
      </c>
      <c r="O47" s="265">
        <v>0</v>
      </c>
      <c r="P47" s="265">
        <f t="shared" ref="P47" si="119">IF(ISERROR(N47-O47),"n/a",N47-O47)</f>
        <v>287</v>
      </c>
      <c r="Q47" s="275" t="str">
        <f t="shared" ref="Q47" si="120">IF(ISERROR(P47/O47),"n/a",(P47/O47))</f>
        <v>n/a</v>
      </c>
      <c r="R47" s="289">
        <v>0</v>
      </c>
      <c r="S47" s="268">
        <v>0</v>
      </c>
      <c r="T47" s="268">
        <f t="shared" ref="T47" si="121">IF(ISERROR(R47-S47),"n/a",R47-S47)</f>
        <v>0</v>
      </c>
      <c r="U47" s="269" t="str">
        <f t="shared" ref="U47" si="122">IF(ISERROR(T47/S47),"n/a",(T47/S47))</f>
        <v>n/a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3">IF(ISERROR(B48-C48),"n/a",B48-C48)</f>
        <v>1673</v>
      </c>
      <c r="E48" s="210" t="str">
        <f t="shared" ref="E48" si="124">IF(ISERROR(D48/C48),"n/a",(D48/C48))</f>
        <v>n/a</v>
      </c>
      <c r="F48" s="451">
        <v>1671</v>
      </c>
      <c r="G48" s="452">
        <v>0</v>
      </c>
      <c r="H48" s="452">
        <f t="shared" ref="H48" si="125">IF(ISERROR(F48-G48),"n/a",F48-G48)</f>
        <v>1671</v>
      </c>
      <c r="I48" s="453" t="str">
        <f t="shared" ref="I48" si="126">IF(ISERROR(H48/G48),"n/a",(H48/G48))</f>
        <v>n/a</v>
      </c>
      <c r="J48" s="220">
        <v>13</v>
      </c>
      <c r="K48" s="454">
        <v>0</v>
      </c>
      <c r="L48" s="454">
        <f t="shared" ref="L48" si="127">IF(ISERROR(J48-K48),"n/a",J48-K48)</f>
        <v>13</v>
      </c>
      <c r="M48" s="455" t="str">
        <f t="shared" ref="M48" si="128">IF(ISERROR(L48/K48),"n/a",(L48/K48))</f>
        <v>n/a</v>
      </c>
      <c r="N48" s="448">
        <v>0</v>
      </c>
      <c r="O48" s="456">
        <v>0</v>
      </c>
      <c r="P48" s="456">
        <f t="shared" ref="P48" si="129">IF(ISERROR(N48-O48),"n/a",N48-O48)</f>
        <v>0</v>
      </c>
      <c r="Q48" s="457" t="str">
        <f t="shared" ref="Q48" si="130">IF(ISERROR(P48/O48),"n/a",(P48/O48))</f>
        <v>n/a</v>
      </c>
      <c r="R48" s="289"/>
      <c r="S48" s="450"/>
      <c r="T48" s="268"/>
      <c r="U48" s="269"/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952</v>
      </c>
      <c r="G49" s="176">
        <f>G50</f>
        <v>870</v>
      </c>
      <c r="H49" s="97">
        <f>IF(ISERROR(F49-G49),"n/a",F49-G49)</f>
        <v>82</v>
      </c>
      <c r="I49" s="98">
        <f>IF(ISERROR(H49/G49),"n/a",(H49/G49))</f>
        <v>9.4252873563218389E-2</v>
      </c>
      <c r="J49" s="460">
        <f>J50</f>
        <v>59</v>
      </c>
      <c r="K49" s="461">
        <f>K50</f>
        <v>73</v>
      </c>
      <c r="L49" s="99">
        <f>IF(ISERROR(J49-K49),"n/a",J49-K49)</f>
        <v>-14</v>
      </c>
      <c r="M49" s="100">
        <f>IF(ISERROR(L49/K49),"n/a",(L49/K49))</f>
        <v>-0.19178082191780821</v>
      </c>
      <c r="N49" s="179">
        <f>N50</f>
        <v>5</v>
      </c>
      <c r="O49" s="180">
        <f>O50</f>
        <v>0</v>
      </c>
      <c r="P49" s="101">
        <f>IF(ISERROR(N49-O49),"n/a",N49-O49)</f>
        <v>5</v>
      </c>
      <c r="Q49" s="273" t="str">
        <f>IF(ISERROR(P49/O49),"n/a",(P49/O49))</f>
        <v>n/a</v>
      </c>
      <c r="R49" s="181">
        <f>R50</f>
        <v>0</v>
      </c>
      <c r="S49" s="182">
        <f>S50</f>
        <v>0</v>
      </c>
      <c r="T49" s="128">
        <f>IF(ISERROR(R49-S49),"n/a",R49-S49)</f>
        <v>0</v>
      </c>
      <c r="U49" s="187" t="str">
        <f>IF(ISERROR(T49/S49),"n/a",(T49/S49))</f>
        <v>n/a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952</v>
      </c>
      <c r="G50" s="109">
        <v>870</v>
      </c>
      <c r="H50" s="110">
        <f>IF(ISERROR(F50-G50),"n/a",F50-G50)</f>
        <v>82</v>
      </c>
      <c r="I50" s="111">
        <f>IF(ISERROR(H50/G50),"n/a",(H50/G50))</f>
        <v>9.4252873563218389E-2</v>
      </c>
      <c r="J50" s="112">
        <v>59</v>
      </c>
      <c r="K50" s="113">
        <v>73</v>
      </c>
      <c r="L50" s="114">
        <f>IF(ISERROR(J50-K50),"n/a",J50-K50)</f>
        <v>-14</v>
      </c>
      <c r="M50" s="115">
        <f>IF(ISERROR(L50/K50),"n/a",(L50/K50))</f>
        <v>-0.19178082191780821</v>
      </c>
      <c r="N50" s="129">
        <v>5</v>
      </c>
      <c r="O50" s="130">
        <v>0</v>
      </c>
      <c r="P50" s="131">
        <f>IF(ISERROR(N50-O50),"n/a",N50-O50)</f>
        <v>5</v>
      </c>
      <c r="Q50" s="274" t="str">
        <f>IF(ISERROR(P50/O50),"n/a",(P50/O50))</f>
        <v>n/a</v>
      </c>
      <c r="R50" s="132">
        <v>0</v>
      </c>
      <c r="S50" s="133">
        <v>0</v>
      </c>
      <c r="T50" s="134">
        <f>IF(ISERROR(R50-S50),"n/a",R50-S50)</f>
        <v>0</v>
      </c>
      <c r="U50" s="188" t="str">
        <f>IF(ISERROR(T50/S50),"n/a",(T50/S50))</f>
        <v>n/a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628</v>
      </c>
      <c r="D51" s="95">
        <f t="shared" si="103"/>
        <v>35</v>
      </c>
      <c r="E51" s="96">
        <f t="shared" si="104"/>
        <v>5.5732484076433123E-2</v>
      </c>
      <c r="F51" s="175">
        <f>F52</f>
        <v>574</v>
      </c>
      <c r="G51" s="176">
        <f>G52</f>
        <v>557</v>
      </c>
      <c r="H51" s="97">
        <f t="shared" si="105"/>
        <v>17</v>
      </c>
      <c r="I51" s="98">
        <f t="shared" si="106"/>
        <v>3.052064631956912E-2</v>
      </c>
      <c r="J51" s="460">
        <f>J52</f>
        <v>29</v>
      </c>
      <c r="K51" s="461">
        <f>K52</f>
        <v>32</v>
      </c>
      <c r="L51" s="99">
        <f t="shared" si="107"/>
        <v>-3</v>
      </c>
      <c r="M51" s="100">
        <f t="shared" si="108"/>
        <v>-9.375E-2</v>
      </c>
      <c r="N51" s="179">
        <f>N52</f>
        <v>9</v>
      </c>
      <c r="O51" s="180">
        <f>O52</f>
        <v>0</v>
      </c>
      <c r="P51" s="101">
        <f t="shared" si="109"/>
        <v>9</v>
      </c>
      <c r="Q51" s="273" t="str">
        <f t="shared" si="110"/>
        <v>n/a</v>
      </c>
      <c r="R51" s="181">
        <f>R52</f>
        <v>0</v>
      </c>
      <c r="S51" s="182">
        <f>S52</f>
        <v>0</v>
      </c>
      <c r="T51" s="128">
        <f t="shared" si="111"/>
        <v>0</v>
      </c>
      <c r="U51" s="187" t="str">
        <f t="shared" si="112"/>
        <v>n/a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628</v>
      </c>
      <c r="D52" s="106">
        <f t="shared" si="103"/>
        <v>35</v>
      </c>
      <c r="E52" s="107">
        <f t="shared" si="104"/>
        <v>5.5732484076433123E-2</v>
      </c>
      <c r="F52" s="108">
        <v>574</v>
      </c>
      <c r="G52" s="109">
        <v>557</v>
      </c>
      <c r="H52" s="110">
        <f t="shared" si="105"/>
        <v>17</v>
      </c>
      <c r="I52" s="111">
        <f t="shared" si="106"/>
        <v>3.052064631956912E-2</v>
      </c>
      <c r="J52" s="112">
        <v>29</v>
      </c>
      <c r="K52" s="113">
        <v>32</v>
      </c>
      <c r="L52" s="114">
        <f t="shared" si="107"/>
        <v>-3</v>
      </c>
      <c r="M52" s="115">
        <f t="shared" si="108"/>
        <v>-9.375E-2</v>
      </c>
      <c r="N52" s="129">
        <v>9</v>
      </c>
      <c r="O52" s="130">
        <v>0</v>
      </c>
      <c r="P52" s="131">
        <f t="shared" si="109"/>
        <v>9</v>
      </c>
      <c r="Q52" s="274" t="str">
        <f t="shared" si="110"/>
        <v>n/a</v>
      </c>
      <c r="R52" s="132">
        <v>0</v>
      </c>
      <c r="S52" s="133">
        <v>0</v>
      </c>
      <c r="T52" s="134">
        <f t="shared" si="111"/>
        <v>0</v>
      </c>
      <c r="U52" s="188" t="str">
        <f t="shared" si="112"/>
        <v>n/a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1974</v>
      </c>
      <c r="C53" s="54">
        <f>C54+C59+C57</f>
        <v>2280</v>
      </c>
      <c r="D53" s="55">
        <f t="shared" si="103"/>
        <v>-306</v>
      </c>
      <c r="E53" s="56">
        <f t="shared" si="104"/>
        <v>-0.13421052631578947</v>
      </c>
      <c r="F53" s="57">
        <f>F54+F59+F57</f>
        <v>1107</v>
      </c>
      <c r="G53" s="58">
        <f>G54+G59+G57</f>
        <v>1389</v>
      </c>
      <c r="H53" s="59">
        <f t="shared" si="105"/>
        <v>-282</v>
      </c>
      <c r="I53" s="60">
        <f t="shared" si="106"/>
        <v>-0.20302375809935205</v>
      </c>
      <c r="J53" s="61">
        <f>J54+J59+J57</f>
        <v>258</v>
      </c>
      <c r="K53" s="62">
        <f>K54+K59+K57</f>
        <v>307</v>
      </c>
      <c r="L53" s="63">
        <f t="shared" si="107"/>
        <v>-49</v>
      </c>
      <c r="M53" s="64">
        <f t="shared" si="108"/>
        <v>-0.15960912052117263</v>
      </c>
      <c r="N53" s="65">
        <f>N54+N59+N57</f>
        <v>3</v>
      </c>
      <c r="O53" s="66">
        <f>O54+O59+O57</f>
        <v>2</v>
      </c>
      <c r="P53" s="67">
        <f t="shared" si="109"/>
        <v>1</v>
      </c>
      <c r="Q53" s="271">
        <f t="shared" si="110"/>
        <v>0.5</v>
      </c>
      <c r="R53" s="122">
        <f>R54+R59+R57</f>
        <v>0</v>
      </c>
      <c r="S53" s="124">
        <f>S54+S59+S57</f>
        <v>0</v>
      </c>
      <c r="T53" s="125">
        <f t="shared" si="111"/>
        <v>0</v>
      </c>
      <c r="U53" s="185" t="str">
        <f t="shared" si="112"/>
        <v>n/a</v>
      </c>
      <c r="V53" s="279"/>
    </row>
    <row r="54" spans="1:22" ht="27.75" customHeight="1" x14ac:dyDescent="0.2">
      <c r="A54" s="173" t="s">
        <v>30</v>
      </c>
      <c r="B54" s="78">
        <f>SUM(B55:B56)</f>
        <v>1827</v>
      </c>
      <c r="C54" s="79">
        <f>SUM(C55:C56)</f>
        <v>2118</v>
      </c>
      <c r="D54" s="80">
        <f t="shared" si="103"/>
        <v>-291</v>
      </c>
      <c r="E54" s="81">
        <f t="shared" si="104"/>
        <v>-0.13739376770538245</v>
      </c>
      <c r="F54" s="82">
        <f>SUM(F55:F56)</f>
        <v>1048</v>
      </c>
      <c r="G54" s="83">
        <f>SUM(G55:G56)</f>
        <v>1321</v>
      </c>
      <c r="H54" s="84">
        <f t="shared" si="105"/>
        <v>-273</v>
      </c>
      <c r="I54" s="85">
        <f t="shared" si="106"/>
        <v>-0.20666161998485996</v>
      </c>
      <c r="J54" s="86">
        <f>SUM(J55:J56)</f>
        <v>248</v>
      </c>
      <c r="K54" s="87">
        <f>SUM(K55:K56)</f>
        <v>287</v>
      </c>
      <c r="L54" s="88">
        <f t="shared" si="107"/>
        <v>-39</v>
      </c>
      <c r="M54" s="89">
        <f t="shared" si="108"/>
        <v>-0.13588850174216027</v>
      </c>
      <c r="N54" s="90">
        <f>SUM(N55:N56)</f>
        <v>0</v>
      </c>
      <c r="O54" s="91">
        <f>SUM(O55:O56)</f>
        <v>0</v>
      </c>
      <c r="P54" s="92">
        <f t="shared" si="109"/>
        <v>0</v>
      </c>
      <c r="Q54" s="272" t="str">
        <f t="shared" si="110"/>
        <v>n/a</v>
      </c>
      <c r="R54" s="123">
        <f>SUM(R55:R56)</f>
        <v>0</v>
      </c>
      <c r="S54" s="126">
        <f>SUM(S55:S56)</f>
        <v>0</v>
      </c>
      <c r="T54" s="127">
        <f t="shared" si="111"/>
        <v>0</v>
      </c>
      <c r="U54" s="186" t="str">
        <f t="shared" si="112"/>
        <v>n/a</v>
      </c>
    </row>
    <row r="55" spans="1:22" ht="12" customHeight="1" x14ac:dyDescent="0.2">
      <c r="A55" s="30" t="s">
        <v>19</v>
      </c>
      <c r="B55" s="248">
        <v>1809</v>
      </c>
      <c r="C55" s="249">
        <v>2080</v>
      </c>
      <c r="D55" s="250">
        <f>IF(ISERROR(B55-C55),"n/a",B55-C55)</f>
        <v>-271</v>
      </c>
      <c r="E55" s="251">
        <f>IF(ISERROR(D55/C55),"n/a",(D55/C55))</f>
        <v>-0.13028846153846155</v>
      </c>
      <c r="F55" s="252">
        <v>1040</v>
      </c>
      <c r="G55" s="253">
        <v>1306</v>
      </c>
      <c r="H55" s="254">
        <f>IF(ISERROR(F55-G55),"n/a",F55-G55)</f>
        <v>-266</v>
      </c>
      <c r="I55" s="255">
        <f>IF(ISERROR(H55/G55),"n/a",(H55/G55))</f>
        <v>-0.20367534456355282</v>
      </c>
      <c r="J55" s="256">
        <v>245</v>
      </c>
      <c r="K55" s="257">
        <v>280</v>
      </c>
      <c r="L55" s="258">
        <f>IF(ISERROR(J55-K55),"n/a",J55-K55)</f>
        <v>-35</v>
      </c>
      <c r="M55" s="259">
        <f>IF(ISERROR(L55/K55),"n/a",(L55/K55))</f>
        <v>-0.125</v>
      </c>
      <c r="N55" s="263">
        <v>0</v>
      </c>
      <c r="O55" s="264">
        <v>0</v>
      </c>
      <c r="P55" s="265">
        <f t="shared" ref="P55:P56" si="131">IF(ISERROR(N55-O55),"n/a",N55-O55)</f>
        <v>0</v>
      </c>
      <c r="Q55" s="275" t="str">
        <f t="shared" ref="Q55:Q56" si="132">IF(ISERROR(P55/O55),"n/a",(P55/O55))</f>
        <v>n/a</v>
      </c>
      <c r="R55" s="266">
        <v>0</v>
      </c>
      <c r="S55" s="267">
        <v>0</v>
      </c>
      <c r="T55" s="268">
        <f t="shared" ref="T55:T56" si="133">IF(ISERROR(R55-S55),"n/a",R55-S55)</f>
        <v>0</v>
      </c>
      <c r="U55" s="269" t="str">
        <f t="shared" ref="U55:U56" si="134">IF(ISERROR(T55/S55),"n/a",(T55/S55))</f>
        <v>n/a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7</v>
      </c>
      <c r="L56" s="114">
        <f>IF(ISERROR(J56-K56),"n/a",J56-K56)</f>
        <v>-4</v>
      </c>
      <c r="M56" s="115">
        <f>IF(ISERROR(L56/K56),"n/a",(L56/K56))</f>
        <v>-0.5714285714285714</v>
      </c>
      <c r="N56" s="90">
        <v>0</v>
      </c>
      <c r="O56" s="91">
        <v>0</v>
      </c>
      <c r="P56" s="92">
        <f t="shared" si="131"/>
        <v>0</v>
      </c>
      <c r="Q56" s="272" t="str">
        <f t="shared" si="132"/>
        <v>n/a</v>
      </c>
      <c r="R56" s="123">
        <v>0</v>
      </c>
      <c r="S56" s="126">
        <v>0</v>
      </c>
      <c r="T56" s="127">
        <f t="shared" si="133"/>
        <v>0</v>
      </c>
      <c r="U56" s="186" t="str">
        <f t="shared" si="134"/>
        <v>n/a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460">
        <f>J58</f>
        <v>9</v>
      </c>
      <c r="K57" s="461">
        <f>K58</f>
        <v>20</v>
      </c>
      <c r="L57" s="99">
        <f>IF(ISERROR(J57-K57),"n/a",J57-K57)</f>
        <v>-11</v>
      </c>
      <c r="M57" s="100">
        <f>IF(ISERROR(L57/K57),"n/a",(L57/K57))</f>
        <v>-0.55000000000000004</v>
      </c>
      <c r="N57" s="179">
        <f>N58</f>
        <v>3</v>
      </c>
      <c r="O57" s="180">
        <f>O58</f>
        <v>2</v>
      </c>
      <c r="P57" s="101">
        <f>IF(ISERROR(N57-O57),"n/a",N57-O57)</f>
        <v>1</v>
      </c>
      <c r="Q57" s="273">
        <f>IF(ISERROR(P57/O57),"n/a",(P57/O57))</f>
        <v>0.5</v>
      </c>
      <c r="R57" s="181">
        <f>R58</f>
        <v>0</v>
      </c>
      <c r="S57" s="182">
        <f>S58</f>
        <v>0</v>
      </c>
      <c r="T57" s="128">
        <f>IF(ISERROR(R57-S57),"n/a",R57-S57)</f>
        <v>0</v>
      </c>
      <c r="U57" s="187" t="str">
        <f>IF(ISERROR(T57/S57),"n/a",(T57/S57))</f>
        <v>n/a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9</v>
      </c>
      <c r="K58" s="113">
        <v>20</v>
      </c>
      <c r="L58" s="114">
        <f>IF(ISERROR(J58-K58),"n/a",J58-K58)</f>
        <v>-11</v>
      </c>
      <c r="M58" s="115">
        <f>IF(ISERROR(L58/K58),"n/a",(L58/K58))</f>
        <v>-0.55000000000000004</v>
      </c>
      <c r="N58" s="129">
        <v>3</v>
      </c>
      <c r="O58" s="130">
        <v>2</v>
      </c>
      <c r="P58" s="131">
        <f>IF(ISERROR(N58-O58),"n/a",N58-O58)</f>
        <v>1</v>
      </c>
      <c r="Q58" s="274">
        <f>IF(ISERROR(P58/O58),"n/a",(P58/O58))</f>
        <v>0.5</v>
      </c>
      <c r="R58" s="132">
        <v>0</v>
      </c>
      <c r="S58" s="133">
        <v>0</v>
      </c>
      <c r="T58" s="134">
        <f>IF(ISERROR(R58-S58),"n/a",R58-S58)</f>
        <v>0</v>
      </c>
      <c r="U58" s="188" t="str">
        <f>IF(ISERROR(T58/S58),"n/a",(T58/S58))</f>
        <v>n/a</v>
      </c>
      <c r="V58" s="280"/>
    </row>
    <row r="59" spans="1:22" ht="27.75" customHeight="1" x14ac:dyDescent="0.2">
      <c r="A59" s="174" t="s">
        <v>32</v>
      </c>
      <c r="B59" s="93">
        <f>B60</f>
        <v>57</v>
      </c>
      <c r="C59" s="94">
        <f>C60</f>
        <v>39</v>
      </c>
      <c r="D59" s="95">
        <f t="shared" si="103"/>
        <v>18</v>
      </c>
      <c r="E59" s="96">
        <f t="shared" si="104"/>
        <v>0.46153846153846156</v>
      </c>
      <c r="F59" s="458">
        <f>F60</f>
        <v>8</v>
      </c>
      <c r="G59" s="459">
        <f>G60</f>
        <v>6</v>
      </c>
      <c r="H59" s="97">
        <f t="shared" si="105"/>
        <v>2</v>
      </c>
      <c r="I59" s="98">
        <f t="shared" si="106"/>
        <v>0.33333333333333331</v>
      </c>
      <c r="J59" s="460">
        <f>J60</f>
        <v>1</v>
      </c>
      <c r="K59" s="178">
        <f>K60</f>
        <v>0</v>
      </c>
      <c r="L59" s="99">
        <f t="shared" si="107"/>
        <v>1</v>
      </c>
      <c r="M59" s="100" t="str">
        <f t="shared" si="108"/>
        <v>n/a</v>
      </c>
      <c r="N59" s="179">
        <f>N60</f>
        <v>0</v>
      </c>
      <c r="O59" s="180">
        <f>O60</f>
        <v>0</v>
      </c>
      <c r="P59" s="101">
        <f t="shared" si="109"/>
        <v>0</v>
      </c>
      <c r="Q59" s="273" t="str">
        <f t="shared" si="110"/>
        <v>n/a</v>
      </c>
      <c r="R59" s="181">
        <f>R60</f>
        <v>0</v>
      </c>
      <c r="S59" s="182">
        <f>S60</f>
        <v>0</v>
      </c>
      <c r="T59" s="128">
        <f t="shared" si="111"/>
        <v>0</v>
      </c>
      <c r="U59" s="187" t="str">
        <f t="shared" si="112"/>
        <v>n/a</v>
      </c>
    </row>
    <row r="60" spans="1:22" s="70" customFormat="1" ht="13.5" thickBot="1" x14ac:dyDescent="0.25">
      <c r="A60" s="30" t="s">
        <v>19</v>
      </c>
      <c r="B60" s="104">
        <v>57</v>
      </c>
      <c r="C60" s="105">
        <v>39</v>
      </c>
      <c r="D60" s="106">
        <f t="shared" si="103"/>
        <v>18</v>
      </c>
      <c r="E60" s="107">
        <f t="shared" si="104"/>
        <v>0.46153846153846156</v>
      </c>
      <c r="F60" s="108">
        <v>8</v>
      </c>
      <c r="G60" s="109">
        <v>6</v>
      </c>
      <c r="H60" s="110">
        <f t="shared" si="105"/>
        <v>2</v>
      </c>
      <c r="I60" s="111">
        <f t="shared" si="106"/>
        <v>0.33333333333333331</v>
      </c>
      <c r="J60" s="112">
        <v>1</v>
      </c>
      <c r="K60" s="113">
        <v>0</v>
      </c>
      <c r="L60" s="114">
        <v>0</v>
      </c>
      <c r="M60" s="115" t="str">
        <f t="shared" si="108"/>
        <v>n/a</v>
      </c>
      <c r="N60" s="129">
        <v>0</v>
      </c>
      <c r="O60" s="130">
        <v>0</v>
      </c>
      <c r="P60" s="131">
        <f t="shared" si="109"/>
        <v>0</v>
      </c>
      <c r="Q60" s="274" t="str">
        <f t="shared" si="110"/>
        <v>n/a</v>
      </c>
      <c r="R60" s="132">
        <v>0</v>
      </c>
      <c r="S60" s="133">
        <v>0</v>
      </c>
      <c r="T60" s="134">
        <f t="shared" si="111"/>
        <v>0</v>
      </c>
      <c r="U60" s="188" t="str">
        <f t="shared" si="112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1297</v>
      </c>
      <c r="C61" s="54">
        <f>C62+C70</f>
        <v>1265</v>
      </c>
      <c r="D61" s="55">
        <f t="shared" ref="D61:D64" si="135">IF(ISERROR(B61-C61),"n/a",B61-C61)</f>
        <v>32</v>
      </c>
      <c r="E61" s="56">
        <f t="shared" ref="E61:E64" si="136">IF(ISERROR(D61/C61),"n/a",(D61/C61))</f>
        <v>2.5296442687747035E-2</v>
      </c>
      <c r="F61" s="57">
        <f>F62+F70</f>
        <v>982</v>
      </c>
      <c r="G61" s="58">
        <f>G62+G70</f>
        <v>942</v>
      </c>
      <c r="H61" s="59">
        <f t="shared" ref="H61:H64" si="137">IF(ISERROR(F61-G61),"n/a",F61-G61)</f>
        <v>40</v>
      </c>
      <c r="I61" s="60">
        <f t="shared" ref="I61:I64" si="138">IF(ISERROR(H61/G61),"n/a",(H61/G61))</f>
        <v>4.2462845010615709E-2</v>
      </c>
      <c r="J61" s="61">
        <f>J62+J70</f>
        <v>164</v>
      </c>
      <c r="K61" s="62">
        <f>K62+K70</f>
        <v>164</v>
      </c>
      <c r="L61" s="63">
        <f t="shared" ref="L61:L64" si="139">IF(ISERROR(J61-K61),"n/a",J61-K61)</f>
        <v>0</v>
      </c>
      <c r="M61" s="64">
        <f t="shared" ref="M61:M64" si="140">IF(ISERROR(L61/K61),"n/a",(L61/K61))</f>
        <v>0</v>
      </c>
      <c r="N61" s="65">
        <f>N62+N70</f>
        <v>20</v>
      </c>
      <c r="O61" s="66">
        <f>O62+O70</f>
        <v>0</v>
      </c>
      <c r="P61" s="67">
        <f t="shared" ref="P61:P64" si="141">IF(ISERROR(N61-O61),"n/a",N61-O61)</f>
        <v>20</v>
      </c>
      <c r="Q61" s="271" t="str">
        <f t="shared" ref="Q61:Q64" si="142">IF(ISERROR(P61/O61),"n/a",(P61/O61))</f>
        <v>n/a</v>
      </c>
      <c r="R61" s="122">
        <f>R62+R70</f>
        <v>0</v>
      </c>
      <c r="S61" s="124">
        <f>S62+S70</f>
        <v>0</v>
      </c>
      <c r="T61" s="125">
        <f t="shared" ref="T61:T64" si="143">IF(ISERROR(R61-S61),"n/a",R61-S61)</f>
        <v>0</v>
      </c>
      <c r="U61" s="185" t="str">
        <f t="shared" ref="U61:U64" si="144">IF(ISERROR(T61/S61),"n/a",(T61/S61))</f>
        <v>n/a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35"/>
        <v>31</v>
      </c>
      <c r="E62" s="56">
        <f t="shared" si="136"/>
        <v>2.8810408921933085E-2</v>
      </c>
      <c r="F62" s="57">
        <f>F63+F68+F66</f>
        <v>812</v>
      </c>
      <c r="G62" s="58">
        <f>G63+G68+G66</f>
        <v>770</v>
      </c>
      <c r="H62" s="59">
        <f t="shared" si="137"/>
        <v>42</v>
      </c>
      <c r="I62" s="60">
        <f t="shared" si="138"/>
        <v>5.4545454545454543E-2</v>
      </c>
      <c r="J62" s="61">
        <f>J63+J68+J66</f>
        <v>113</v>
      </c>
      <c r="K62" s="62">
        <f>K63+K68+K66</f>
        <v>117</v>
      </c>
      <c r="L62" s="63">
        <f t="shared" si="139"/>
        <v>-4</v>
      </c>
      <c r="M62" s="64">
        <f t="shared" si="140"/>
        <v>-3.4188034188034191E-2</v>
      </c>
      <c r="N62" s="65">
        <f>N63+N68+N66</f>
        <v>20</v>
      </c>
      <c r="O62" s="66">
        <f>O63+O68+O66</f>
        <v>0</v>
      </c>
      <c r="P62" s="67">
        <f t="shared" si="141"/>
        <v>20</v>
      </c>
      <c r="Q62" s="271" t="str">
        <f t="shared" si="142"/>
        <v>n/a</v>
      </c>
      <c r="R62" s="122">
        <f>R63+R68+R66</f>
        <v>0</v>
      </c>
      <c r="S62" s="124">
        <f>S63+S68+S66</f>
        <v>0</v>
      </c>
      <c r="T62" s="125">
        <f t="shared" si="143"/>
        <v>0</v>
      </c>
      <c r="U62" s="185" t="str">
        <f t="shared" si="144"/>
        <v>n/a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35"/>
        <v>29</v>
      </c>
      <c r="E63" s="81">
        <f t="shared" si="136"/>
        <v>2.9743589743589743E-2</v>
      </c>
      <c r="F63" s="82">
        <f>SUM(F64:F65)</f>
        <v>742</v>
      </c>
      <c r="G63" s="84">
        <f>SUM(G64:G65)</f>
        <v>688</v>
      </c>
      <c r="H63" s="84">
        <f t="shared" si="137"/>
        <v>54</v>
      </c>
      <c r="I63" s="85">
        <f t="shared" si="138"/>
        <v>7.8488372093023256E-2</v>
      </c>
      <c r="J63" s="86">
        <f>SUM(J64:J65)</f>
        <v>113</v>
      </c>
      <c r="K63" s="88">
        <f>SUM(K64:K65)</f>
        <v>112</v>
      </c>
      <c r="L63" s="88">
        <f t="shared" si="139"/>
        <v>1</v>
      </c>
      <c r="M63" s="89">
        <f t="shared" si="140"/>
        <v>8.9285714285714281E-3</v>
      </c>
      <c r="N63" s="90">
        <f>SUM(N64:N65)</f>
        <v>20</v>
      </c>
      <c r="O63" s="92">
        <f>SUM(O64:O65)</f>
        <v>0</v>
      </c>
      <c r="P63" s="92">
        <f t="shared" si="141"/>
        <v>20</v>
      </c>
      <c r="Q63" s="272" t="str">
        <f t="shared" si="142"/>
        <v>n/a</v>
      </c>
      <c r="R63" s="123">
        <f>R64</f>
        <v>0</v>
      </c>
      <c r="S63" s="127">
        <f>S64</f>
        <v>0</v>
      </c>
      <c r="T63" s="127">
        <f t="shared" si="143"/>
        <v>0</v>
      </c>
      <c r="U63" s="186" t="str">
        <f t="shared" si="144"/>
        <v>n/a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35"/>
        <v>-27</v>
      </c>
      <c r="E64" s="247">
        <f t="shared" si="136"/>
        <v>-2.7692307692307693E-2</v>
      </c>
      <c r="F64" s="287">
        <v>686</v>
      </c>
      <c r="G64" s="283">
        <v>688</v>
      </c>
      <c r="H64" s="283">
        <f t="shared" si="137"/>
        <v>-2</v>
      </c>
      <c r="I64" s="284">
        <f t="shared" si="138"/>
        <v>-2.9069767441860465E-3</v>
      </c>
      <c r="J64" s="256">
        <v>112</v>
      </c>
      <c r="K64" s="285">
        <v>112</v>
      </c>
      <c r="L64" s="285">
        <f t="shared" si="139"/>
        <v>0</v>
      </c>
      <c r="M64" s="286">
        <f t="shared" si="140"/>
        <v>0</v>
      </c>
      <c r="N64" s="464">
        <v>20</v>
      </c>
      <c r="O64" s="265">
        <v>0</v>
      </c>
      <c r="P64" s="265">
        <f t="shared" si="141"/>
        <v>20</v>
      </c>
      <c r="Q64" s="275" t="str">
        <f t="shared" si="142"/>
        <v>n/a</v>
      </c>
      <c r="R64" s="289">
        <v>0</v>
      </c>
      <c r="S64" s="268">
        <v>0</v>
      </c>
      <c r="T64" s="268">
        <f t="shared" si="143"/>
        <v>0</v>
      </c>
      <c r="U64" s="269" t="str">
        <f t="shared" si="144"/>
        <v>n/a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45">IF(ISERROR(B65-C65),"n/a",B65-C65)</f>
        <v>56</v>
      </c>
      <c r="E65" s="210" t="str">
        <f t="shared" ref="E65" si="146">IF(ISERROR(D65/C65),"n/a",(D65/C65))</f>
        <v>n/a</v>
      </c>
      <c r="F65" s="451">
        <v>56</v>
      </c>
      <c r="G65" s="452">
        <v>0</v>
      </c>
      <c r="H65" s="452">
        <f t="shared" ref="H65" si="147">IF(ISERROR(F65-G65),"n/a",F65-G65)</f>
        <v>56</v>
      </c>
      <c r="I65" s="453" t="str">
        <f t="shared" ref="I65" si="148">IF(ISERROR(H65/G65),"n/a",(H65/G65))</f>
        <v>n/a</v>
      </c>
      <c r="J65" s="220">
        <v>1</v>
      </c>
      <c r="K65" s="454">
        <v>0</v>
      </c>
      <c r="L65" s="454">
        <f t="shared" ref="L65" si="149">IF(ISERROR(J65-K65),"n/a",J65-K65)</f>
        <v>1</v>
      </c>
      <c r="M65" s="455" t="str">
        <f t="shared" ref="M65" si="150">IF(ISERROR(L65/K65),"n/a",(L65/K65))</f>
        <v>n/a</v>
      </c>
      <c r="N65" s="465">
        <v>0</v>
      </c>
      <c r="O65" s="456">
        <v>0</v>
      </c>
      <c r="P65" s="456">
        <f t="shared" ref="P65" si="151">IF(ISERROR(N65-O65),"n/a",N65-O65)</f>
        <v>0</v>
      </c>
      <c r="Q65" s="457" t="str">
        <f t="shared" ref="Q65" si="152">IF(ISERROR(P65/O65),"n/a",(P65/O65))</f>
        <v>n/a</v>
      </c>
      <c r="R65" s="289"/>
      <c r="S65" s="450"/>
      <c r="T65" s="268"/>
      <c r="U65" s="269"/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458">
        <f>F67</f>
        <v>61</v>
      </c>
      <c r="G66" s="176">
        <f>G67</f>
        <v>56</v>
      </c>
      <c r="H66" s="97">
        <f>IF(ISERROR(F66-G66),"n/a",F66-G66)</f>
        <v>5</v>
      </c>
      <c r="I66" s="98">
        <f>IF(ISERROR(H66/G66),"n/a",(H66/G66))</f>
        <v>8.9285714285714288E-2</v>
      </c>
      <c r="J66" s="460">
        <f>J67</f>
        <v>0</v>
      </c>
      <c r="K66" s="461">
        <f>K67</f>
        <v>5</v>
      </c>
      <c r="L66" s="99">
        <f>IF(ISERROR(J66-K66),"n/a",J66-K66)</f>
        <v>-5</v>
      </c>
      <c r="M66" s="100">
        <f>IF(ISERROR(L66/K66),"n/a",(L66/K66))</f>
        <v>-1</v>
      </c>
      <c r="N66" s="179">
        <f>N67</f>
        <v>0</v>
      </c>
      <c r="O66" s="180">
        <f>O67</f>
        <v>0</v>
      </c>
      <c r="P66" s="101">
        <f>IF(ISERROR(N66-O66),"n/a",N66-O66)</f>
        <v>0</v>
      </c>
      <c r="Q66" s="273" t="str">
        <f>IF(ISERROR(P66/O66),"n/a",(P66/O66))</f>
        <v>n/a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56</v>
      </c>
      <c r="H67" s="110">
        <f>IF(ISERROR(F67-G67),"n/a",F67-G67)</f>
        <v>5</v>
      </c>
      <c r="I67" s="111">
        <f>IF(ISERROR(H67/G67),"n/a",(H67/G67))</f>
        <v>8.9285714285714288E-2</v>
      </c>
      <c r="J67" s="112">
        <v>0</v>
      </c>
      <c r="K67" s="113">
        <v>5</v>
      </c>
      <c r="L67" s="114">
        <f>IF(ISERROR(J67-K67),"n/a",J67-K67)</f>
        <v>-5</v>
      </c>
      <c r="M67" s="115">
        <f>IF(ISERROR(L67/K67),"n/a",(L67/K67))</f>
        <v>-1</v>
      </c>
      <c r="N67" s="129">
        <v>0</v>
      </c>
      <c r="O67" s="130">
        <v>0</v>
      </c>
      <c r="P67" s="131">
        <f>IF(ISERROR(N67-O67),"n/a",N67-O67)</f>
        <v>0</v>
      </c>
      <c r="Q67" s="274" t="str">
        <f>IF(ISERROR(P67/O67),"n/a",(P67/O67))</f>
        <v>n/a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53">IF(ISERROR(B68-C68),"n/a",B68-C68)</f>
        <v>-10</v>
      </c>
      <c r="E68" s="96">
        <f t="shared" ref="E68:E71" si="154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55">IF(ISERROR(F68-G68),"n/a",F68-G68)</f>
        <v>-17</v>
      </c>
      <c r="I68" s="98">
        <f t="shared" ref="I68:I71" si="156">IF(ISERROR(H68/G68),"n/a",(H68/G68))</f>
        <v>-0.65384615384615385</v>
      </c>
      <c r="J68" s="460">
        <f>J69</f>
        <v>0</v>
      </c>
      <c r="K68" s="461">
        <f>K69</f>
        <v>0</v>
      </c>
      <c r="L68" s="99">
        <f t="shared" ref="L68:L71" si="157">IF(ISERROR(J68-K68),"n/a",J68-K68)</f>
        <v>0</v>
      </c>
      <c r="M68" s="100" t="str">
        <f t="shared" ref="M68:M71" si="158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59">IF(ISERROR(N68-O68),"n/a",N68-O68)</f>
        <v>0</v>
      </c>
      <c r="Q68" s="273" t="str">
        <f t="shared" ref="Q68:Q73" si="160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1">IF(ISERROR(R68-S68),"n/a",R68-S68)</f>
        <v>0</v>
      </c>
      <c r="U68" s="187" t="str">
        <f t="shared" ref="U68:U73" si="162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53"/>
        <v>-10</v>
      </c>
      <c r="E69" s="107">
        <f t="shared" si="154"/>
        <v>-0.4</v>
      </c>
      <c r="F69" s="108">
        <v>9</v>
      </c>
      <c r="G69" s="109">
        <v>26</v>
      </c>
      <c r="H69" s="110">
        <f t="shared" si="155"/>
        <v>-17</v>
      </c>
      <c r="I69" s="111">
        <f t="shared" si="156"/>
        <v>-0.65384615384615385</v>
      </c>
      <c r="J69" s="112">
        <v>0</v>
      </c>
      <c r="K69" s="113">
        <v>0</v>
      </c>
      <c r="L69" s="114">
        <f t="shared" si="157"/>
        <v>0</v>
      </c>
      <c r="M69" s="115" t="str">
        <f t="shared" si="158"/>
        <v>n/a</v>
      </c>
      <c r="N69" s="129">
        <v>0</v>
      </c>
      <c r="O69" s="130">
        <v>0</v>
      </c>
      <c r="P69" s="131">
        <f t="shared" si="159"/>
        <v>0</v>
      </c>
      <c r="Q69" s="274" t="str">
        <f t="shared" si="160"/>
        <v>n/a</v>
      </c>
      <c r="R69" s="132">
        <v>0</v>
      </c>
      <c r="S69" s="133">
        <v>0</v>
      </c>
      <c r="T69" s="134">
        <f t="shared" si="161"/>
        <v>0</v>
      </c>
      <c r="U69" s="188" t="str">
        <f t="shared" si="162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190</v>
      </c>
      <c r="C70" s="54">
        <f>C71+C76+C74</f>
        <v>189</v>
      </c>
      <c r="D70" s="55">
        <f t="shared" si="153"/>
        <v>1</v>
      </c>
      <c r="E70" s="56">
        <f t="shared" si="154"/>
        <v>5.2910052910052907E-3</v>
      </c>
      <c r="F70" s="57">
        <f>F71+F76+F74</f>
        <v>170</v>
      </c>
      <c r="G70" s="58">
        <f>G71+G76+G74</f>
        <v>172</v>
      </c>
      <c r="H70" s="59">
        <f t="shared" si="155"/>
        <v>-2</v>
      </c>
      <c r="I70" s="60">
        <f t="shared" si="156"/>
        <v>-1.1627906976744186E-2</v>
      </c>
      <c r="J70" s="61">
        <f>J71+J76+J74</f>
        <v>51</v>
      </c>
      <c r="K70" s="62">
        <f>K71+K76+K74</f>
        <v>47</v>
      </c>
      <c r="L70" s="63">
        <f t="shared" si="157"/>
        <v>4</v>
      </c>
      <c r="M70" s="64">
        <f t="shared" si="158"/>
        <v>8.5106382978723402E-2</v>
      </c>
      <c r="N70" s="65">
        <f>N71+N76+N74</f>
        <v>0</v>
      </c>
      <c r="O70" s="66">
        <f>O71+O76+O74</f>
        <v>0</v>
      </c>
      <c r="P70" s="67">
        <f t="shared" si="159"/>
        <v>0</v>
      </c>
      <c r="Q70" s="271" t="str">
        <f t="shared" si="160"/>
        <v>n/a</v>
      </c>
      <c r="R70" s="122">
        <f>R71+R76+R74</f>
        <v>0</v>
      </c>
      <c r="S70" s="124">
        <f>S71+S76+S74</f>
        <v>0</v>
      </c>
      <c r="T70" s="125">
        <f t="shared" si="161"/>
        <v>0</v>
      </c>
      <c r="U70" s="185" t="str">
        <f t="shared" si="162"/>
        <v>n/a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183</v>
      </c>
      <c r="C71" s="79">
        <f>SUM(C72:C73)</f>
        <v>163</v>
      </c>
      <c r="D71" s="80">
        <f t="shared" si="153"/>
        <v>20</v>
      </c>
      <c r="E71" s="81">
        <f t="shared" si="154"/>
        <v>0.12269938650306748</v>
      </c>
      <c r="F71" s="82">
        <f>SUM(F72:F73)</f>
        <v>166</v>
      </c>
      <c r="G71" s="83">
        <f>SUM(G72:G73)</f>
        <v>156</v>
      </c>
      <c r="H71" s="84">
        <f t="shared" si="155"/>
        <v>10</v>
      </c>
      <c r="I71" s="85">
        <f t="shared" si="156"/>
        <v>6.4102564102564097E-2</v>
      </c>
      <c r="J71" s="86">
        <f>SUM(J72:J73)</f>
        <v>51</v>
      </c>
      <c r="K71" s="87">
        <f>SUM(K72:K73)</f>
        <v>45</v>
      </c>
      <c r="L71" s="88">
        <f t="shared" si="157"/>
        <v>6</v>
      </c>
      <c r="M71" s="89">
        <f t="shared" si="158"/>
        <v>0.13333333333333333</v>
      </c>
      <c r="N71" s="90">
        <f>SUM(N72:N73)</f>
        <v>0</v>
      </c>
      <c r="O71" s="91">
        <f>SUM(O72:O73)</f>
        <v>0</v>
      </c>
      <c r="P71" s="92">
        <f t="shared" si="159"/>
        <v>0</v>
      </c>
      <c r="Q71" s="272" t="str">
        <f t="shared" si="160"/>
        <v>n/a</v>
      </c>
      <c r="R71" s="123">
        <f>SUM(R72:R73)</f>
        <v>0</v>
      </c>
      <c r="S71" s="126">
        <f>SUM(S72:S73)</f>
        <v>0</v>
      </c>
      <c r="T71" s="127">
        <f t="shared" si="161"/>
        <v>0</v>
      </c>
      <c r="U71" s="186" t="str">
        <f t="shared" si="162"/>
        <v>n/a</v>
      </c>
      <c r="V71" s="280"/>
    </row>
    <row r="72" spans="1:22" s="70" customFormat="1" x14ac:dyDescent="0.2">
      <c r="A72" s="30" t="s">
        <v>19</v>
      </c>
      <c r="B72" s="248">
        <v>181</v>
      </c>
      <c r="C72" s="249">
        <v>162</v>
      </c>
      <c r="D72" s="250">
        <f>IF(ISERROR(B72-C72),"n/a",B72-C72)</f>
        <v>19</v>
      </c>
      <c r="E72" s="251">
        <f>IF(ISERROR(D72/C72),"n/a",(D72/C72))</f>
        <v>0.11728395061728394</v>
      </c>
      <c r="F72" s="252">
        <v>164</v>
      </c>
      <c r="G72" s="253">
        <v>154</v>
      </c>
      <c r="H72" s="254">
        <f>IF(ISERROR(F72-G72),"n/a",F72-G72)</f>
        <v>10</v>
      </c>
      <c r="I72" s="255">
        <f>IF(ISERROR(H72/G72),"n/a",(H72/G72))</f>
        <v>6.4935064935064929E-2</v>
      </c>
      <c r="J72" s="256">
        <v>50</v>
      </c>
      <c r="K72" s="257">
        <v>43</v>
      </c>
      <c r="L72" s="258">
        <f>IF(ISERROR(J72-K72),"n/a",J72-K72)</f>
        <v>7</v>
      </c>
      <c r="M72" s="259">
        <f>IF(ISERROR(L72/K72),"n/a",(L72/K72))</f>
        <v>0.16279069767441862</v>
      </c>
      <c r="N72" s="263">
        <v>0</v>
      </c>
      <c r="O72" s="264">
        <v>0</v>
      </c>
      <c r="P72" s="265">
        <f t="shared" si="159"/>
        <v>0</v>
      </c>
      <c r="Q72" s="275" t="str">
        <f t="shared" si="160"/>
        <v>n/a</v>
      </c>
      <c r="R72" s="266">
        <v>0</v>
      </c>
      <c r="S72" s="267">
        <v>0</v>
      </c>
      <c r="T72" s="268">
        <f t="shared" si="161"/>
        <v>0</v>
      </c>
      <c r="U72" s="269" t="str">
        <f t="shared" si="162"/>
        <v>n/a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1</v>
      </c>
      <c r="K73" s="113">
        <v>2</v>
      </c>
      <c r="L73" s="114">
        <f>IF(ISERROR(J73-K73),"n/a",J73-K73)</f>
        <v>-1</v>
      </c>
      <c r="M73" s="115">
        <f>IF(ISERROR(L73/K73),"n/a",(L73/K73))</f>
        <v>-0.5</v>
      </c>
      <c r="N73" s="90">
        <v>0</v>
      </c>
      <c r="O73" s="91">
        <v>0</v>
      </c>
      <c r="P73" s="92">
        <f t="shared" si="159"/>
        <v>0</v>
      </c>
      <c r="Q73" s="272" t="str">
        <f t="shared" si="160"/>
        <v>n/a</v>
      </c>
      <c r="R73" s="123">
        <v>0</v>
      </c>
      <c r="S73" s="126">
        <v>0</v>
      </c>
      <c r="T73" s="127">
        <f t="shared" si="161"/>
        <v>0</v>
      </c>
      <c r="U73" s="186" t="str">
        <f t="shared" si="162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458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460">
        <f>J75</f>
        <v>0</v>
      </c>
      <c r="K74" s="461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462">
        <f>N75</f>
        <v>0</v>
      </c>
      <c r="O74" s="463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63">IF(ISERROR(B76-C76),"n/a",B76-C76)</f>
        <v>-5</v>
      </c>
      <c r="E76" s="96">
        <f t="shared" ref="E76:E77" si="164">IF(ISERROR(D76/C76),"n/a",(D76/C76))</f>
        <v>-0.7142857142857143</v>
      </c>
      <c r="F76" s="458">
        <f>F77</f>
        <v>0</v>
      </c>
      <c r="G76" s="176">
        <f>G77</f>
        <v>3</v>
      </c>
      <c r="H76" s="97">
        <f t="shared" ref="H76:H77" si="165">IF(ISERROR(F76-G76),"n/a",F76-G76)</f>
        <v>-3</v>
      </c>
      <c r="I76" s="98">
        <f t="shared" ref="I76:I77" si="166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67">IF(ISERROR(J76-K76),"n/a",J76-K76)</f>
        <v>0</v>
      </c>
      <c r="M76" s="100" t="str">
        <f t="shared" ref="M76:M77" si="168">IF(ISERROR(L76/K76),"n/a",(L76/K76))</f>
        <v>n/a</v>
      </c>
      <c r="N76" s="462">
        <f>N77</f>
        <v>0</v>
      </c>
      <c r="O76" s="463">
        <f>O77</f>
        <v>0</v>
      </c>
      <c r="P76" s="101">
        <f t="shared" ref="P76:P77" si="169">IF(ISERROR(N76-O76),"n/a",N76-O76)</f>
        <v>0</v>
      </c>
      <c r="Q76" s="273" t="str">
        <f t="shared" ref="Q76:Q77" si="170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1">IF(ISERROR(R76-S76),"n/a",R76-S76)</f>
        <v>0</v>
      </c>
      <c r="U76" s="187" t="str">
        <f t="shared" ref="U76:U77" si="172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63"/>
        <v>-5</v>
      </c>
      <c r="E77" s="107">
        <f t="shared" si="164"/>
        <v>-0.7142857142857143</v>
      </c>
      <c r="F77" s="108">
        <v>0</v>
      </c>
      <c r="G77" s="109">
        <v>3</v>
      </c>
      <c r="H77" s="110">
        <f t="shared" si="165"/>
        <v>-3</v>
      </c>
      <c r="I77" s="111">
        <f t="shared" si="166"/>
        <v>-1</v>
      </c>
      <c r="J77" s="112">
        <v>0</v>
      </c>
      <c r="K77" s="113">
        <v>0</v>
      </c>
      <c r="L77" s="114">
        <v>0</v>
      </c>
      <c r="M77" s="115" t="str">
        <f t="shared" si="168"/>
        <v>n/a</v>
      </c>
      <c r="N77" s="129">
        <v>0</v>
      </c>
      <c r="O77" s="130">
        <v>0</v>
      </c>
      <c r="P77" s="131">
        <f t="shared" si="169"/>
        <v>0</v>
      </c>
      <c r="Q77" s="274" t="str">
        <f t="shared" si="170"/>
        <v>n/a</v>
      </c>
      <c r="R77" s="132">
        <v>0</v>
      </c>
      <c r="S77" s="133">
        <v>0</v>
      </c>
      <c r="T77" s="134">
        <f t="shared" si="171"/>
        <v>0</v>
      </c>
      <c r="U77" s="188" t="str">
        <f t="shared" si="172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1887</v>
      </c>
      <c r="D78" s="55">
        <f>IF(ISERROR(B78-C78),"n/a",B78-C78)</f>
        <v>1187</v>
      </c>
      <c r="E78" s="56">
        <f>IF(ISERROR(D78/C78),"n/a",(D78/C78))</f>
        <v>0.62904080551139374</v>
      </c>
      <c r="F78" s="57">
        <f>F79+F87</f>
        <v>1421</v>
      </c>
      <c r="G78" s="58">
        <f>G79+G87</f>
        <v>832</v>
      </c>
      <c r="H78" s="59">
        <f>IF(ISERROR(F78-G78),"n/a",F78-G78)</f>
        <v>589</v>
      </c>
      <c r="I78" s="60">
        <f>IF(ISERROR(H78/G78),"n/a",(H78/G78))</f>
        <v>0.70793269230769229</v>
      </c>
      <c r="J78" s="61">
        <f>J79+J87</f>
        <v>332</v>
      </c>
      <c r="K78" s="62">
        <f>K79+K87</f>
        <v>270</v>
      </c>
      <c r="L78" s="63">
        <f>IF(ISERROR(J78-K78),"n/a",J78-K78)</f>
        <v>62</v>
      </c>
      <c r="M78" s="64">
        <f>IF(ISERROR(L78/K78),"n/a",(L78/K78))</f>
        <v>0.22962962962962963</v>
      </c>
      <c r="N78" s="65">
        <f>N79+N87</f>
        <v>8</v>
      </c>
      <c r="O78" s="66">
        <f>O79+O87</f>
        <v>0</v>
      </c>
      <c r="P78" s="67">
        <f>IF(ISERROR(N78-O78),"n/a",N78-O78)</f>
        <v>8</v>
      </c>
      <c r="Q78" s="271" t="str">
        <f>IF(ISERROR(P78/O78),"n/a",(P78/O78))</f>
        <v>n/a</v>
      </c>
      <c r="R78" s="122">
        <f>R79+R87</f>
        <v>0</v>
      </c>
      <c r="S78" s="124">
        <f>+S79+S87</f>
        <v>0</v>
      </c>
      <c r="T78" s="125">
        <f>IF(ISERROR(R78-S78),"n/a",R78-S78)</f>
        <v>0</v>
      </c>
      <c r="U78" s="185" t="str">
        <f>IF(ISERROR(T78/S78),"n/a",(T78/S78))</f>
        <v>n/a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73">IF(ISERROR(B79-C79),"n/a",B79-C79)</f>
        <v>1333</v>
      </c>
      <c r="E79" s="56">
        <f t="shared" ref="E79:E81" si="174">IF(ISERROR(D79/C79),"n/a",(D79/C79))</f>
        <v>333.25</v>
      </c>
      <c r="F79" s="57">
        <f>F80+F85+F83</f>
        <v>444</v>
      </c>
      <c r="G79" s="58">
        <f>G80+G85+G83</f>
        <v>10</v>
      </c>
      <c r="H79" s="59">
        <f t="shared" ref="H79:H81" si="175">IF(ISERROR(F79-G79),"n/a",F79-G79)</f>
        <v>434</v>
      </c>
      <c r="I79" s="60">
        <f t="shared" ref="I79:I81" si="176">IF(ISERROR(H79/G79),"n/a",(H79/G79))</f>
        <v>43.4</v>
      </c>
      <c r="J79" s="61">
        <f>J80+J85+J83</f>
        <v>46</v>
      </c>
      <c r="K79" s="62">
        <f>K80+K85+K83</f>
        <v>7</v>
      </c>
      <c r="L79" s="63">
        <f t="shared" ref="L79:L81" si="177">IF(ISERROR(J79-K79),"n/a",J79-K79)</f>
        <v>39</v>
      </c>
      <c r="M79" s="64">
        <f t="shared" ref="M79:M81" si="178">IF(ISERROR(L79/K79),"n/a",(L79/K79))</f>
        <v>5.5714285714285712</v>
      </c>
      <c r="N79" s="65">
        <f>N80+N85+N83</f>
        <v>8</v>
      </c>
      <c r="O79" s="66">
        <f>O80+O85+O83</f>
        <v>0</v>
      </c>
      <c r="P79" s="67">
        <f t="shared" ref="P79:P81" si="179">IF(ISERROR(N79-O79),"n/a",N79-O79)</f>
        <v>8</v>
      </c>
      <c r="Q79" s="271" t="str">
        <f t="shared" ref="Q79:Q81" si="180">IF(ISERROR(P79/O79),"n/a",(P79/O79))</f>
        <v>n/a</v>
      </c>
      <c r="R79" s="122">
        <f>R80+R85+R83</f>
        <v>0</v>
      </c>
      <c r="S79" s="124">
        <f>S80+S85+S83</f>
        <v>0</v>
      </c>
      <c r="T79" s="125">
        <f t="shared" ref="T79:T81" si="181">IF(ISERROR(R79-S79),"n/a",R79-S79)</f>
        <v>0</v>
      </c>
      <c r="U79" s="185" t="str">
        <f t="shared" ref="U79:U81" si="182">IF(ISERROR(T79/S79),"n/a",(T79/S79))</f>
        <v>n/a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73"/>
        <v>1150</v>
      </c>
      <c r="E80" s="81">
        <f t="shared" si="174"/>
        <v>287.5</v>
      </c>
      <c r="F80" s="82">
        <f>SUM(F81:F82)</f>
        <v>311</v>
      </c>
      <c r="G80" s="84">
        <f>SUM(G81:G82)</f>
        <v>10</v>
      </c>
      <c r="H80" s="84">
        <f t="shared" si="175"/>
        <v>301</v>
      </c>
      <c r="I80" s="85">
        <f t="shared" si="176"/>
        <v>30.1</v>
      </c>
      <c r="J80" s="86">
        <f>SUM(J81:J82)</f>
        <v>42</v>
      </c>
      <c r="K80" s="88">
        <f>SUM(K81:K82)</f>
        <v>7</v>
      </c>
      <c r="L80" s="88">
        <f t="shared" si="177"/>
        <v>35</v>
      </c>
      <c r="M80" s="89">
        <f t="shared" si="178"/>
        <v>5</v>
      </c>
      <c r="N80" s="90">
        <f>SUM(N81:N82)</f>
        <v>8</v>
      </c>
      <c r="O80" s="92">
        <f>SUM(O81:O82)</f>
        <v>0</v>
      </c>
      <c r="P80" s="92">
        <f t="shared" si="179"/>
        <v>8</v>
      </c>
      <c r="Q80" s="272" t="str">
        <f t="shared" si="180"/>
        <v>n/a</v>
      </c>
      <c r="R80" s="123">
        <f>R81</f>
        <v>0</v>
      </c>
      <c r="S80" s="127">
        <f>S81</f>
        <v>0</v>
      </c>
      <c r="T80" s="127">
        <f t="shared" si="181"/>
        <v>0</v>
      </c>
      <c r="U80" s="186" t="str">
        <f t="shared" si="182"/>
        <v>n/a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73"/>
        <v>1146</v>
      </c>
      <c r="E81" s="247">
        <f t="shared" si="174"/>
        <v>286.5</v>
      </c>
      <c r="F81" s="287">
        <v>307</v>
      </c>
      <c r="G81" s="283">
        <v>10</v>
      </c>
      <c r="H81" s="283">
        <f t="shared" si="175"/>
        <v>297</v>
      </c>
      <c r="I81" s="284">
        <f t="shared" si="176"/>
        <v>29.7</v>
      </c>
      <c r="J81" s="256">
        <v>42</v>
      </c>
      <c r="K81" s="285">
        <v>7</v>
      </c>
      <c r="L81" s="285">
        <f t="shared" si="177"/>
        <v>35</v>
      </c>
      <c r="M81" s="286">
        <f t="shared" si="178"/>
        <v>5</v>
      </c>
      <c r="N81" s="288">
        <v>8</v>
      </c>
      <c r="O81" s="265">
        <v>0</v>
      </c>
      <c r="P81" s="265">
        <f t="shared" si="179"/>
        <v>8</v>
      </c>
      <c r="Q81" s="275" t="str">
        <f t="shared" si="180"/>
        <v>n/a</v>
      </c>
      <c r="R81" s="289">
        <v>0</v>
      </c>
      <c r="S81" s="268">
        <v>0</v>
      </c>
      <c r="T81" s="268">
        <f t="shared" si="181"/>
        <v>0</v>
      </c>
      <c r="U81" s="269" t="str">
        <f t="shared" si="182"/>
        <v>n/a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83">IF(ISERROR(B82-C82),"n/a",B82-C82)</f>
        <v>4</v>
      </c>
      <c r="E82" s="210" t="str">
        <f t="shared" ref="E82" si="184">IF(ISERROR(D82/C82),"n/a",(D82/C82))</f>
        <v>n/a</v>
      </c>
      <c r="F82" s="451">
        <v>4</v>
      </c>
      <c r="G82" s="452">
        <v>0</v>
      </c>
      <c r="H82" s="452">
        <f t="shared" ref="H82" si="185">IF(ISERROR(F82-G82),"n/a",F82-G82)</f>
        <v>4</v>
      </c>
      <c r="I82" s="453" t="str">
        <f t="shared" ref="I82" si="186">IF(ISERROR(H82/G82),"n/a",(H82/G82))</f>
        <v>n/a</v>
      </c>
      <c r="J82" s="220">
        <v>0</v>
      </c>
      <c r="K82" s="454">
        <v>0</v>
      </c>
      <c r="L82" s="454">
        <f t="shared" ref="L82" si="187">IF(ISERROR(J82-K82),"n/a",J82-K82)</f>
        <v>0</v>
      </c>
      <c r="M82" s="455" t="str">
        <f t="shared" ref="M82" si="188">IF(ISERROR(L82/K82),"n/a",(L82/K82))</f>
        <v>n/a</v>
      </c>
      <c r="N82" s="448">
        <v>0</v>
      </c>
      <c r="O82" s="456">
        <v>0</v>
      </c>
      <c r="P82" s="456">
        <f t="shared" ref="P82" si="189">IF(ISERROR(N82-O82),"n/a",N82-O82)</f>
        <v>0</v>
      </c>
      <c r="Q82" s="457" t="str">
        <f t="shared" ref="Q82" si="190">IF(ISERROR(P82/O82),"n/a",(P82/O82))</f>
        <v>n/a</v>
      </c>
      <c r="R82" s="289"/>
      <c r="S82" s="450"/>
      <c r="T82" s="268"/>
      <c r="U82" s="269"/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458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460">
        <f>J84</f>
        <v>2</v>
      </c>
      <c r="K83" s="461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462">
        <f>N84</f>
        <v>0</v>
      </c>
      <c r="O83" s="463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191">IF(ISERROR(B85-C85),"n/a",B85-C85)</f>
        <v>75</v>
      </c>
      <c r="E85" s="96" t="str">
        <f t="shared" ref="E85:E86" si="192">IF(ISERROR(D85/C85),"n/a",(D85/C85))</f>
        <v>n/a</v>
      </c>
      <c r="F85" s="458">
        <f>F86</f>
        <v>61</v>
      </c>
      <c r="G85" s="459">
        <f>G86</f>
        <v>0</v>
      </c>
      <c r="H85" s="97">
        <f t="shared" ref="H85:H86" si="193">IF(ISERROR(F85-G85),"n/a",F85-G85)</f>
        <v>61</v>
      </c>
      <c r="I85" s="98" t="str">
        <f t="shared" ref="I85:I86" si="194">IF(ISERROR(H85/G85),"n/a",(H85/G85))</f>
        <v>n/a</v>
      </c>
      <c r="J85" s="460">
        <f>J86</f>
        <v>2</v>
      </c>
      <c r="K85" s="178">
        <f>K86</f>
        <v>0</v>
      </c>
      <c r="L85" s="99">
        <f t="shared" ref="L85:L86" si="195">IF(ISERROR(J85-K85),"n/a",J85-K85)</f>
        <v>2</v>
      </c>
      <c r="M85" s="100" t="str">
        <f t="shared" ref="M85:M86" si="196">IF(ISERROR(L85/K85),"n/a",(L85/K85))</f>
        <v>n/a</v>
      </c>
      <c r="N85" s="462">
        <f>N86</f>
        <v>0</v>
      </c>
      <c r="O85" s="463">
        <f>O86</f>
        <v>0</v>
      </c>
      <c r="P85" s="101">
        <f t="shared" ref="P85:P86" si="197">IF(ISERROR(N85-O85),"n/a",N85-O85)</f>
        <v>0</v>
      </c>
      <c r="Q85" s="273" t="str">
        <f t="shared" ref="Q85:Q86" si="19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199">IF(ISERROR(R85-S85),"n/a",R85-S85)</f>
        <v>0</v>
      </c>
      <c r="U85" s="187" t="str">
        <f t="shared" ref="U85:U86" si="20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191"/>
        <v>75</v>
      </c>
      <c r="E86" s="107" t="str">
        <f t="shared" si="192"/>
        <v>n/a</v>
      </c>
      <c r="F86" s="108">
        <v>61</v>
      </c>
      <c r="G86" s="109">
        <v>0</v>
      </c>
      <c r="H86" s="110">
        <f t="shared" si="193"/>
        <v>61</v>
      </c>
      <c r="I86" s="111" t="str">
        <f t="shared" si="194"/>
        <v>n/a</v>
      </c>
      <c r="J86" s="112">
        <v>2</v>
      </c>
      <c r="K86" s="113">
        <v>0</v>
      </c>
      <c r="L86" s="114">
        <f t="shared" si="195"/>
        <v>2</v>
      </c>
      <c r="M86" s="115" t="str">
        <f t="shared" si="196"/>
        <v>n/a</v>
      </c>
      <c r="N86" s="129">
        <v>0</v>
      </c>
      <c r="O86" s="130">
        <v>0</v>
      </c>
      <c r="P86" s="131">
        <f t="shared" si="197"/>
        <v>0</v>
      </c>
      <c r="Q86" s="274" t="str">
        <f t="shared" si="198"/>
        <v>n/a</v>
      </c>
      <c r="R86" s="132">
        <v>0</v>
      </c>
      <c r="S86" s="133">
        <v>0</v>
      </c>
      <c r="T86" s="134">
        <f t="shared" si="199"/>
        <v>0</v>
      </c>
      <c r="U86" s="188" t="str">
        <f t="shared" si="20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1883</v>
      </c>
      <c r="D87" s="55">
        <f t="shared" ref="D87:D98" si="201">IF(ISERROR(B87-C87),"n/a",B87-C87)</f>
        <v>-146</v>
      </c>
      <c r="E87" s="56">
        <f t="shared" ref="E87:E98" si="202">IF(ISERROR(D87/C87),"n/a",(D87/C87))</f>
        <v>-7.7535847052575671E-2</v>
      </c>
      <c r="F87" s="57">
        <f>F88+F93+F91</f>
        <v>977</v>
      </c>
      <c r="G87" s="58">
        <f>G88+G93+G91</f>
        <v>822</v>
      </c>
      <c r="H87" s="59">
        <f t="shared" ref="H87:H98" si="203">IF(ISERROR(F87-G87),"n/a",F87-G87)</f>
        <v>155</v>
      </c>
      <c r="I87" s="60">
        <f t="shared" ref="I87:I98" si="204">IF(ISERROR(H87/G87),"n/a",(H87/G87))</f>
        <v>0.18856447688564476</v>
      </c>
      <c r="J87" s="61">
        <f>J88+J93+J91</f>
        <v>286</v>
      </c>
      <c r="K87" s="62">
        <f>K88+K93+K91</f>
        <v>263</v>
      </c>
      <c r="L87" s="63">
        <f t="shared" ref="L87:L98" si="205">IF(ISERROR(J87-K87),"n/a",J87-K87)</f>
        <v>23</v>
      </c>
      <c r="M87" s="64">
        <f t="shared" ref="M87:M98" si="206">IF(ISERROR(L87/K87),"n/a",(L87/K87))</f>
        <v>8.7452471482889732E-2</v>
      </c>
      <c r="N87" s="65">
        <f>N88+N93+N91</f>
        <v>0</v>
      </c>
      <c r="O87" s="66">
        <f>O88+O93+O91</f>
        <v>0</v>
      </c>
      <c r="P87" s="67">
        <f t="shared" ref="P87:P98" si="207">IF(ISERROR(N87-O87),"n/a",N87-O87)</f>
        <v>0</v>
      </c>
      <c r="Q87" s="271" t="str">
        <f t="shared" ref="Q87:Q98" si="208">IF(ISERROR(P87/O87),"n/a",(P87/O87))</f>
        <v>n/a</v>
      </c>
      <c r="R87" s="122">
        <f>R88+R93+R91</f>
        <v>0</v>
      </c>
      <c r="S87" s="124">
        <f>S88+S93+S91</f>
        <v>0</v>
      </c>
      <c r="T87" s="125">
        <f t="shared" ref="T87:T98" si="209">IF(ISERROR(R87-S87),"n/a",R87-S87)</f>
        <v>0</v>
      </c>
      <c r="U87" s="185" t="str">
        <f t="shared" ref="U87:U98" si="210">IF(ISERROR(T87/S87),"n/a",(T87/S87))</f>
        <v>n/a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1726</v>
      </c>
      <c r="D88" s="80">
        <f t="shared" si="201"/>
        <v>-131</v>
      </c>
      <c r="E88" s="81">
        <f t="shared" si="202"/>
        <v>-7.5898030127462338E-2</v>
      </c>
      <c r="F88" s="82">
        <f>SUM(F89:F90)</f>
        <v>920</v>
      </c>
      <c r="G88" s="83">
        <f>SUM(G89:G90)</f>
        <v>781</v>
      </c>
      <c r="H88" s="84">
        <f t="shared" si="203"/>
        <v>139</v>
      </c>
      <c r="I88" s="85">
        <f t="shared" si="204"/>
        <v>0.17797695262483995</v>
      </c>
      <c r="J88" s="86">
        <f>SUM(J89:J90)</f>
        <v>275</v>
      </c>
      <c r="K88" s="87">
        <f>SUM(K89:K90)</f>
        <v>250</v>
      </c>
      <c r="L88" s="88">
        <f t="shared" si="205"/>
        <v>25</v>
      </c>
      <c r="M88" s="89">
        <f t="shared" si="206"/>
        <v>0.1</v>
      </c>
      <c r="N88" s="90">
        <f>SUM(N89:N90)</f>
        <v>0</v>
      </c>
      <c r="O88" s="91">
        <f>SUM(O89:O90)</f>
        <v>0</v>
      </c>
      <c r="P88" s="92">
        <f t="shared" si="207"/>
        <v>0</v>
      </c>
      <c r="Q88" s="272" t="str">
        <f t="shared" si="208"/>
        <v>n/a</v>
      </c>
      <c r="R88" s="123">
        <f>SUM(R89:R90)</f>
        <v>0</v>
      </c>
      <c r="S88" s="126">
        <f>SUM(S89:S90)</f>
        <v>0</v>
      </c>
      <c r="T88" s="127">
        <f t="shared" si="209"/>
        <v>0</v>
      </c>
      <c r="U88" s="186" t="str">
        <f t="shared" si="210"/>
        <v>n/a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1714</v>
      </c>
      <c r="D89" s="250">
        <f>IF(ISERROR(B89-C89),"n/a",B89-C89)</f>
        <v>-133</v>
      </c>
      <c r="E89" s="251">
        <f>IF(ISERROR(D89/C89),"n/a",(D89/C89))</f>
        <v>-7.7596266044340723E-2</v>
      </c>
      <c r="F89" s="252">
        <v>915</v>
      </c>
      <c r="G89" s="253">
        <v>780</v>
      </c>
      <c r="H89" s="254">
        <f>IF(ISERROR(F89-G89),"n/a",F89-G89)</f>
        <v>135</v>
      </c>
      <c r="I89" s="255">
        <f>IF(ISERROR(H89/G89),"n/a",(H89/G89))</f>
        <v>0.17307692307692307</v>
      </c>
      <c r="J89" s="256">
        <v>273</v>
      </c>
      <c r="K89" s="257">
        <v>250</v>
      </c>
      <c r="L89" s="258">
        <f>IF(ISERROR(J89-K89),"n/a",J89-K89)</f>
        <v>23</v>
      </c>
      <c r="M89" s="259">
        <f>IF(ISERROR(L89/K89),"n/a",(L89/K89))</f>
        <v>9.1999999999999998E-2</v>
      </c>
      <c r="N89" s="263">
        <v>0</v>
      </c>
      <c r="O89" s="264">
        <v>0</v>
      </c>
      <c r="P89" s="265">
        <f t="shared" ref="P89:P90" si="211">IF(ISERROR(N89-O89),"n/a",N89-O89)</f>
        <v>0</v>
      </c>
      <c r="Q89" s="275" t="str">
        <f t="shared" ref="Q89:Q90" si="212">IF(ISERROR(P89/O89),"n/a",(P89/O89))</f>
        <v>n/a</v>
      </c>
      <c r="R89" s="266">
        <v>0</v>
      </c>
      <c r="S89" s="267">
        <v>0</v>
      </c>
      <c r="T89" s="268">
        <f t="shared" ref="T89:T90" si="213">IF(ISERROR(R89-S89),"n/a",R89-S89)</f>
        <v>0</v>
      </c>
      <c r="U89" s="269" t="str">
        <f t="shared" ref="U89:U90" si="214">IF(ISERROR(T89/S89),"n/a",(T89/S89))</f>
        <v>n/a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1</v>
      </c>
      <c r="H90" s="218">
        <f>IF(ISERROR(F90-G90),"n/a",F90-G90)</f>
        <v>4</v>
      </c>
      <c r="I90" s="219">
        <f>IF(ISERROR(H90/G90),"n/a",(H90/G90))</f>
        <v>4</v>
      </c>
      <c r="J90" s="220">
        <v>2</v>
      </c>
      <c r="K90" s="221">
        <v>0</v>
      </c>
      <c r="L90" s="222">
        <f>IF(ISERROR(J90-K90),"n/a",J90-K90)</f>
        <v>2</v>
      </c>
      <c r="M90" s="223" t="str">
        <f>IF(ISERROR(L90/K90),"n/a",(L90/K90))</f>
        <v>n/a</v>
      </c>
      <c r="N90" s="90">
        <v>0</v>
      </c>
      <c r="O90" s="91">
        <v>0</v>
      </c>
      <c r="P90" s="92">
        <f t="shared" si="211"/>
        <v>0</v>
      </c>
      <c r="Q90" s="272" t="str">
        <f t="shared" si="212"/>
        <v>n/a</v>
      </c>
      <c r="R90" s="123">
        <v>0</v>
      </c>
      <c r="S90" s="126">
        <v>0</v>
      </c>
      <c r="T90" s="127">
        <f t="shared" si="213"/>
        <v>0</v>
      </c>
      <c r="U90" s="186" t="str">
        <f t="shared" si="214"/>
        <v>n/a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460">
        <f>J92</f>
        <v>11</v>
      </c>
      <c r="K91" s="461">
        <f>K92</f>
        <v>13</v>
      </c>
      <c r="L91" s="99">
        <f>IF(ISERROR(J91-K91),"n/a",J91-K91)</f>
        <v>-2</v>
      </c>
      <c r="M91" s="100">
        <f>IF(ISERROR(L91/K91),"n/a",(L91/K91))</f>
        <v>-0.15384615384615385</v>
      </c>
      <c r="N91" s="462">
        <f>N92</f>
        <v>0</v>
      </c>
      <c r="O91" s="463">
        <f>O92</f>
        <v>0</v>
      </c>
      <c r="P91" s="101">
        <f>IF(ISERROR(N91-O91),"n/a",N91-O91)</f>
        <v>0</v>
      </c>
      <c r="Q91" s="273" t="str">
        <f>IF(ISERROR(P91/O91),"n/a",(P91/O91))</f>
        <v>n/a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11</v>
      </c>
      <c r="K92" s="113">
        <v>13</v>
      </c>
      <c r="L92" s="114">
        <f>IF(ISERROR(J92-K92),"n/a",J92-K92)</f>
        <v>-2</v>
      </c>
      <c r="M92" s="115">
        <f>IF(ISERROR(L92/K92),"n/a",(L92/K92))</f>
        <v>-0.15384615384615385</v>
      </c>
      <c r="N92" s="129">
        <v>0</v>
      </c>
      <c r="O92" s="130">
        <v>0</v>
      </c>
      <c r="P92" s="131">
        <f>IF(ISERROR(N92-O92),"n/a",N92-O92)</f>
        <v>0</v>
      </c>
      <c r="Q92" s="274" t="str">
        <f>IF(ISERROR(P92/O92),"n/a",(P92/O92))</f>
        <v>n/a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01"/>
        <v>3</v>
      </c>
      <c r="E93" s="96">
        <f t="shared" si="202"/>
        <v>0.12</v>
      </c>
      <c r="F93" s="175">
        <f>F94</f>
        <v>3</v>
      </c>
      <c r="G93" s="176">
        <f>G94</f>
        <v>4</v>
      </c>
      <c r="H93" s="97">
        <f t="shared" si="203"/>
        <v>-1</v>
      </c>
      <c r="I93" s="98">
        <f t="shared" si="204"/>
        <v>-0.25</v>
      </c>
      <c r="J93" s="177">
        <f>J94</f>
        <v>0</v>
      </c>
      <c r="K93" s="178">
        <f>K94</f>
        <v>0</v>
      </c>
      <c r="L93" s="99">
        <f t="shared" si="205"/>
        <v>0</v>
      </c>
      <c r="M93" s="100" t="str">
        <f t="shared" si="206"/>
        <v>n/a</v>
      </c>
      <c r="N93" s="462">
        <f>N94</f>
        <v>0</v>
      </c>
      <c r="O93" s="463">
        <f>O94</f>
        <v>0</v>
      </c>
      <c r="P93" s="101">
        <f t="shared" si="207"/>
        <v>0</v>
      </c>
      <c r="Q93" s="273" t="str">
        <f t="shared" si="208"/>
        <v>n/a</v>
      </c>
      <c r="R93" s="181">
        <f>R94</f>
        <v>0</v>
      </c>
      <c r="S93" s="182">
        <f>S94</f>
        <v>0</v>
      </c>
      <c r="T93" s="128">
        <f t="shared" si="209"/>
        <v>0</v>
      </c>
      <c r="U93" s="187" t="str">
        <f t="shared" si="21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01"/>
        <v>3</v>
      </c>
      <c r="E94" s="197">
        <f t="shared" si="202"/>
        <v>0.12</v>
      </c>
      <c r="F94" s="198">
        <v>3</v>
      </c>
      <c r="G94" s="199">
        <v>4</v>
      </c>
      <c r="H94" s="200">
        <f t="shared" si="203"/>
        <v>-1</v>
      </c>
      <c r="I94" s="201">
        <f t="shared" si="204"/>
        <v>-0.25</v>
      </c>
      <c r="J94" s="202">
        <v>0</v>
      </c>
      <c r="K94" s="203">
        <v>0</v>
      </c>
      <c r="L94" s="204">
        <f t="shared" si="205"/>
        <v>0</v>
      </c>
      <c r="M94" s="205" t="str">
        <f t="shared" si="206"/>
        <v>n/a</v>
      </c>
      <c r="N94" s="206">
        <v>0</v>
      </c>
      <c r="O94" s="207">
        <v>0</v>
      </c>
      <c r="P94" s="208">
        <f t="shared" si="207"/>
        <v>0</v>
      </c>
      <c r="Q94" s="276" t="str">
        <f t="shared" si="208"/>
        <v>n/a</v>
      </c>
      <c r="R94" s="135">
        <v>0</v>
      </c>
      <c r="S94" s="136">
        <v>0</v>
      </c>
      <c r="T94" s="137">
        <f t="shared" si="209"/>
        <v>0</v>
      </c>
      <c r="U94" s="189" t="str">
        <f t="shared" si="21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794</v>
      </c>
      <c r="C95" s="54">
        <f>C96+C104</f>
        <v>413</v>
      </c>
      <c r="D95" s="55">
        <f t="shared" si="201"/>
        <v>381</v>
      </c>
      <c r="E95" s="56">
        <f t="shared" si="202"/>
        <v>0.92251815980629537</v>
      </c>
      <c r="F95" s="57">
        <f>F96+F104</f>
        <v>773</v>
      </c>
      <c r="G95" s="58">
        <f>G96+G104</f>
        <v>410</v>
      </c>
      <c r="H95" s="59">
        <f t="shared" si="203"/>
        <v>363</v>
      </c>
      <c r="I95" s="60">
        <f t="shared" si="204"/>
        <v>0.88536585365853659</v>
      </c>
      <c r="J95" s="61">
        <f>J96+J104</f>
        <v>63</v>
      </c>
      <c r="K95" s="62">
        <f>K96+K104</f>
        <v>83</v>
      </c>
      <c r="L95" s="63">
        <f t="shared" si="205"/>
        <v>-20</v>
      </c>
      <c r="M95" s="64">
        <f t="shared" si="206"/>
        <v>-0.24096385542168675</v>
      </c>
      <c r="N95" s="65">
        <f>N96+N104</f>
        <v>11</v>
      </c>
      <c r="O95" s="66">
        <f>O96+O104</f>
        <v>0</v>
      </c>
      <c r="P95" s="67">
        <f t="shared" si="207"/>
        <v>11</v>
      </c>
      <c r="Q95" s="271" t="str">
        <f t="shared" si="208"/>
        <v>n/a</v>
      </c>
      <c r="R95" s="122">
        <f>R96+R104</f>
        <v>0</v>
      </c>
      <c r="S95" s="124">
        <f>S96+S104</f>
        <v>0</v>
      </c>
      <c r="T95" s="125">
        <f t="shared" si="209"/>
        <v>0</v>
      </c>
      <c r="U95" s="185" t="str">
        <f t="shared" si="210"/>
        <v>n/a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01"/>
        <v>378</v>
      </c>
      <c r="E96" s="56">
        <f t="shared" si="202"/>
        <v>1.1849529780564263</v>
      </c>
      <c r="F96" s="57">
        <f>F97+F102+F100</f>
        <v>682</v>
      </c>
      <c r="G96" s="58">
        <f>G97+G102+G100</f>
        <v>314</v>
      </c>
      <c r="H96" s="59">
        <f t="shared" si="203"/>
        <v>368</v>
      </c>
      <c r="I96" s="60">
        <f t="shared" si="204"/>
        <v>1.1719745222929936</v>
      </c>
      <c r="J96" s="61">
        <f>J97+J102+J100</f>
        <v>42</v>
      </c>
      <c r="K96" s="62">
        <f>K97+K102+K100</f>
        <v>51</v>
      </c>
      <c r="L96" s="63">
        <f t="shared" si="205"/>
        <v>-9</v>
      </c>
      <c r="M96" s="64">
        <f t="shared" si="206"/>
        <v>-0.17647058823529413</v>
      </c>
      <c r="N96" s="65">
        <f>N97+N102+N100</f>
        <v>10</v>
      </c>
      <c r="O96" s="66">
        <f>O97+O102+O100</f>
        <v>0</v>
      </c>
      <c r="P96" s="67">
        <f t="shared" si="207"/>
        <v>10</v>
      </c>
      <c r="Q96" s="271" t="str">
        <f t="shared" si="208"/>
        <v>n/a</v>
      </c>
      <c r="R96" s="122">
        <f>R97+R102+R100</f>
        <v>0</v>
      </c>
      <c r="S96" s="124">
        <f>S97+S102+S100</f>
        <v>0</v>
      </c>
      <c r="T96" s="125">
        <f t="shared" si="209"/>
        <v>0</v>
      </c>
      <c r="U96" s="185" t="str">
        <f t="shared" si="210"/>
        <v>n/a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01"/>
        <v>360</v>
      </c>
      <c r="E97" s="81">
        <f t="shared" si="202"/>
        <v>1.3235294117647058</v>
      </c>
      <c r="F97" s="82">
        <f>SUM(F98:F99)</f>
        <v>634</v>
      </c>
      <c r="G97" s="84">
        <f>SUM(G98:G99)</f>
        <v>271</v>
      </c>
      <c r="H97" s="84">
        <f t="shared" si="203"/>
        <v>363</v>
      </c>
      <c r="I97" s="85">
        <f t="shared" si="204"/>
        <v>1.3394833948339484</v>
      </c>
      <c r="J97" s="86">
        <f>SUM(J98:J99)</f>
        <v>40</v>
      </c>
      <c r="K97" s="88">
        <f>SUM(K98:K99)</f>
        <v>47</v>
      </c>
      <c r="L97" s="88">
        <f t="shared" si="205"/>
        <v>-7</v>
      </c>
      <c r="M97" s="89">
        <f t="shared" si="206"/>
        <v>-0.14893617021276595</v>
      </c>
      <c r="N97" s="90">
        <f>SUM(N98:N99)</f>
        <v>10</v>
      </c>
      <c r="O97" s="92">
        <f>SUM(O98:O99)</f>
        <v>0</v>
      </c>
      <c r="P97" s="92">
        <f t="shared" si="207"/>
        <v>10</v>
      </c>
      <c r="Q97" s="272" t="str">
        <f t="shared" si="208"/>
        <v>n/a</v>
      </c>
      <c r="R97" s="123">
        <f>R98</f>
        <v>0</v>
      </c>
      <c r="S97" s="127">
        <f>S98</f>
        <v>0</v>
      </c>
      <c r="T97" s="127">
        <f t="shared" si="209"/>
        <v>0</v>
      </c>
      <c r="U97" s="186" t="str">
        <f t="shared" si="210"/>
        <v>n/a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01"/>
        <v>33</v>
      </c>
      <c r="E98" s="247">
        <f t="shared" si="202"/>
        <v>0.12132352941176471</v>
      </c>
      <c r="F98" s="287">
        <v>307</v>
      </c>
      <c r="G98" s="283">
        <v>271</v>
      </c>
      <c r="H98" s="283">
        <f t="shared" si="203"/>
        <v>36</v>
      </c>
      <c r="I98" s="284">
        <f t="shared" si="204"/>
        <v>0.13284132841328414</v>
      </c>
      <c r="J98" s="256">
        <v>39</v>
      </c>
      <c r="K98" s="285">
        <v>47</v>
      </c>
      <c r="L98" s="285">
        <f t="shared" si="205"/>
        <v>-8</v>
      </c>
      <c r="M98" s="286">
        <f t="shared" si="206"/>
        <v>-0.1702127659574468</v>
      </c>
      <c r="N98" s="288">
        <v>10</v>
      </c>
      <c r="O98" s="265">
        <v>0</v>
      </c>
      <c r="P98" s="265">
        <f t="shared" si="207"/>
        <v>10</v>
      </c>
      <c r="Q98" s="275" t="str">
        <f t="shared" si="208"/>
        <v>n/a</v>
      </c>
      <c r="R98" s="289">
        <v>0</v>
      </c>
      <c r="S98" s="268">
        <v>0</v>
      </c>
      <c r="T98" s="268">
        <f t="shared" si="209"/>
        <v>0</v>
      </c>
      <c r="U98" s="269" t="str">
        <f t="shared" si="210"/>
        <v>n/a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15">IF(ISERROR(B99-C99),"n/a",B99-C99)</f>
        <v>327</v>
      </c>
      <c r="E99" s="210" t="str">
        <f t="shared" ref="E99" si="216">IF(ISERROR(D99/C99),"n/a",(D99/C99))</f>
        <v>n/a</v>
      </c>
      <c r="F99" s="451">
        <v>327</v>
      </c>
      <c r="G99" s="452">
        <v>0</v>
      </c>
      <c r="H99" s="452">
        <f t="shared" ref="H99" si="217">IF(ISERROR(F99-G99),"n/a",F99-G99)</f>
        <v>327</v>
      </c>
      <c r="I99" s="453" t="str">
        <f t="shared" ref="I99" si="218">IF(ISERROR(H99/G99),"n/a",(H99/G99))</f>
        <v>n/a</v>
      </c>
      <c r="J99" s="220">
        <v>1</v>
      </c>
      <c r="K99" s="454">
        <v>0</v>
      </c>
      <c r="L99" s="454">
        <f t="shared" ref="L99" si="219">IF(ISERROR(J99-K99),"n/a",J99-K99)</f>
        <v>1</v>
      </c>
      <c r="M99" s="455" t="str">
        <f t="shared" ref="M99" si="220">IF(ISERROR(L99/K99),"n/a",(L99/K99))</f>
        <v>n/a</v>
      </c>
      <c r="N99" s="448">
        <v>0</v>
      </c>
      <c r="O99" s="456">
        <v>0</v>
      </c>
      <c r="P99" s="456">
        <f t="shared" ref="P99" si="221">IF(ISERROR(N99-O99),"n/a",N99-O99)</f>
        <v>0</v>
      </c>
      <c r="Q99" s="457" t="str">
        <f t="shared" ref="Q99" si="222">IF(ISERROR(P99/O99),"n/a",(P99/O99))</f>
        <v>n/a</v>
      </c>
      <c r="R99" s="289"/>
      <c r="S99" s="450"/>
      <c r="T99" s="268"/>
      <c r="U99" s="269"/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458">
        <f>F101</f>
        <v>25</v>
      </c>
      <c r="G100" s="459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460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462">
        <f>N101</f>
        <v>0</v>
      </c>
      <c r="O100" s="463">
        <f>O101</f>
        <v>0</v>
      </c>
      <c r="P100" s="101">
        <f>IF(ISERROR(N100-O100),"n/a",N100-O100)</f>
        <v>0</v>
      </c>
      <c r="Q100" s="273" t="str">
        <f>IF(ISERROR(P100/O100),"n/a",(P100/O100))</f>
        <v>n/a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0</v>
      </c>
      <c r="O101" s="130">
        <v>0</v>
      </c>
      <c r="P101" s="131">
        <f>IF(ISERROR(N101-O101),"n/a",N101-O101)</f>
        <v>0</v>
      </c>
      <c r="Q101" s="274" t="str">
        <f>IF(ISERROR(P101/O101),"n/a",(P101/O101))</f>
        <v>n/a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23">IF(ISERROR(B102-C102),"n/a",B102-C102)</f>
        <v>10</v>
      </c>
      <c r="E102" s="96">
        <f t="shared" ref="E102:E105" si="224">IF(ISERROR(D102/C102),"n/a",(D102/C102))</f>
        <v>0.47619047619047616</v>
      </c>
      <c r="F102" s="458">
        <f>F103</f>
        <v>23</v>
      </c>
      <c r="G102" s="459">
        <f>G103</f>
        <v>23</v>
      </c>
      <c r="H102" s="97">
        <f t="shared" ref="H102:H105" si="225">IF(ISERROR(F102-G102),"n/a",F102-G102)</f>
        <v>0</v>
      </c>
      <c r="I102" s="98">
        <f t="shared" ref="I102:I105" si="226">IF(ISERROR(H102/G102),"n/a",(H102/G102))</f>
        <v>0</v>
      </c>
      <c r="J102" s="460">
        <f>J103</f>
        <v>0</v>
      </c>
      <c r="K102" s="461">
        <f>K103</f>
        <v>1</v>
      </c>
      <c r="L102" s="99">
        <f t="shared" ref="L102:L105" si="227">IF(ISERROR(J102-K102),"n/a",J102-K102)</f>
        <v>-1</v>
      </c>
      <c r="M102" s="100">
        <f t="shared" ref="M102:M105" si="228">IF(ISERROR(L102/K102),"n/a",(L102/K102))</f>
        <v>-1</v>
      </c>
      <c r="N102" s="462">
        <f>N103</f>
        <v>0</v>
      </c>
      <c r="O102" s="463">
        <f>O103</f>
        <v>0</v>
      </c>
      <c r="P102" s="101">
        <f t="shared" ref="P102:P107" si="229">IF(ISERROR(N102-O102),"n/a",N102-O102)</f>
        <v>0</v>
      </c>
      <c r="Q102" s="273" t="str">
        <f t="shared" ref="Q102:Q107" si="230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31">IF(ISERROR(R102-S102),"n/a",R102-S102)</f>
        <v>0</v>
      </c>
      <c r="U102" s="187" t="str">
        <f t="shared" ref="U102:U107" si="232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23"/>
        <v>10</v>
      </c>
      <c r="E103" s="107">
        <f t="shared" si="224"/>
        <v>0.47619047619047616</v>
      </c>
      <c r="F103" s="108">
        <v>23</v>
      </c>
      <c r="G103" s="109">
        <v>23</v>
      </c>
      <c r="H103" s="110">
        <f t="shared" si="225"/>
        <v>0</v>
      </c>
      <c r="I103" s="111">
        <f t="shared" si="226"/>
        <v>0</v>
      </c>
      <c r="J103" s="112">
        <v>0</v>
      </c>
      <c r="K103" s="113">
        <v>1</v>
      </c>
      <c r="L103" s="114">
        <f t="shared" si="227"/>
        <v>-1</v>
      </c>
      <c r="M103" s="115">
        <f t="shared" si="228"/>
        <v>-1</v>
      </c>
      <c r="N103" s="129">
        <v>0</v>
      </c>
      <c r="O103" s="130">
        <v>0</v>
      </c>
      <c r="P103" s="131">
        <f t="shared" si="229"/>
        <v>0</v>
      </c>
      <c r="Q103" s="274" t="str">
        <f t="shared" si="230"/>
        <v>n/a</v>
      </c>
      <c r="R103" s="132">
        <v>0</v>
      </c>
      <c r="S103" s="133">
        <v>0</v>
      </c>
      <c r="T103" s="134">
        <f t="shared" si="231"/>
        <v>0</v>
      </c>
      <c r="U103" s="188" t="str">
        <f t="shared" si="232"/>
        <v>n/a</v>
      </c>
    </row>
    <row r="104" spans="1:22" ht="20.25" customHeight="1" thickBot="1" x14ac:dyDescent="0.25">
      <c r="A104" s="68" t="s">
        <v>7</v>
      </c>
      <c r="B104" s="53">
        <f>B105+B110+B108</f>
        <v>97</v>
      </c>
      <c r="C104" s="54">
        <f>C105+C110+C108</f>
        <v>94</v>
      </c>
      <c r="D104" s="55">
        <f t="shared" si="223"/>
        <v>3</v>
      </c>
      <c r="E104" s="56">
        <f t="shared" si="224"/>
        <v>3.1914893617021274E-2</v>
      </c>
      <c r="F104" s="57">
        <f>F105+F110+F108</f>
        <v>91</v>
      </c>
      <c r="G104" s="58">
        <f>G105+G110+G108</f>
        <v>96</v>
      </c>
      <c r="H104" s="59">
        <f t="shared" si="225"/>
        <v>-5</v>
      </c>
      <c r="I104" s="60">
        <f t="shared" si="226"/>
        <v>-5.2083333333333336E-2</v>
      </c>
      <c r="J104" s="61">
        <f>J105+J110+J108</f>
        <v>21</v>
      </c>
      <c r="K104" s="62">
        <f>K105+K110+K108</f>
        <v>32</v>
      </c>
      <c r="L104" s="63">
        <f t="shared" si="227"/>
        <v>-11</v>
      </c>
      <c r="M104" s="64">
        <f t="shared" si="228"/>
        <v>-0.34375</v>
      </c>
      <c r="N104" s="65">
        <f>N105+N110+N108</f>
        <v>1</v>
      </c>
      <c r="O104" s="66">
        <f>O105+O110+O108</f>
        <v>0</v>
      </c>
      <c r="P104" s="67">
        <f t="shared" si="229"/>
        <v>1</v>
      </c>
      <c r="Q104" s="271" t="str">
        <f t="shared" si="230"/>
        <v>n/a</v>
      </c>
      <c r="R104" s="122">
        <f>R105+R110+R108</f>
        <v>0</v>
      </c>
      <c r="S104" s="124">
        <f>S105+S110+S108</f>
        <v>0</v>
      </c>
      <c r="T104" s="125">
        <f t="shared" si="231"/>
        <v>0</v>
      </c>
      <c r="U104" s="185" t="str">
        <f t="shared" si="232"/>
        <v>n/a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23"/>
        <v>3</v>
      </c>
      <c r="E105" s="81">
        <f t="shared" si="224"/>
        <v>3.4090909090909088E-2</v>
      </c>
      <c r="F105" s="82">
        <f>SUM(F106:F107)</f>
        <v>88</v>
      </c>
      <c r="G105" s="83">
        <f>SUM(G106:G107)</f>
        <v>91</v>
      </c>
      <c r="H105" s="84">
        <f t="shared" si="225"/>
        <v>-3</v>
      </c>
      <c r="I105" s="85">
        <f t="shared" si="226"/>
        <v>-3.2967032967032968E-2</v>
      </c>
      <c r="J105" s="86">
        <f>SUM(J106:J107)</f>
        <v>20</v>
      </c>
      <c r="K105" s="87">
        <f>SUM(K106:K107)</f>
        <v>31</v>
      </c>
      <c r="L105" s="88">
        <f t="shared" si="227"/>
        <v>-11</v>
      </c>
      <c r="M105" s="89">
        <f t="shared" si="228"/>
        <v>-0.35483870967741937</v>
      </c>
      <c r="N105" s="90">
        <f>SUM(N106:N107)</f>
        <v>0</v>
      </c>
      <c r="O105" s="91">
        <f>SUM(O106:O107)</f>
        <v>0</v>
      </c>
      <c r="P105" s="92">
        <f t="shared" si="229"/>
        <v>0</v>
      </c>
      <c r="Q105" s="272" t="str">
        <f t="shared" si="230"/>
        <v>n/a</v>
      </c>
      <c r="R105" s="123">
        <f>SUM(R106:R107)</f>
        <v>0</v>
      </c>
      <c r="S105" s="126">
        <f>SUM(S106:S107)</f>
        <v>0</v>
      </c>
      <c r="T105" s="127">
        <f t="shared" si="231"/>
        <v>0</v>
      </c>
      <c r="U105" s="186" t="str">
        <f t="shared" si="232"/>
        <v>n/a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87</v>
      </c>
      <c r="G106" s="253">
        <v>91</v>
      </c>
      <c r="H106" s="254">
        <v>0</v>
      </c>
      <c r="I106" s="255">
        <f>IF(ISERROR(H106/G106),"n/a",(H106/G106))</f>
        <v>0</v>
      </c>
      <c r="J106" s="256">
        <v>20</v>
      </c>
      <c r="K106" s="257">
        <v>31</v>
      </c>
      <c r="L106" s="258">
        <f>IF(ISERROR(J106-K106),"n/a",J106-K106)</f>
        <v>-11</v>
      </c>
      <c r="M106" s="259">
        <f>IF(ISERROR(L106/K106),"n/a",(L106/K106))</f>
        <v>-0.35483870967741937</v>
      </c>
      <c r="N106" s="263">
        <v>0</v>
      </c>
      <c r="O106" s="264">
        <v>0</v>
      </c>
      <c r="P106" s="265">
        <f t="shared" si="229"/>
        <v>0</v>
      </c>
      <c r="Q106" s="275" t="str">
        <f t="shared" si="230"/>
        <v>n/a</v>
      </c>
      <c r="R106" s="266">
        <v>0</v>
      </c>
      <c r="S106" s="267">
        <v>0</v>
      </c>
      <c r="T106" s="268">
        <f t="shared" si="231"/>
        <v>0</v>
      </c>
      <c r="U106" s="269" t="str">
        <f t="shared" si="232"/>
        <v>n/a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29"/>
        <v>0</v>
      </c>
      <c r="Q107" s="272" t="str">
        <f t="shared" si="230"/>
        <v>n/a</v>
      </c>
      <c r="R107" s="123">
        <v>0</v>
      </c>
      <c r="S107" s="126">
        <v>0</v>
      </c>
      <c r="T107" s="127">
        <f t="shared" si="231"/>
        <v>0</v>
      </c>
      <c r="U107" s="186" t="str">
        <f t="shared" si="232"/>
        <v>n/a</v>
      </c>
    </row>
    <row r="108" spans="1:22" ht="27.75" customHeight="1" x14ac:dyDescent="0.2">
      <c r="A108" s="174" t="s">
        <v>29</v>
      </c>
      <c r="B108" s="93">
        <f>B109</f>
        <v>3</v>
      </c>
      <c r="C108" s="94">
        <f>C109</f>
        <v>6</v>
      </c>
      <c r="D108" s="95">
        <f>IF(ISERROR(B108-C108),"n/a",B108-C108)</f>
        <v>-3</v>
      </c>
      <c r="E108" s="96">
        <f>IF(ISERROR(D108/C108),"n/a",(D108/C108))</f>
        <v>-0.5</v>
      </c>
      <c r="F108" s="458">
        <f>F109</f>
        <v>2</v>
      </c>
      <c r="G108" s="459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460">
        <f>J109</f>
        <v>1</v>
      </c>
      <c r="K108" s="461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462">
        <f>N109</f>
        <v>1</v>
      </c>
      <c r="O108" s="463">
        <f>O109</f>
        <v>0</v>
      </c>
      <c r="P108" s="101">
        <f>IF(ISERROR(N108-O108),"n/a",N108-O108)</f>
        <v>1</v>
      </c>
      <c r="Q108" s="273" t="str">
        <f>IF(ISERROR(P108/O108),"n/a",(P108/O108))</f>
        <v>n/a</v>
      </c>
      <c r="R108" s="181">
        <f>R109</f>
        <v>0</v>
      </c>
      <c r="S108" s="182">
        <f>S109</f>
        <v>0</v>
      </c>
      <c r="T108" s="128">
        <f>IF(ISERROR(R108-S108),"n/a",R108-S108)</f>
        <v>0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3</v>
      </c>
      <c r="C109" s="105">
        <v>6</v>
      </c>
      <c r="D109" s="106">
        <f>IF(ISERROR(B109-C109),"n/a",B109-C109)</f>
        <v>-3</v>
      </c>
      <c r="E109" s="107">
        <f>IF(ISERROR(D109/C109),"n/a",(D109/C109))</f>
        <v>-0.5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0</v>
      </c>
      <c r="P109" s="131">
        <f>IF(ISERROR(N109-O109),"n/a",N109-O109)</f>
        <v>1</v>
      </c>
      <c r="Q109" s="274" t="str">
        <f>IF(ISERROR(P109/O109),"n/a",(P109/O109))</f>
        <v>n/a</v>
      </c>
      <c r="R109" s="132">
        <v>0</v>
      </c>
      <c r="S109" s="133">
        <v>0</v>
      </c>
      <c r="T109" s="134">
        <f>IF(ISERROR(R109-S109),"n/a",R109-S109)</f>
        <v>0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33">IF(ISERROR(B110-C110),"n/a",B110-C110)</f>
        <v>3</v>
      </c>
      <c r="E110" s="96" t="str">
        <f t="shared" ref="E110:E111" si="234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35">IF(ISERROR(F110-G110),"n/a",F110-G110)</f>
        <v>1</v>
      </c>
      <c r="I110" s="98" t="str">
        <f t="shared" ref="I110:I111" si="236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37">IF(ISERROR(J110-K110),"n/a",J110-K110)</f>
        <v>0</v>
      </c>
      <c r="M110" s="100" t="str">
        <f t="shared" ref="M110:M111" si="238">IF(ISERROR(L110/K110),"n/a",(L110/K110))</f>
        <v>n/a</v>
      </c>
      <c r="N110" s="462">
        <f>N111</f>
        <v>0</v>
      </c>
      <c r="O110" s="463">
        <f>O111</f>
        <v>0</v>
      </c>
      <c r="P110" s="101">
        <f t="shared" ref="P110:P111" si="239">IF(ISERROR(N110-O110),"n/a",N110-O110)</f>
        <v>0</v>
      </c>
      <c r="Q110" s="273" t="str">
        <f t="shared" ref="Q110:Q111" si="240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41">IF(ISERROR(R110-S110),"n/a",R110-S110)</f>
        <v>0</v>
      </c>
      <c r="U110" s="187" t="str">
        <f t="shared" ref="U110:U111" si="242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33"/>
        <v>3</v>
      </c>
      <c r="E111" s="197" t="str">
        <f t="shared" si="234"/>
        <v>n/a</v>
      </c>
      <c r="F111" s="198">
        <v>1</v>
      </c>
      <c r="G111" s="199">
        <v>0</v>
      </c>
      <c r="H111" s="200">
        <f t="shared" si="235"/>
        <v>1</v>
      </c>
      <c r="I111" s="201" t="str">
        <f t="shared" si="236"/>
        <v>n/a</v>
      </c>
      <c r="J111" s="202">
        <v>0</v>
      </c>
      <c r="K111" s="203">
        <v>0</v>
      </c>
      <c r="L111" s="204">
        <v>0</v>
      </c>
      <c r="M111" s="205" t="str">
        <f t="shared" si="238"/>
        <v>n/a</v>
      </c>
      <c r="N111" s="206">
        <v>0</v>
      </c>
      <c r="O111" s="207">
        <v>0</v>
      </c>
      <c r="P111" s="208">
        <f t="shared" si="239"/>
        <v>0</v>
      </c>
      <c r="Q111" s="276" t="str">
        <f t="shared" si="240"/>
        <v>n/a</v>
      </c>
      <c r="R111" s="348">
        <v>0</v>
      </c>
      <c r="S111" s="349">
        <v>0</v>
      </c>
      <c r="T111" s="350">
        <f t="shared" si="241"/>
        <v>0</v>
      </c>
      <c r="U111" s="351" t="str">
        <f t="shared" si="242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5" priority="1" stopIfTrue="1">
      <formula>LEN(TRIM(B15))=0</formula>
    </cfRule>
  </conditionalFormatting>
  <conditionalFormatting sqref="D13:E14">
    <cfRule type="containsBlanks" dxfId="4" priority="69" stopIfTrue="1">
      <formula>LEN(TRIM(D13))=0</formula>
    </cfRule>
  </conditionalFormatting>
  <conditionalFormatting sqref="H13:I14">
    <cfRule type="containsBlanks" dxfId="3" priority="68" stopIfTrue="1">
      <formula>LEN(TRIM(H13))=0</formula>
    </cfRule>
  </conditionalFormatting>
  <conditionalFormatting sqref="L13:M14">
    <cfRule type="containsBlanks" dxfId="2" priority="67" stopIfTrue="1">
      <formula>LEN(TRIM(L13))=0</formula>
    </cfRule>
  </conditionalFormatting>
  <conditionalFormatting sqref="P13:Q14">
    <cfRule type="containsBlanks" dxfId="1" priority="66" stopIfTrue="1">
      <formula>LEN(TRIM(P13))=0</formula>
    </cfRule>
  </conditionalFormatting>
  <conditionalFormatting sqref="T13:U14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7/24/2023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21,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7/21/23</v>
      </c>
      <c r="C8" s="326" t="str">
        <f>Summary!C7</f>
        <v>as of 7/21/22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0.71907349896480333</v>
      </c>
      <c r="C10" s="9">
        <f>IF(ISERROR(Summary!C50/Summary!C10),"n/a",Summary!C50/Summary!C10)</f>
        <v>0.66239059550368973</v>
      </c>
      <c r="D10" s="11">
        <f>IF(ISERROR(B10-C10),"n/a",B10-C10)</f>
        <v>5.6682903461113598E-2</v>
      </c>
    </row>
    <row r="11" spans="1:4" ht="15" x14ac:dyDescent="0.2">
      <c r="A11" s="13" t="s">
        <v>13</v>
      </c>
      <c r="B11" s="9">
        <f>IF(ISERROR(Summary!B70/Summary!B50),"n/a",Summary!B70/Summary!B50)</f>
        <v>0.16864186740019024</v>
      </c>
      <c r="C11" s="9">
        <f>IF(ISERROR(Summary!C70/Summary!C50),"n/a",Summary!C70/Summary!C50)</f>
        <v>0.19946240041453461</v>
      </c>
      <c r="D11" s="11">
        <f>IF(ISERROR(B11-C11),"n/a",B11-C11)</f>
        <v>-3.082053301434437E-2</v>
      </c>
    </row>
    <row r="12" spans="1:4" ht="15" x14ac:dyDescent="0.2">
      <c r="A12" s="13" t="s">
        <v>14</v>
      </c>
      <c r="B12" s="9">
        <f>IF(ISERROR(Summary!B115/Summary!B50),"n/a",Summary!B115/Summary!B50)</f>
        <v>2.1054525823285947E-2</v>
      </c>
      <c r="C12" s="9">
        <f>IF(ISERROR(Summary!C115/Summary!C50),"n/a",Summary!C115/Summary!C50)</f>
        <v>0</v>
      </c>
      <c r="D12" s="11">
        <f>IF(ISERROR(B12-C12),"n/a",B12-C12)</f>
        <v>2.1054525823285947E-2</v>
      </c>
    </row>
    <row r="13" spans="1:4" ht="15" x14ac:dyDescent="0.2">
      <c r="A13" s="13" t="s">
        <v>15</v>
      </c>
      <c r="B13" s="9">
        <f>IF(ISERROR(Summary!B115/Summary!B70),"n/a",Summary!B115/Summary!B70)</f>
        <v>0.12484756097560976</v>
      </c>
      <c r="C13" s="9">
        <f>IF(ISERROR(Summary!C115/Summary!C70),"n/a",Summary!C115/Summary!C70)</f>
        <v>0</v>
      </c>
      <c r="D13" s="11">
        <f>IF(ISERROR(B13-C13),"n/a",B13-C13)</f>
        <v>0.12484756097560976</v>
      </c>
    </row>
    <row r="14" spans="1:4" ht="15" x14ac:dyDescent="0.2">
      <c r="A14" s="13" t="s">
        <v>16</v>
      </c>
      <c r="B14" s="9">
        <f>IF(ISERROR(Summary!B135/Summary!B115), "n/a",Summary!B135/Summary!B115)</f>
        <v>0</v>
      </c>
      <c r="C14" s="9" t="str">
        <f>IF(ISERROR(Summary!C135/Summary!C115), "n/a",Summary!C135/Summary!C115)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0.85251798561151082</v>
      </c>
      <c r="C16" s="9">
        <f>IF(ISERROR(Summary!C56/Summary!C16),"n/a",Summary!C56/Summary!C16)</f>
        <v>0.85516422635536204</v>
      </c>
      <c r="D16" s="11">
        <f>IF(ISERROR(B16-C16),"n/a",B16-C16)</f>
        <v>-2.6462407438512248E-3</v>
      </c>
    </row>
    <row r="17" spans="1:4" ht="15" x14ac:dyDescent="0.2">
      <c r="A17" s="13" t="s">
        <v>13</v>
      </c>
      <c r="B17" s="9">
        <f>IF(ISERROR(Summary!B76/Summary!B56),"n/a",Summary!B76/Summary!B56)</f>
        <v>6.2869198312236294E-2</v>
      </c>
      <c r="C17" s="9">
        <f>IF(ISERROR(Summary!C76/Summary!C56),"n/a",Summary!C76/Summary!C56)</f>
        <v>7.8667283664969917E-2</v>
      </c>
      <c r="D17" s="11">
        <f>IF(ISERROR(B17-C17),"n/a",B17-C17)</f>
        <v>-1.5798085352733623E-2</v>
      </c>
    </row>
    <row r="18" spans="1:4" ht="15" x14ac:dyDescent="0.2">
      <c r="A18" s="13" t="s">
        <v>14</v>
      </c>
      <c r="B18" s="9">
        <f>IF(ISERROR(Summary!B121/Summary!B56),"n/a",Summary!B121/Summary!B56)</f>
        <v>8.8607594936708865E-3</v>
      </c>
      <c r="C18" s="9">
        <f>IF(ISERROR(Summary!C121/Summary!C56),"n/a",Summary!C121/Summary!C56)</f>
        <v>0</v>
      </c>
      <c r="D18" s="11">
        <f>IF(ISERROR(B18-C18),"n/a",B18-C18)</f>
        <v>8.8607594936708865E-3</v>
      </c>
    </row>
    <row r="19" spans="1:4" ht="15" x14ac:dyDescent="0.2">
      <c r="A19" s="13" t="s">
        <v>15</v>
      </c>
      <c r="B19" s="9">
        <f>IF(ISERROR(Summary!B121/Summary!B76),"n/a",Summary!B121/Summary!B76)</f>
        <v>0.14093959731543623</v>
      </c>
      <c r="C19" s="9">
        <f>IF(ISERROR(Summary!C121/Summary!C76),"n/a",Summary!C121/Summary!C76)</f>
        <v>0</v>
      </c>
      <c r="D19" s="11">
        <f>IF(ISERROR(B19-C19),"n/a",B19-C19)</f>
        <v>0.14093959731543623</v>
      </c>
    </row>
    <row r="20" spans="1:4" ht="15" x14ac:dyDescent="0.2">
      <c r="A20" s="13" t="s">
        <v>16</v>
      </c>
      <c r="B20" s="9">
        <f>IF(ISERROR(Summary!B140/Summary!B121), "n/a",Summary!B140/Summary!B121)</f>
        <v>0</v>
      </c>
      <c r="C20" s="9" t="str">
        <f>IF(ISERROR(Summary!C140/Summary!C121), "n/a",Summary!C140/Summary!C121)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0.79101199526947119</v>
      </c>
      <c r="C22" s="9">
        <f>IF(ISERROR(Summary!C54/Summary!C14),"n/a",Summary!C54/Summary!C14)</f>
        <v>0.7896352473817263</v>
      </c>
      <c r="D22" s="11">
        <f>IF(ISERROR(B22-C22),"n/a",B22-C22)</f>
        <v>1.3767478877448891E-3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9.7821443827424179E-2</v>
      </c>
      <c r="C23" s="9">
        <f>IF(ISERROR(Summary!C74/Summary!C54),"n/a",Summary!C74/Summary!C54)</f>
        <v>0.11548136290875829</v>
      </c>
      <c r="D23" s="11">
        <f>IF(ISERROR(B23-C23),"n/a",B23-C23)</f>
        <v>-1.7659919081334116E-2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1.0038445108927809E-2</v>
      </c>
      <c r="C24" s="9">
        <f>IF(ISERROR(Summary!C119/Summary!C54),"n/a",Summary!C119/Summary!C54)</f>
        <v>0</v>
      </c>
      <c r="D24" s="11">
        <f>IF(ISERROR(B24-C24),"n/a",B24-C24)</f>
        <v>1.0038445108927809E-2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0.10262008733624454</v>
      </c>
      <c r="C25" s="9">
        <f>IF(ISERROR(Summary!C119/Summary!C74),"n/a",Summary!C119/Summary!C74)</f>
        <v>0</v>
      </c>
      <c r="D25" s="11">
        <f>IF(ISERROR(B25-C25),"n/a",B25-C25)</f>
        <v>0.10262008733624454</v>
      </c>
    </row>
    <row r="26" spans="1:4" s="8" customFormat="1" ht="15" x14ac:dyDescent="0.2">
      <c r="A26" s="13" t="s">
        <v>16</v>
      </c>
      <c r="B26" s="9">
        <f>IF(ISERROR(Summary!B138/Summary!B119), "n/a",Summary!B138/Summary!B119)</f>
        <v>0</v>
      </c>
      <c r="C26" s="9" t="str">
        <f>IF(ISERROR(Summary!C138/Summary!C119), "n/a",Summary!C138/Summary!C119)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0.73176208296838918</v>
      </c>
      <c r="C28" s="9">
        <f>IF(ISERROR(Summary!C49/Summary!C9),"n/a",Summary!C49/Summary!C9)</f>
        <v>0.68418646330535282</v>
      </c>
      <c r="D28" s="11">
        <f>IF(ISERROR(B28-C28),"n/a",B28-C28)</f>
        <v>4.7575619663036361E-2</v>
      </c>
    </row>
    <row r="29" spans="1:4" ht="15" x14ac:dyDescent="0.2">
      <c r="A29" s="13" t="s">
        <v>13</v>
      </c>
      <c r="B29" s="9">
        <f>IF(ISERROR(Summary!B69/Summary!B49),"n/a",Summary!B69/Summary!B49)</f>
        <v>0.15597049030488999</v>
      </c>
      <c r="C29" s="9">
        <f>IF(ISERROR(Summary!C69/Summary!C49),"n/a",Summary!C69/Summary!C49)</f>
        <v>0.18266866246124239</v>
      </c>
      <c r="D29" s="11">
        <f>IF(ISERROR(B29-C29),"n/a",B29-C29)</f>
        <v>-2.6698172156352395E-2</v>
      </c>
    </row>
    <row r="30" spans="1:4" ht="15" x14ac:dyDescent="0.2">
      <c r="A30" s="13" t="s">
        <v>14</v>
      </c>
      <c r="B30" s="9">
        <f>IF(ISERROR(Summary!B114/Summary!B49),"n/a",Summary!B114/Summary!B49)</f>
        <v>1.9303170768862486E-2</v>
      </c>
      <c r="C30" s="9">
        <f>IF(ISERROR(Summary!C114/Summary!C49),"n/a",Summary!C114/Summary!C49)</f>
        <v>0</v>
      </c>
      <c r="D30" s="11">
        <f>IF(ISERROR(B30-C30),"n/a",B30-C30)</f>
        <v>1.9303170768862486E-2</v>
      </c>
    </row>
    <row r="31" spans="1:4" ht="15" x14ac:dyDescent="0.2">
      <c r="A31" s="13" t="s">
        <v>15</v>
      </c>
      <c r="B31" s="9">
        <f>IF(ISERROR(Summary!B114/Summary!B69),"n/a",Summary!B114/Summary!B69)</f>
        <v>0.12376168550299986</v>
      </c>
      <c r="C31" s="9">
        <f>IF(ISERROR(Summary!C114/Summary!C69),"n/a",Summary!C114/Summary!C69)</f>
        <v>0</v>
      </c>
      <c r="D31" s="11">
        <f>IF(ISERROR(B31-C31),"n/a",B31-C31)</f>
        <v>0.12376168550299986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</v>
      </c>
      <c r="C32" s="10" t="str">
        <f>IF(ISERROR(Summary!C134/Summary!C114), "n/a",Summary!C134/Summary!C114)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7/21/23</v>
      </c>
      <c r="C36" s="326" t="str">
        <f>Summary!C7</f>
        <v>as of 7/21/22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0.57768012450791906</v>
      </c>
      <c r="C39" s="9">
        <f>IF(ISERROR(Summary!C59/Summary!C19),"n/a",Summary!C59/Summary!C19)</f>
        <v>0.62036794838259657</v>
      </c>
      <c r="D39" s="11">
        <f>IF(ISERROR(B39-C39),"n/a",B39-C39)</f>
        <v>-4.2687823874677511E-2</v>
      </c>
    </row>
    <row r="40" spans="1:4" ht="15" x14ac:dyDescent="0.2">
      <c r="A40" s="13" t="s">
        <v>13</v>
      </c>
      <c r="B40" s="9">
        <f>IF(ISERROR(Summary!B79/Summary!B59),"n/a",Summary!B79/Summary!B59)</f>
        <v>0.23549920760697307</v>
      </c>
      <c r="C40" s="9">
        <f>IF(ISERROR(Summary!C79/Summary!C59),"n/a",Summary!C79/Summary!C59)</f>
        <v>0.24104005621925509</v>
      </c>
      <c r="D40" s="11">
        <f>IF(ISERROR(B40-C40),"n/a",B40-C40)</f>
        <v>-5.5408486122820177E-3</v>
      </c>
    </row>
    <row r="41" spans="1:4" ht="15" x14ac:dyDescent="0.2">
      <c r="A41" s="13" t="s">
        <v>14</v>
      </c>
      <c r="B41" s="9">
        <f>IF(ISERROR(Summary!B124/Summary!B59),"n/a",Summary!B124/Summary!B59)</f>
        <v>0</v>
      </c>
      <c r="C41" s="9">
        <f>IF(ISERROR(Summary!C124/Summary!C59),"n/a",Summary!C124/Summary!C59)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IF(ISERROR(Summary!B124/Summary!B79),"n/a",Summary!B124/Summary!B79)</f>
        <v>0</v>
      </c>
      <c r="C42" s="9">
        <f>IF(ISERROR(Summary!C124/Summary!C79),"n/a",Summary!C124/Summary!C79)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IF(ISERROR(Summary!B143/Summary!B124), "n/a",Summary!B143/Summary!B124)</f>
        <v>n/a</v>
      </c>
      <c r="C43" s="9" t="str">
        <f>IF(ISERROR(Summary!C143/Summary!C124), "n/a",Summary!C143/Summary!C124)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0.37234042553191488</v>
      </c>
      <c r="D45" s="11">
        <f t="shared" ref="D45:D49" si="0">IF(ISERROR(B45-C45),"n/a",B45-C45)</f>
        <v>9.3006109121550495E-2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0.44285714285714284</v>
      </c>
      <c r="D46" s="11">
        <f t="shared" si="0"/>
        <v>-0.14498480243161094</v>
      </c>
    </row>
    <row r="47" spans="1:4" ht="15" x14ac:dyDescent="0.2">
      <c r="A47" s="13" t="s">
        <v>14</v>
      </c>
      <c r="B47" s="9">
        <f>IF(ISERROR(Summary!B125/Summary!B60),"n/a",Summary!B125/Summary!B60)</f>
        <v>0</v>
      </c>
      <c r="C47" s="9">
        <f>IF(ISERROR(Summary!C125/Summary!C60),"n/a",Summary!C125/Summary!C60)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IF(ISERROR(Summary!B125/Summary!B80),"n/a",Summary!B125/Summary!B80)</f>
        <v>0</v>
      </c>
      <c r="C48" s="9">
        <f>IF(ISERROR(Summary!C125/Summary!C80),"n/a",Summary!C125/Summary!C80)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IF(ISERROR(Summary!B144/Summary!B125), "n/a",Summary!B144/Summary!B125)</f>
        <v>n/a</v>
      </c>
      <c r="C49" s="9" t="str">
        <f>IF(ISERROR(Summary!C144/Summary!C125), "n/a",Summary!C144/Summary!C125)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0.3</v>
      </c>
      <c r="C51" s="9">
        <f>IF(ISERROR(Summary!C65/Summary!C25),"n/a",Summary!C65/Summary!C25)</f>
        <v>0.31896551724137934</v>
      </c>
      <c r="D51" s="11">
        <f>IF(ISERROR(B51-C51),"n/a",B51-C51)</f>
        <v>-1.8965517241379348E-2</v>
      </c>
    </row>
    <row r="52" spans="1:4" ht="15" x14ac:dyDescent="0.2">
      <c r="A52" s="13" t="s">
        <v>13</v>
      </c>
      <c r="B52" s="9">
        <f>IF(ISERROR(Summary!B85/Summary!B65),"n/a",Summary!B85/Summary!B65)</f>
        <v>0.17948717948717949</v>
      </c>
      <c r="C52" s="9">
        <f>IF(ISERROR(Summary!C85/Summary!C65),"n/a",Summary!C85/Summary!C65)</f>
        <v>0.1891891891891892</v>
      </c>
      <c r="D52" s="11">
        <f>IF(ISERROR(B52-C52),"n/a",B52-C52)</f>
        <v>-9.7020097020097118E-3</v>
      </c>
    </row>
    <row r="53" spans="1:4" ht="15" x14ac:dyDescent="0.2">
      <c r="A53" s="13" t="s">
        <v>14</v>
      </c>
      <c r="B53" s="9">
        <f>IF(ISERROR(Summary!B130/Summary!B65),"n/a",Summary!B130/Summary!B65)</f>
        <v>0</v>
      </c>
      <c r="C53" s="9">
        <f>IF(ISERROR(Summary!C130/Summary!C65),"n/a",Summary!C130/Summary!C65)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IF(ISERROR(Summary!B130/Summary!B85),"n/a",Summary!B130/Summary!B85)</f>
        <v>0</v>
      </c>
      <c r="C54" s="9">
        <f>IF(ISERROR(Summary!C130/Summary!C85),"n/a",Summary!C130/Summary!C85)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IF(ISERROR(Summary!B149/Summary!B130), "n/a",Summary!B149/Summary!B130)</f>
        <v>n/a</v>
      </c>
      <c r="C55" s="9" t="str">
        <f>IF(ISERROR(Summary!C149/Summary!C130), "n/a",Summary!C149/Summary!C130)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0.64225690276110448</v>
      </c>
      <c r="C57" s="9">
        <f>IF(ISERROR(Summary!C62/Summary!C22),"n/a",Summary!C62/Summary!C22)</f>
        <v>0.68755760368663599</v>
      </c>
      <c r="D57" s="11">
        <f>IF(ISERROR(B57-C57),"n/a",B57-C57)</f>
        <v>-4.5300700925531512E-2</v>
      </c>
    </row>
    <row r="58" spans="1:4" ht="15" x14ac:dyDescent="0.2">
      <c r="A58" s="13" t="s">
        <v>13</v>
      </c>
      <c r="B58" s="9">
        <f>IF(ISERROR(Summary!B82/Summary!B62),"n/a",Summary!B82/Summary!B62)</f>
        <v>0.18130841121495328</v>
      </c>
      <c r="C58" s="9">
        <f>IF(ISERROR(Summary!C82/Summary!C62),"n/a",Summary!C82/Summary!C62)</f>
        <v>0.2453083109919571</v>
      </c>
      <c r="D58" s="11">
        <f>IF(ISERROR(B58-C58),"n/a",B58-C58)</f>
        <v>-6.3999899777003821E-2</v>
      </c>
    </row>
    <row r="59" spans="1:4" ht="15" x14ac:dyDescent="0.2">
      <c r="A59" s="13" t="s">
        <v>14</v>
      </c>
      <c r="B59" s="9">
        <f>IF(ISERROR(Summary!B127/Summary!B62),"n/a",Summary!B127/Summary!B62)</f>
        <v>4.4859813084112146E-2</v>
      </c>
      <c r="C59" s="9">
        <f>IF(ISERROR(Summary!C127/Summary!C62),"n/a",Summary!C127/Summary!C62)</f>
        <v>2.6809651474530832E-2</v>
      </c>
      <c r="D59" s="11">
        <f>IF(ISERROR(B59-C59),"n/a",B59-C59)</f>
        <v>1.8050161609581315E-2</v>
      </c>
    </row>
    <row r="60" spans="1:4" ht="15" x14ac:dyDescent="0.2">
      <c r="A60" s="13" t="s">
        <v>15</v>
      </c>
      <c r="B60" s="9">
        <f>IF(ISERROR(Summary!B127/Summary!B82),"n/a",Summary!B127/Summary!B82)</f>
        <v>0.24742268041237114</v>
      </c>
      <c r="C60" s="9">
        <f>IF(ISERROR(Summary!C127/Summary!C82),"n/a",Summary!C127/Summary!C82)</f>
        <v>0.10928961748633879</v>
      </c>
      <c r="D60" s="11">
        <f>IF(ISERROR(B60-C60),"n/a",B60-C60)</f>
        <v>0.13813306292603234</v>
      </c>
    </row>
    <row r="61" spans="1:4" ht="15" x14ac:dyDescent="0.2">
      <c r="A61" s="13" t="s">
        <v>16</v>
      </c>
      <c r="B61" s="9">
        <f>IF(ISERROR(Summary!B146/Summary!B127), "n/a",Summary!B146/Summary!B127)</f>
        <v>0</v>
      </c>
      <c r="C61" s="9">
        <f>IF(ISERROR(Summary!C146/Summary!C127), "n/a",Summary!C146/Summary!C127)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0.57522489064950066</v>
      </c>
      <c r="C63" s="9">
        <f>IF(ISERROR(Summary!C57/Summary!C17),"n/a",Summary!C57/Summary!C17)</f>
        <v>0.61700323724371819</v>
      </c>
      <c r="D63" s="11">
        <f>IF(ISERROR(B63-C63),"n/a",B63-C63)</f>
        <v>-4.177834659421753E-2</v>
      </c>
    </row>
    <row r="64" spans="1:4" ht="15" x14ac:dyDescent="0.2">
      <c r="A64" s="13" t="s">
        <v>13</v>
      </c>
      <c r="B64" s="9">
        <f>IF(ISERROR(Summary!B77/Summary!B57),"n/a",Summary!B77/Summary!B57)</f>
        <v>0.23113342898134864</v>
      </c>
      <c r="C64" s="9">
        <f>IF(ISERROR(Summary!C77/Summary!C57),"n/a",Summary!C77/Summary!C57)</f>
        <v>0.24272329793878825</v>
      </c>
      <c r="D64" s="11">
        <f>IF(ISERROR(B64-C64),"n/a",B64-C64)</f>
        <v>-1.1589868957439603E-2</v>
      </c>
    </row>
    <row r="65" spans="1:4" ht="15" x14ac:dyDescent="0.2">
      <c r="A65" s="13" t="s">
        <v>14</v>
      </c>
      <c r="B65" s="9">
        <f>IF(ISERROR(Summary!B122/Summary!B57),"n/a",Summary!B122/Summary!B57)</f>
        <v>3.4433285509325681E-3</v>
      </c>
      <c r="C65" s="9">
        <f>IF(ISERROR(Summary!C122/Summary!C57),"n/a",Summary!C122/Summary!C57)</f>
        <v>2.4984384759525295E-3</v>
      </c>
      <c r="D65" s="11">
        <f>IF(ISERROR(B65-C65),"n/a",B65-C65)</f>
        <v>9.4489007498003855E-4</v>
      </c>
    </row>
    <row r="66" spans="1:4" ht="15" x14ac:dyDescent="0.2">
      <c r="A66" s="13" t="s">
        <v>15</v>
      </c>
      <c r="B66" s="9">
        <f>IF(ISERROR(Summary!B122/Summary!B77),"n/a",Summary!B122/Summary!B77)</f>
        <v>1.4897579143389199E-2</v>
      </c>
      <c r="C66" s="9">
        <f>IF(ISERROR(Summary!C122/Summary!C77),"n/a",Summary!C122/Summary!C77)</f>
        <v>1.0293360782295419E-2</v>
      </c>
      <c r="D66" s="11">
        <f>IF(ISERROR(B66-C66),"n/a",B66-C66)</f>
        <v>4.6042183610937801E-3</v>
      </c>
    </row>
    <row r="67" spans="1:4" ht="15.75" thickBot="1" x14ac:dyDescent="0.25">
      <c r="A67" s="14" t="s">
        <v>16</v>
      </c>
      <c r="B67" s="10">
        <f>IF(ISERROR(Summary!B141/Summary!B122), "n/a",Summary!B141/Summary!B122)</f>
        <v>0</v>
      </c>
      <c r="C67" s="10">
        <f>IF(ISERROR(Summary!C141/Summary!C122), "n/a",Summary!C141/Summary!C122)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7/24/2023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July 21,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7/21/23</v>
      </c>
      <c r="C9" s="328" t="str">
        <f>Summary!C7</f>
        <v>as of 7/21/22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0.46174377224199287</v>
      </c>
      <c r="C11" s="9">
        <f>IF(ISERROR(College!G13/College!C13),"n/a",College!G13/College!C13)</f>
        <v>0.52043107319263582</v>
      </c>
      <c r="D11" s="11">
        <f>IF(ISERROR(B11-C11),"n/a",B11-C11)</f>
        <v>-5.8687300950642951E-2</v>
      </c>
    </row>
    <row r="12" spans="1:5" ht="15" x14ac:dyDescent="0.2">
      <c r="A12" s="13" t="s">
        <v>13</v>
      </c>
      <c r="B12" s="9">
        <f>IF(ISERROR(College!J13/College!F13),"n/a",College!J13/College!F13)</f>
        <v>0.13032054650551761</v>
      </c>
      <c r="C12" s="9">
        <f>IF(ISERROR(College!K13/College!G13),"n/a",College!K13/College!G13)</f>
        <v>0.15893011216566005</v>
      </c>
      <c r="D12" s="11">
        <f>IF(ISERROR(B12-C12),"n/a",B12-C12)</f>
        <v>-2.8609565660142444E-2</v>
      </c>
    </row>
    <row r="13" spans="1:5" ht="15" x14ac:dyDescent="0.2">
      <c r="A13" s="13" t="s">
        <v>14</v>
      </c>
      <c r="B13" s="9">
        <f>IF(ISERROR(College!N13/College!F13),"n/a",College!N13/College!F13)</f>
        <v>1.5063934139078647E-2</v>
      </c>
      <c r="C13" s="9">
        <f>IF(ISERROR(College!O13/College!G13),"n/a",College!O13/College!G13)</f>
        <v>0</v>
      </c>
      <c r="D13" s="11">
        <f>IF(ISERROR(B13-C13),"n/a",B13-C13)</f>
        <v>1.5063934139078647E-2</v>
      </c>
    </row>
    <row r="14" spans="1:5" ht="15" x14ac:dyDescent="0.2">
      <c r="A14" s="13" t="s">
        <v>15</v>
      </c>
      <c r="B14" s="9">
        <f>IF(ISERROR(College!N13/College!J13),"n/a",College!N13/College!J13)</f>
        <v>0.11559139784946236</v>
      </c>
      <c r="C14" s="9">
        <f>IF(ISERROR(College!O13/College!K13),"n/a",College!O13/College!K13)</f>
        <v>0</v>
      </c>
      <c r="D14" s="11">
        <f>IF(ISERROR(B14-C14),"n/a",B14-C14)</f>
        <v>0.11559139784946236</v>
      </c>
    </row>
    <row r="15" spans="1:5" ht="15" x14ac:dyDescent="0.2">
      <c r="A15" s="13" t="s">
        <v>16</v>
      </c>
      <c r="B15" s="9">
        <f>IF(ISERROR(College!R13/College!N13), "n/a",College!R13/College!N13)</f>
        <v>0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0.8614718614718615</v>
      </c>
      <c r="C17" s="9">
        <f>IF(ISERROR(College!G18/College!C18),"n/a",College!G18/College!C18)</f>
        <v>0.80512820512820515</v>
      </c>
      <c r="D17" s="11">
        <f>IF(ISERROR(B17-C17),"n/a",B17-C17)</f>
        <v>5.6343656343656345E-2</v>
      </c>
    </row>
    <row r="18" spans="1:4" ht="15" x14ac:dyDescent="0.2">
      <c r="A18" s="13" t="s">
        <v>13</v>
      </c>
      <c r="B18" s="9">
        <f>IF(ISERROR(College!J18/College!F18),"n/a",College!J18/College!F18)</f>
        <v>6.5326633165829151E-2</v>
      </c>
      <c r="C18" s="9">
        <f>IF(ISERROR(College!K18/College!G18),"n/a",College!K18/College!G18)</f>
        <v>7.2186836518046707E-2</v>
      </c>
      <c r="D18" s="11">
        <f>IF(ISERROR(B18-C18),"n/a",B18-C18)</f>
        <v>-6.8602033522175559E-3</v>
      </c>
    </row>
    <row r="19" spans="1:4" ht="15" x14ac:dyDescent="0.2">
      <c r="A19" s="13" t="s">
        <v>14</v>
      </c>
      <c r="B19" s="9">
        <f>IF(ISERROR(College!N18/College!F18),"n/a",College!N18/College!F18)</f>
        <v>1.0050251256281407E-2</v>
      </c>
      <c r="C19" s="9">
        <f>IF(ISERROR(College!O18/College!G18),"n/a",College!O18/College!G18)</f>
        <v>0</v>
      </c>
      <c r="D19" s="11">
        <f>IF(ISERROR(B19-C19),"n/a",B19-C19)</f>
        <v>1.0050251256281407E-2</v>
      </c>
    </row>
    <row r="20" spans="1:4" ht="15" x14ac:dyDescent="0.2">
      <c r="A20" s="13" t="s">
        <v>15</v>
      </c>
      <c r="B20" s="9">
        <f>IF(ISERROR(College!N18/College!J18),"n/a",College!N18/College!J18)</f>
        <v>0.15384615384615385</v>
      </c>
      <c r="C20" s="9">
        <f>IF(ISERROR(College!O18/College!K18),"n/a",College!O18/College!K18)</f>
        <v>0</v>
      </c>
      <c r="D20" s="11">
        <f>IF(ISERROR(B20-C20),"n/a",B20-C20)</f>
        <v>0.15384615384615385</v>
      </c>
    </row>
    <row r="21" spans="1:4" ht="15" x14ac:dyDescent="0.2">
      <c r="A21" s="13" t="s">
        <v>16</v>
      </c>
      <c r="B21" s="9">
        <f>IF(ISERROR(College!R18/College!N18), "n/a",College!R18/College!N18)</f>
        <v>0</v>
      </c>
      <c r="C21" s="9" t="str">
        <f>IF(ISERROR(College!S18/College!O18), "n/a",College!S18/College!O18)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0.80182232346241455</v>
      </c>
      <c r="C23" s="9">
        <f>IF(ISERROR(College!G16/College!C16),"n/a",College!G16/College!C16)</f>
        <v>0.78217821782178221</v>
      </c>
      <c r="D23" s="11">
        <f>IF(ISERROR(B23-C23),"n/a",B23-C23)</f>
        <v>1.9644105640632348E-2</v>
      </c>
    </row>
    <row r="24" spans="1:4" ht="15" x14ac:dyDescent="0.2">
      <c r="A24" s="13" t="s">
        <v>13</v>
      </c>
      <c r="B24" s="9">
        <f>IF(ISERROR(College!J16/College!F16),"n/a",College!J16/College!F16)</f>
        <v>0.10416666666666667</v>
      </c>
      <c r="C24" s="9">
        <f>IF(ISERROR(College!K16/College!G16),"n/a",College!K16/College!G16)</f>
        <v>0.1371308016877637</v>
      </c>
      <c r="D24" s="11">
        <f>IF(ISERROR(B24-C24),"n/a",B24-C24)</f>
        <v>-3.2964135021097032E-2</v>
      </c>
    </row>
    <row r="25" spans="1:4" ht="15" x14ac:dyDescent="0.2">
      <c r="A25" s="13" t="s">
        <v>14</v>
      </c>
      <c r="B25" s="9">
        <f>IF(ISERROR(College!N16/College!F16),"n/a",College!N16/College!F16)</f>
        <v>1.893939393939394E-2</v>
      </c>
      <c r="C25" s="9">
        <f>IF(ISERROR(College!O16/College!G16),"n/a",College!O16/College!G16)</f>
        <v>0</v>
      </c>
      <c r="D25" s="11">
        <f>IF(ISERROR(B25-C25),"n/a",B25-C25)</f>
        <v>1.893939393939394E-2</v>
      </c>
    </row>
    <row r="26" spans="1:4" ht="15" x14ac:dyDescent="0.2">
      <c r="A26" s="13" t="s">
        <v>15</v>
      </c>
      <c r="B26" s="9">
        <f>IF(ISERROR(College!N16/College!J16),"n/a",College!N16/College!J16)</f>
        <v>0.18181818181818182</v>
      </c>
      <c r="C26" s="9">
        <f>IF(ISERROR(College!O16/College!K16),"n/a",College!O16/College!K16)</f>
        <v>0</v>
      </c>
      <c r="D26" s="11">
        <f>IF(ISERROR(B26-C26),"n/a",B26-C26)</f>
        <v>0.18181818181818182</v>
      </c>
    </row>
    <row r="27" spans="1:4" ht="15" x14ac:dyDescent="0.2">
      <c r="A27" s="13" t="s">
        <v>16</v>
      </c>
      <c r="B27" s="9">
        <f>IF(ISERROR(College!R16/College!N16), "n/a",College!R16/College!N16)</f>
        <v>0</v>
      </c>
      <c r="C27" s="9" t="str">
        <f>IF(ISERROR(College!S16/College!O16), "n/a",College!S16/College!O16)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0.53332016330831034</v>
      </c>
      <c r="C29" s="9">
        <f>IF(ISERROR(College!G11/College!C11),"n/a",College!G11/College!C11)</f>
        <v>0.55784101453758117</v>
      </c>
      <c r="D29" s="11">
        <f>IF(ISERROR(B29-C29),"n/a",B29-C29)</f>
        <v>-2.4520851229270835E-2</v>
      </c>
    </row>
    <row r="30" spans="1:4" ht="15" x14ac:dyDescent="0.2">
      <c r="A30" s="13" t="s">
        <v>13</v>
      </c>
      <c r="B30" s="9">
        <f>IF(ISERROR(College!J11/College!F11),"n/a",College!J11/College!F11)</f>
        <v>0.11359427089764168</v>
      </c>
      <c r="C30" s="9">
        <f>IF(ISERROR(College!K11/College!G11),"n/a",College!K11/College!G11)</f>
        <v>0.15040199611865818</v>
      </c>
      <c r="D30" s="11">
        <f>IF(ISERROR(B30-C30),"n/a",B30-C30)</f>
        <v>-3.6807725221016496E-2</v>
      </c>
    </row>
    <row r="31" spans="1:4" ht="15" x14ac:dyDescent="0.2">
      <c r="A31" s="13" t="s">
        <v>14</v>
      </c>
      <c r="B31" s="9">
        <f>IF(ISERROR(College!N11/College!F11),"n/a",College!N11/College!F11)</f>
        <v>1.419928386220521E-2</v>
      </c>
      <c r="C31" s="9">
        <f>IF(ISERROR(College!O11/College!G11),"n/a",College!O11/College!G11)</f>
        <v>0</v>
      </c>
      <c r="D31" s="11">
        <f>IF(ISERROR(B31-C31),"n/a",B31-C31)</f>
        <v>1.419928386220521E-2</v>
      </c>
    </row>
    <row r="32" spans="1:4" ht="15" x14ac:dyDescent="0.2">
      <c r="A32" s="13" t="s">
        <v>15</v>
      </c>
      <c r="B32" s="9">
        <f>IF(ISERROR(College!N11/College!J11),"n/a",College!N11/College!J11)</f>
        <v>0.125</v>
      </c>
      <c r="C32" s="9">
        <f>IF(ISERROR(College!O11/College!K11),"n/a",College!O11/College!K11)</f>
        <v>0</v>
      </c>
      <c r="D32" s="11">
        <f>IF(ISERROR(B32-C32),"n/a",B32-C32)</f>
        <v>0.125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7/21/23</v>
      </c>
      <c r="C36" s="326" t="str">
        <f>(Summary!C7)</f>
        <v>as of 7/21/22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0.31300345224395859</v>
      </c>
      <c r="C39" s="9">
        <f>IF(ISERROR(College!G21/College!C21),"n/a",College!G21/College!C21)</f>
        <v>0.39445802770986144</v>
      </c>
      <c r="D39" s="11">
        <f>IF(ISERROR(B39-C39),"n/a",B39-C39)</f>
        <v>-8.1454575465902845E-2</v>
      </c>
    </row>
    <row r="40" spans="1:4" ht="15" x14ac:dyDescent="0.2">
      <c r="A40" s="13" t="s">
        <v>13</v>
      </c>
      <c r="B40" s="9">
        <f>IF(ISERROR(College!J21/College!F21),"n/a",College!J21/College!F21)</f>
        <v>0.17647058823529413</v>
      </c>
      <c r="C40" s="9">
        <f>IF(ISERROR(College!K21/College!G21),"n/a",College!K21/College!G21)</f>
        <v>0.20144628099173553</v>
      </c>
      <c r="D40" s="11">
        <f>IF(ISERROR(B40-C40),"n/a",B40-C40)</f>
        <v>-2.4975692756441403E-2</v>
      </c>
    </row>
    <row r="41" spans="1:4" ht="15" x14ac:dyDescent="0.2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IF(ISERROR(College!R21/College!N21), "n/a",College!R21/College!N21)</f>
        <v>n/a</v>
      </c>
      <c r="C43" s="9" t="str">
        <f>IF(ISERROR(College!S21/College!O21), "n/a",College!S21/College!O21)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0.44444444444444442</v>
      </c>
      <c r="D46" s="11">
        <f t="shared" si="0"/>
        <v>-0.21367521367521364</v>
      </c>
    </row>
    <row r="47" spans="1:4" ht="15" x14ac:dyDescent="0.2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IF(ISERROR(College!R22/College!N22), "n/a",College!R22/College!N22)</f>
        <v>n/a</v>
      </c>
      <c r="C49" s="9" t="str">
        <f>IF(ISERROR(College!S22/College!O22), "n/a",College!S22/College!O22)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0.18518518518518517</v>
      </c>
      <c r="D51" s="11">
        <f>IF(ISERROR(B51-C51),"n/a",B51-C51)</f>
        <v>-3.7037037037037035E-2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0.1</v>
      </c>
      <c r="D52" s="11">
        <f>IF(ISERROR(B52-C52),"n/a",B52-C52)</f>
        <v>0.15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0.51293103448275867</v>
      </c>
      <c r="D57" s="11">
        <f>IF(ISERROR(B57-C57),"n/a",B57-C57)</f>
        <v>-0.14150246305418723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0.15966386554621848</v>
      </c>
      <c r="D58" s="11">
        <f>IF(ISERROR(B58-C58),"n/a",B58-C58)</f>
        <v>5.8284852402499476E-2</v>
      </c>
    </row>
    <row r="59" spans="1:4" ht="15" x14ac:dyDescent="0.2">
      <c r="A59" s="13" t="s">
        <v>14</v>
      </c>
      <c r="B59" s="9">
        <f>IF(ISERROR(College!N24/College!F24),"n/a",College!N24/College!F24)</f>
        <v>0.16666666666666666</v>
      </c>
      <c r="C59" s="9">
        <f>IF(ISERROR(College!O24/College!G24),"n/a",College!O24/College!G24)</f>
        <v>5.8823529411764705E-2</v>
      </c>
      <c r="D59" s="11">
        <f>IF(ISERROR(B59-C59),"n/a",B59-C59)</f>
        <v>0.10784313725490195</v>
      </c>
    </row>
    <row r="60" spans="1:4" ht="15" x14ac:dyDescent="0.2">
      <c r="A60" s="13" t="s">
        <v>15</v>
      </c>
      <c r="B60" s="9">
        <f>IF(ISERROR(College!N24/College!J24),"n/a",College!N24/College!J24)</f>
        <v>0.76470588235294112</v>
      </c>
      <c r="C60" s="9">
        <f>IF(ISERROR(College!O24/College!K24),"n/a",College!O24/College!K24)</f>
        <v>0.36842105263157893</v>
      </c>
      <c r="D60" s="11">
        <f>IF(ISERROR(B60-C60),"n/a",B60-C60)</f>
        <v>0.3962848297213622</v>
      </c>
    </row>
    <row r="61" spans="1:4" ht="15" x14ac:dyDescent="0.2">
      <c r="A61" s="13" t="s">
        <v>16</v>
      </c>
      <c r="B61" s="9">
        <f>IF(ISERROR(College!R24/College!N24), "n/a",College!R24/College!N24)</f>
        <v>0</v>
      </c>
      <c r="C61" s="9">
        <f>IF(ISERROR(College!S24/College!O24), "n/a",College!S24/College!O24)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0.31443298969072164</v>
      </c>
      <c r="C63" s="9">
        <f>IF(ISERROR(College!G19/College!C19),"n/a",College!G19/College!C19)</f>
        <v>0.39510985116938341</v>
      </c>
      <c r="D63" s="11">
        <f>IF(ISERROR(B63-C63),"n/a",B63-C63)</f>
        <v>-8.0676861478661765E-2</v>
      </c>
    </row>
    <row r="64" spans="1:4" ht="15" x14ac:dyDescent="0.2">
      <c r="A64" s="13" t="s">
        <v>13</v>
      </c>
      <c r="B64" s="9">
        <f>IF(ISERROR(College!J19/College!F19),"n/a",College!J19/College!F19)</f>
        <v>0.18142076502732241</v>
      </c>
      <c r="C64" s="9">
        <f>IF(ISERROR(College!K19/College!G19),"n/a",College!K19/College!G19)</f>
        <v>0.2</v>
      </c>
      <c r="D64" s="11">
        <f>IF(ISERROR(B64-C64),"n/a",B64-C64)</f>
        <v>-1.8579234972677605E-2</v>
      </c>
    </row>
    <row r="65" spans="1:4" ht="15" x14ac:dyDescent="0.2">
      <c r="A65" s="13" t="s">
        <v>14</v>
      </c>
      <c r="B65" s="9">
        <f>IF(ISERROR(College!N19/College!F19),"n/a",College!N19/College!F19)</f>
        <v>1.4207650273224045E-2</v>
      </c>
      <c r="C65" s="9">
        <f>IF(ISERROR(College!O19/College!G19),"n/a",College!O19/College!G19)</f>
        <v>6.2780269058295961E-3</v>
      </c>
      <c r="D65" s="11">
        <f>IF(ISERROR(B65-C65),"n/a",B65-C65)</f>
        <v>7.9296233673944484E-3</v>
      </c>
    </row>
    <row r="66" spans="1:4" ht="15" x14ac:dyDescent="0.2">
      <c r="A66" s="13" t="s">
        <v>15</v>
      </c>
      <c r="B66" s="9">
        <f>IF(ISERROR(College!N19/College!J19),"n/a",College!N19/College!J19)</f>
        <v>7.8313253012048195E-2</v>
      </c>
      <c r="C66" s="9">
        <f>IF(ISERROR(College!O19/College!K19),"n/a",College!O19/College!K19)</f>
        <v>3.1390134529147982E-2</v>
      </c>
      <c r="D66" s="11">
        <f>IF(ISERROR(B66-C66),"n/a",B66-C66)</f>
        <v>4.6923118482900213E-2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</v>
      </c>
      <c r="C67" s="10">
        <f>IF(ISERROR(College!S19/College!O19), "n/a",College!S19/College!O19)</f>
        <v>0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7/24/2023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July 21,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7/21/23</v>
      </c>
      <c r="C9" s="328" t="str">
        <f>Summary!C7</f>
        <v>as of 7/21/22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0.77478395960772894</v>
      </c>
      <c r="C11" s="9">
        <f>IF(ISERROR(College!G30/College!C30),"n/a",College!G30/College!C30)</f>
        <v>0.67421296296296296</v>
      </c>
      <c r="D11" s="11">
        <f>IF(ISERROR(B11-C11),"n/a",B11-C11)</f>
        <v>0.10057099664476599</v>
      </c>
    </row>
    <row r="12" spans="1:19" ht="15" x14ac:dyDescent="0.2">
      <c r="A12" s="13" t="s">
        <v>13</v>
      </c>
      <c r="B12" s="9">
        <f>IF(ISERROR(College!J30/College!F30),"n/a",College!J30/College!F30)</f>
        <v>0.18603922551538318</v>
      </c>
      <c r="C12" s="9">
        <f>IF(ISERROR(College!K30/College!G30),"n/a",College!K30/College!G30)</f>
        <v>0.18299800865206345</v>
      </c>
      <c r="D12" s="11">
        <f>IF(ISERROR(B12-C12),"n/a",B12-C12)</f>
        <v>3.0412168633197345E-3</v>
      </c>
    </row>
    <row r="13" spans="1:19" ht="15" x14ac:dyDescent="0.2">
      <c r="A13" s="13" t="s">
        <v>14</v>
      </c>
      <c r="B13" s="9">
        <f>IF(ISERROR(College!N30/College!F30),"n/a",College!N30/College!F30)</f>
        <v>2.4938905946487875E-2</v>
      </c>
      <c r="C13" s="9">
        <f>IF(ISERROR(College!O30/College!G30),"n/a",College!O30/College!G30)</f>
        <v>0</v>
      </c>
      <c r="D13" s="11">
        <f>IF(ISERROR(B13-C13),"n/a",B13-C13)</f>
        <v>2.4938905946487875E-2</v>
      </c>
    </row>
    <row r="14" spans="1:19" ht="15" x14ac:dyDescent="0.2">
      <c r="A14" s="13" t="s">
        <v>15</v>
      </c>
      <c r="B14" s="9">
        <f>IF(ISERROR(College!N30/College!J30),"n/a",College!N30/College!J30)</f>
        <v>0.13405186931626811</v>
      </c>
      <c r="C14" s="9">
        <f>IF(ISERROR(College!O30/College!K30),"n/a",College!O30/College!K30)</f>
        <v>0</v>
      </c>
      <c r="D14" s="11">
        <f>IF(ISERROR(B14-C14),"n/a",B14-C14)</f>
        <v>0.13405186931626811</v>
      </c>
    </row>
    <row r="15" spans="1:19" ht="15" x14ac:dyDescent="0.2">
      <c r="A15" s="13" t="s">
        <v>16</v>
      </c>
      <c r="B15" s="9">
        <f>IF(ISERROR(College!R30/College!N30), "n/a",College!R30/College!N30)</f>
        <v>0</v>
      </c>
      <c r="C15" s="9" t="str">
        <f>IF(ISERROR(College!S30/College!O30), "n/a",College!S30/College!O30)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0.84957789716039911</v>
      </c>
      <c r="C17" s="9">
        <f>IF(ISERROR(College!G35/College!C35),"n/a",College!G35/College!C35)</f>
        <v>0.85488958990536279</v>
      </c>
      <c r="D17" s="11">
        <f>IF(ISERROR(B17-C17),"n/a",B17-C17)</f>
        <v>-5.3116927449636808E-3</v>
      </c>
    </row>
    <row r="18" spans="1:4" ht="15" x14ac:dyDescent="0.2">
      <c r="A18" s="13" t="s">
        <v>13</v>
      </c>
      <c r="B18" s="9">
        <f>IF(ISERROR(College!J35/College!F35),"n/a",College!J35/College!F35)</f>
        <v>5.0587172538392053E-2</v>
      </c>
      <c r="C18" s="9">
        <f>IF(ISERROR(College!K35/College!G35),"n/a",College!K35/College!G35)</f>
        <v>7.1955719557195569E-2</v>
      </c>
      <c r="D18" s="11">
        <f>IF(ISERROR(B18-C18),"n/a",B18-C18)</f>
        <v>-2.1368547018803516E-2</v>
      </c>
    </row>
    <row r="19" spans="1:4" ht="15" x14ac:dyDescent="0.2">
      <c r="A19" s="13" t="s">
        <v>14</v>
      </c>
      <c r="B19" s="9">
        <f>IF(ISERROR(College!N35/College!F35),"n/a",College!N35/College!F35)</f>
        <v>5.4200542005420054E-3</v>
      </c>
      <c r="C19" s="9">
        <f>IF(ISERROR(College!O35/College!G35),"n/a",College!O35/College!G35)</f>
        <v>0</v>
      </c>
      <c r="D19" s="11">
        <f>IF(ISERROR(B19-C19),"n/a",B19-C19)</f>
        <v>5.4200542005420054E-3</v>
      </c>
    </row>
    <row r="20" spans="1:4" ht="15" x14ac:dyDescent="0.2">
      <c r="A20" s="13" t="s">
        <v>15</v>
      </c>
      <c r="B20" s="9">
        <f>IF(ISERROR(College!N35/College!J35),"n/a",College!N35/College!J35)</f>
        <v>0.10714285714285714</v>
      </c>
      <c r="C20" s="9">
        <f>IF(ISERROR(College!O35/College!K35),"n/a",College!O35/College!K35)</f>
        <v>0</v>
      </c>
      <c r="D20" s="11">
        <f>IF(ISERROR(B20-C20),"n/a",B20-C20)</f>
        <v>0.10714285714285714</v>
      </c>
    </row>
    <row r="21" spans="1:4" ht="15" x14ac:dyDescent="0.2">
      <c r="A21" s="13" t="s">
        <v>16</v>
      </c>
      <c r="B21" s="9">
        <f>IF(ISERROR(College!R35/College!N35), "n/a",College!R35/College!N35)</f>
        <v>0</v>
      </c>
      <c r="C21" s="9" t="str">
        <f>IF(ISERROR(College!S35/College!O35), "n/a",College!S35/College!O35)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0.78105590062111796</v>
      </c>
      <c r="C23" s="9">
        <f>IF(ISERROR(College!G33/College!C33),"n/a",College!G33/College!C33)</f>
        <v>0.78103339634530555</v>
      </c>
      <c r="D23" s="11">
        <f>IF(ISERROR(B23-C23),"n/a",B23-C23)</f>
        <v>2.2504275812407215E-5</v>
      </c>
    </row>
    <row r="24" spans="1:4" ht="15" x14ac:dyDescent="0.2">
      <c r="A24" s="13" t="s">
        <v>13</v>
      </c>
      <c r="B24" s="9">
        <f>IF(ISERROR(College!J33/College!F33),"n/a",College!J33/College!F33)</f>
        <v>7.992047713717694E-2</v>
      </c>
      <c r="C24" s="9">
        <f>IF(ISERROR(College!K33/College!G33),"n/a",College!K33/College!G33)</f>
        <v>0.10084711577248891</v>
      </c>
      <c r="D24" s="11">
        <f>IF(ISERROR(B24-C24),"n/a",B24-C24)</f>
        <v>-2.0926638635311967E-2</v>
      </c>
    </row>
    <row r="25" spans="1:4" ht="15" x14ac:dyDescent="0.2">
      <c r="A25" s="13" t="s">
        <v>14</v>
      </c>
      <c r="B25" s="9">
        <f>IF(ISERROR(College!N33/College!F33),"n/a",College!N33/College!F33)</f>
        <v>8.7475149105367793E-3</v>
      </c>
      <c r="C25" s="9">
        <f>IF(ISERROR(College!O33/College!G33),"n/a",College!O33/College!G33)</f>
        <v>0</v>
      </c>
      <c r="D25" s="11">
        <f>IF(ISERROR(B25-C25),"n/a",B25-C25)</f>
        <v>8.7475149105367793E-3</v>
      </c>
    </row>
    <row r="26" spans="1:4" ht="15" x14ac:dyDescent="0.2">
      <c r="A26" s="13" t="s">
        <v>15</v>
      </c>
      <c r="B26" s="9">
        <f>IF(ISERROR(College!N33/College!J33),"n/a",College!N33/College!J33)</f>
        <v>0.10945273631840796</v>
      </c>
      <c r="C26" s="9">
        <f>IF(ISERROR(College!O33/College!K33),"n/a",College!O33/College!K33)</f>
        <v>0</v>
      </c>
      <c r="D26" s="11">
        <f>IF(ISERROR(B26-C26),"n/a",B26-C26)</f>
        <v>0.10945273631840796</v>
      </c>
    </row>
    <row r="27" spans="1:4" ht="15" x14ac:dyDescent="0.2">
      <c r="A27" s="13" t="s">
        <v>16</v>
      </c>
      <c r="B27" s="9">
        <f>IF(ISERROR(College!R33/College!N33), "n/a",College!R33/College!N33)</f>
        <v>0</v>
      </c>
      <c r="C27" s="9" t="str">
        <f>IF(ISERROR(College!S33/College!O33), "n/a",College!S33/College!O33)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0.8042111213170352</v>
      </c>
      <c r="C29" s="9">
        <f>IF(ISERROR(College!G28/College!C28),"n/a",College!G28/College!C28)</f>
        <v>0.69602949082251753</v>
      </c>
      <c r="D29" s="11">
        <f>IF(ISERROR(B29-C29),"n/a",B29-C29)</f>
        <v>0.10818163049451768</v>
      </c>
    </row>
    <row r="30" spans="1:4" ht="15" x14ac:dyDescent="0.2">
      <c r="A30" s="13" t="s">
        <v>13</v>
      </c>
      <c r="B30" s="9">
        <f>IF(ISERROR(College!J28/College!F28),"n/a",College!J28/College!F28)</f>
        <v>0.14399929713582851</v>
      </c>
      <c r="C30" s="9">
        <f>IF(ISERROR(College!K28/College!G28),"n/a",College!K28/College!G28)</f>
        <v>0.1651219243076244</v>
      </c>
      <c r="D30" s="11">
        <f>IF(ISERROR(B30-C30),"n/a",B30-C30)</f>
        <v>-2.1122627171795888E-2</v>
      </c>
    </row>
    <row r="31" spans="1:4" ht="15" x14ac:dyDescent="0.2">
      <c r="A31" s="13" t="s">
        <v>14</v>
      </c>
      <c r="B31" s="9">
        <f>IF(ISERROR(College!N28/College!F28),"n/a",College!N28/College!F28)</f>
        <v>1.902126164118784E-2</v>
      </c>
      <c r="C31" s="9">
        <f>IF(ISERROR(College!O28/College!G28),"n/a",College!O28/College!G28)</f>
        <v>0</v>
      </c>
      <c r="D31" s="11">
        <f>IF(ISERROR(B31-C31),"n/a",B31-C31)</f>
        <v>1.902126164118784E-2</v>
      </c>
    </row>
    <row r="32" spans="1:4" ht="15" x14ac:dyDescent="0.2">
      <c r="A32" s="13" t="s">
        <v>15</v>
      </c>
      <c r="B32" s="9">
        <f>IF(ISERROR(College!N28/College!J28),"n/a",College!N28/College!J28)</f>
        <v>0.13209273947528982</v>
      </c>
      <c r="C32" s="9">
        <f>IF(ISERROR(College!O28/College!K28),"n/a",College!O28/College!K28)</f>
        <v>0</v>
      </c>
      <c r="D32" s="11">
        <f>IF(ISERROR(B32-C32),"n/a",B32-C32)</f>
        <v>0.13209273947528982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</v>
      </c>
      <c r="C33" s="10" t="str">
        <f>IF(ISERROR(College!S28/College!O28), "n/a",College!S28/College!O28)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7/21/23</v>
      </c>
      <c r="C36" s="326" t="str">
        <f>(Summary!C7)</f>
        <v>as of 7/21/22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0.70633727175080563</v>
      </c>
      <c r="C39" s="9">
        <f>IF(ISERROR(College!G38/College!C38),"n/a",College!G38/College!C38)</f>
        <v>0.76765238382619194</v>
      </c>
      <c r="D39" s="11">
        <f>IF(ISERROR(B39-C39),"n/a",B39-C39)</f>
        <v>-6.1315112075386313E-2</v>
      </c>
    </row>
    <row r="40" spans="1:4" ht="15" x14ac:dyDescent="0.2">
      <c r="A40" s="13" t="s">
        <v>13</v>
      </c>
      <c r="B40" s="9">
        <f>IF(ISERROR(College!J38/College!F38),"n/a",College!J38/College!F38)</f>
        <v>0.19038929440389293</v>
      </c>
      <c r="C40" s="9">
        <f>IF(ISERROR(College!K38/College!G38),"n/a",College!K38/College!G38)</f>
        <v>0.20178197064989517</v>
      </c>
      <c r="D40" s="11">
        <f>IF(ISERROR(B40-C40),"n/a",B40-C40)</f>
        <v>-1.1392676246002237E-2</v>
      </c>
    </row>
    <row r="41" spans="1:4" ht="15" x14ac:dyDescent="0.2">
      <c r="A41" s="13" t="s">
        <v>14</v>
      </c>
      <c r="B41" s="9">
        <f>IF(ISERROR(College!N38/College!F38),"n/a",College!N38/College!F38)</f>
        <v>0</v>
      </c>
      <c r="C41" s="9">
        <f>IF(ISERROR(College!O38/College!G38),"n/a",College!O38/College!G38)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IF(ISERROR(College!N38/College!J38),"n/a",College!N38/College!J38)</f>
        <v>0</v>
      </c>
      <c r="C42" s="9">
        <f>IF(ISERROR(College!O38/College!K38),"n/a",College!O38/College!K38)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IF(ISERROR(College!R38/College!N38), "n/a",College!R38/College!N38)</f>
        <v>n/a</v>
      </c>
      <c r="C43" s="9" t="str">
        <f>IF(ISERROR(College!S38/College!O38), "n/a",College!S38/College!O38)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0.35294117647058826</v>
      </c>
      <c r="D46" s="11">
        <f>IF(ISERROR(B46-C46),"n/a",B46-C46)</f>
        <v>-0.13071895424836605</v>
      </c>
    </row>
    <row r="47" spans="1:4" ht="15" x14ac:dyDescent="0.2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IF(ISERROR(College!R39/College!N39), "n/a",College!R39/College!N39)</f>
        <v>n/a</v>
      </c>
      <c r="C49" s="9" t="str">
        <f>IF(ISERROR(College!S39/College!O39), "n/a",College!S39/College!O39)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0.17647058823529413</v>
      </c>
      <c r="C51" s="9">
        <f>IF(ISERROR(College!G43/College!C43),"n/a",College!G43/College!C43)</f>
        <v>0.47663551401869159</v>
      </c>
      <c r="D51" s="11">
        <f>IF(ISERROR(B51-C51),"n/a",B51-C51)</f>
        <v>-0.30016492578339748</v>
      </c>
    </row>
    <row r="52" spans="1:4" ht="15" x14ac:dyDescent="0.2">
      <c r="A52" s="13" t="s">
        <v>13</v>
      </c>
      <c r="B52" s="9">
        <f>IF(ISERROR(College!J43/College!F43),"n/a",College!J43/College!F43)</f>
        <v>0.15517241379310345</v>
      </c>
      <c r="C52" s="9">
        <f>IF(ISERROR(College!K43/College!G43),"n/a",College!K43/College!G43)</f>
        <v>0.17647058823529413</v>
      </c>
      <c r="D52" s="11">
        <f>IF(ISERROR(B52-C52),"n/a",B52-C52)</f>
        <v>-2.1298174442190676E-2</v>
      </c>
    </row>
    <row r="53" spans="1:4" ht="15" x14ac:dyDescent="0.2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IF(ISERROR(College!R43/College!N43), "n/a",College!R43/College!N43)</f>
        <v>n/a</v>
      </c>
      <c r="C55" s="9" t="str">
        <f>IF(ISERROR(College!S43/College!O43), "n/a",College!S43/College!O43)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0.84184914841849146</v>
      </c>
      <c r="C57" s="9">
        <f>IF(ISERROR(College!G41/College!C41),"n/a",College!G41/College!C41)</f>
        <v>0.89005235602094246</v>
      </c>
      <c r="D57" s="11">
        <f>IF(ISERROR(B57-C57),"n/a",B57-C57)</f>
        <v>-4.8203207602451004E-2</v>
      </c>
    </row>
    <row r="58" spans="1:4" ht="15" x14ac:dyDescent="0.2">
      <c r="A58" s="13" t="s">
        <v>13</v>
      </c>
      <c r="B58" s="9">
        <f>IF(ISERROR(College!J41/College!F41),"n/a",College!J41/College!F41)</f>
        <v>0.15028901734104047</v>
      </c>
      <c r="C58" s="9">
        <f>IF(ISERROR(College!K41/College!G41),"n/a",College!K41/College!G41)</f>
        <v>0.20784313725490197</v>
      </c>
      <c r="D58" s="11">
        <f>IF(ISERROR(B58-C58),"n/a",B58-C58)</f>
        <v>-5.7554119913861501E-2</v>
      </c>
    </row>
    <row r="59" spans="1:4" ht="15" x14ac:dyDescent="0.2">
      <c r="A59" s="13" t="s">
        <v>14</v>
      </c>
      <c r="B59" s="9">
        <f>IF(ISERROR(College!N41/College!F41),"n/a",College!N41/College!F41)</f>
        <v>2.023121387283237E-2</v>
      </c>
      <c r="C59" s="9">
        <f>IF(ISERROR(College!O41/College!G41),"n/a",College!O41/College!G41)</f>
        <v>2.1568627450980392E-2</v>
      </c>
      <c r="D59" s="11">
        <f>IF(ISERROR(B59-C59),"n/a",B59-C59)</f>
        <v>-1.3374135781480216E-3</v>
      </c>
    </row>
    <row r="60" spans="1:4" ht="15" x14ac:dyDescent="0.2">
      <c r="A60" s="13" t="s">
        <v>15</v>
      </c>
      <c r="B60" s="9">
        <f>IF(ISERROR(College!N41/College!J41),"n/a",College!N41/College!J41)</f>
        <v>0.13461538461538461</v>
      </c>
      <c r="C60" s="9">
        <f>IF(ISERROR(College!O41/College!K41),"n/a",College!O41/College!K41)</f>
        <v>0.10377358490566038</v>
      </c>
      <c r="D60" s="11">
        <f>IF(ISERROR(B60-C60),"n/a",B60-C60)</f>
        <v>3.0841799709724227E-2</v>
      </c>
    </row>
    <row r="61" spans="1:4" ht="15" x14ac:dyDescent="0.2">
      <c r="A61" s="13" t="s">
        <v>16</v>
      </c>
      <c r="B61" s="9">
        <f>IF(ISERROR(College!R41/College!N41), "n/a",College!R41/College!N41)</f>
        <v>0</v>
      </c>
      <c r="C61" s="9">
        <f>IF(ISERROR(College!S41/College!O41), "n/a",College!S41/College!O41)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0.71222883470915721</v>
      </c>
      <c r="C63" s="9">
        <f>IF(ISERROR(College!G36/College!C36),"n/a",College!G36/College!C36)</f>
        <v>0.77304591657903965</v>
      </c>
      <c r="D63" s="11">
        <f>IF(ISERROR(B63-C63),"n/a",B63-C63)</f>
        <v>-6.0817081869882439E-2</v>
      </c>
    </row>
    <row r="64" spans="1:4" ht="15" x14ac:dyDescent="0.2">
      <c r="A64" s="13" t="s">
        <v>13</v>
      </c>
      <c r="B64" s="9">
        <f>IF(ISERROR(College!J36/College!F36),"n/a",College!J36/College!F36)</f>
        <v>0.18625336927223721</v>
      </c>
      <c r="C64" s="9">
        <f>IF(ISERROR(College!K36/College!G36),"n/a",College!K36/College!G36)</f>
        <v>0.20335524824302878</v>
      </c>
      <c r="D64" s="11">
        <f>IF(ISERROR(B64-C64),"n/a",B64-C64)</f>
        <v>-1.7101878970791573E-2</v>
      </c>
    </row>
    <row r="65" spans="1:4" ht="15" x14ac:dyDescent="0.2">
      <c r="A65" s="13" t="s">
        <v>14</v>
      </c>
      <c r="B65" s="9">
        <f>IF(ISERROR(College!N36/College!F36),"n/a",College!N36/College!F36)</f>
        <v>1.8867924528301887E-3</v>
      </c>
      <c r="C65" s="9">
        <f>IF(ISERROR(College!O36/College!G36),"n/a",College!O36/College!G36)</f>
        <v>2.4937655860349127E-3</v>
      </c>
      <c r="D65" s="11">
        <f>IF(ISERROR(B65-C65),"n/a",B65-C65)</f>
        <v>-6.0697313320472396E-4</v>
      </c>
    </row>
    <row r="66" spans="1:4" ht="15" x14ac:dyDescent="0.2">
      <c r="A66" s="13" t="s">
        <v>15</v>
      </c>
      <c r="B66" s="9">
        <f>IF(ISERROR(College!N36/College!J36),"n/a",College!N36/College!J36)</f>
        <v>1.0130246020260492E-2</v>
      </c>
      <c r="C66" s="9">
        <f>IF(ISERROR(College!O36/College!K36),"n/a",College!O36/College!K36)</f>
        <v>1.2263099219620958E-2</v>
      </c>
      <c r="D66" s="11">
        <f>IF(ISERROR(B66-C66),"n/a",B66-C66)</f>
        <v>-2.1328531993604662E-3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</v>
      </c>
      <c r="C67" s="10">
        <f>IF(ISERROR(College!S36/College!O36), "n/a",College!S36/College!O36)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7/24/2023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21,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7/21/23</v>
      </c>
      <c r="C9" s="328" t="str">
        <f>Summary!C7</f>
        <v>as of 7/21/22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0.78530850560201992</v>
      </c>
      <c r="C11" s="9">
        <f>IF(ISERROR(College!G47/College!C47),"n/a",College!G47/College!C47)</f>
        <v>0.756215360253365</v>
      </c>
      <c r="D11" s="11">
        <f>IF(ISERROR(B11-C11),"n/a",B11-C11)</f>
        <v>2.9093145348654925E-2</v>
      </c>
    </row>
    <row r="12" spans="1:4" ht="15" x14ac:dyDescent="0.2">
      <c r="A12" s="13" t="s">
        <v>13</v>
      </c>
      <c r="B12" s="9">
        <f>IF(ISERROR(College!J47/College!F47),"n/a",College!J47/College!F47)</f>
        <v>0.16989852305837436</v>
      </c>
      <c r="C12" s="9">
        <f>IF(ISERROR(College!K47/College!G47),"n/a",College!K47/College!G47)</f>
        <v>0.18971835409904722</v>
      </c>
      <c r="D12" s="11">
        <f>IF(ISERROR(B12-C12),"n/a",B12-C12)</f>
        <v>-1.9819831040672864E-2</v>
      </c>
    </row>
    <row r="13" spans="1:4" ht="15" x14ac:dyDescent="0.2">
      <c r="A13" s="13" t="s">
        <v>14</v>
      </c>
      <c r="B13" s="9">
        <f>IF(ISERROR(College!N47/College!F47),"n/a",College!N47/College!F47)</f>
        <v>2.8835526976790916E-2</v>
      </c>
      <c r="C13" s="9">
        <f>IF(ISERROR(College!O47/College!G47),"n/a",College!O47/College!G47)</f>
        <v>0</v>
      </c>
      <c r="D13" s="11">
        <f>IF(ISERROR(B13-C13),"n/a",B13-C13)</f>
        <v>2.8835526976790916E-2</v>
      </c>
    </row>
    <row r="14" spans="1:4" ht="15" x14ac:dyDescent="0.2">
      <c r="A14" s="13" t="s">
        <v>15</v>
      </c>
      <c r="B14" s="9">
        <f>IF(ISERROR(College!N47/College!J47),"n/a",College!N47/College!J47)</f>
        <v>0.16972205795387343</v>
      </c>
      <c r="C14" s="9">
        <f>IF(ISERROR(College!O47/College!K47),"n/a",College!O47/College!K47)</f>
        <v>0</v>
      </c>
      <c r="D14" s="11">
        <f>IF(ISERROR(B14-C14),"n/a",B14-C14)</f>
        <v>0.16972205795387343</v>
      </c>
    </row>
    <row r="15" spans="1:4" ht="15" x14ac:dyDescent="0.2">
      <c r="A15" s="13" t="s">
        <v>16</v>
      </c>
      <c r="B15" s="9">
        <f>IF(ISERROR(College!R47/College!N47), "n/a",College!R47/College!N47)</f>
        <v>0</v>
      </c>
      <c r="C15" s="9" t="str">
        <f>IF(ISERROR(College!S47/College!O47), "n/a",College!S47/College!O47)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0.88694267515923564</v>
      </c>
      <c r="D17" s="11">
        <f>IF(ISERROR(B17-C17),"n/a",B17-C17)</f>
        <v>-2.118098586813455E-2</v>
      </c>
    </row>
    <row r="18" spans="1:4" ht="15" x14ac:dyDescent="0.2">
      <c r="A18" s="13" t="s">
        <v>13</v>
      </c>
      <c r="B18" s="9">
        <f>IF(ISERROR(College!J52/College!F52),"n/a",College!J52/College!F52)</f>
        <v>5.0522648083623695E-2</v>
      </c>
      <c r="C18" s="9">
        <f>IF(ISERROR(College!K52/College!G52),"n/a",College!K52/College!G52)</f>
        <v>5.7450628366247758E-2</v>
      </c>
      <c r="D18" s="11">
        <f>IF(ISERROR(B18-C18),"n/a",B18-C18)</f>
        <v>-6.9279802826240633E-3</v>
      </c>
    </row>
    <row r="19" spans="1:4" ht="15" x14ac:dyDescent="0.2">
      <c r="A19" s="13" t="s">
        <v>14</v>
      </c>
      <c r="B19" s="9">
        <f>IF(ISERROR(College!N52/College!F52),"n/a",College!N52/College!F52)</f>
        <v>1.5679442508710801E-2</v>
      </c>
      <c r="C19" s="9">
        <f>IF(ISERROR(College!O52/College!G52),"n/a",College!O52/College!G52)</f>
        <v>0</v>
      </c>
      <c r="D19" s="11">
        <f>IF(ISERROR(B19-C19),"n/a",B19-C19)</f>
        <v>1.5679442508710801E-2</v>
      </c>
    </row>
    <row r="20" spans="1:4" ht="15" x14ac:dyDescent="0.2">
      <c r="A20" s="13" t="s">
        <v>15</v>
      </c>
      <c r="B20" s="9">
        <f>IF(ISERROR(College!N52/College!J52),"n/a",College!N52/College!J52)</f>
        <v>0.31034482758620691</v>
      </c>
      <c r="C20" s="9">
        <f>IF(ISERROR(College!O52/College!K52),"n/a",College!O52/College!K52)</f>
        <v>0</v>
      </c>
      <c r="D20" s="11">
        <f>IF(ISERROR(B20-C20),"n/a",B20-C20)</f>
        <v>0.31034482758620691</v>
      </c>
    </row>
    <row r="21" spans="1:4" ht="15" x14ac:dyDescent="0.2">
      <c r="A21" s="13" t="s">
        <v>16</v>
      </c>
      <c r="B21" s="9">
        <f>IF(ISERROR(College!R52/College!N52), "n/a",College!R52/College!N52)</f>
        <v>0</v>
      </c>
      <c r="C21" s="9" t="str">
        <f>IF(ISERROR(College!S52/College!O52), "n/a",College!S52/College!O52)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0.82638888888888884</v>
      </c>
      <c r="C23" s="9">
        <f>IF(ISERROR(College!G50/College!C50),"n/a",College!G50/College!C50)</f>
        <v>0.82857142857142863</v>
      </c>
      <c r="D23" s="11">
        <f>IF(ISERROR(B23-C23),"n/a",B23-C23)</f>
        <v>-2.1825396825397858E-3</v>
      </c>
    </row>
    <row r="24" spans="1:4" ht="15" x14ac:dyDescent="0.2">
      <c r="A24" s="13" t="s">
        <v>13</v>
      </c>
      <c r="B24" s="9">
        <f>IF(ISERROR(College!J50/College!F50),"n/a",College!J50/College!F50)</f>
        <v>6.1974789915966388E-2</v>
      </c>
      <c r="C24" s="9">
        <f>IF(ISERROR(College!K50/College!G50),"n/a",College!K50/College!G50)</f>
        <v>8.39080459770115E-2</v>
      </c>
      <c r="D24" s="11">
        <f>IF(ISERROR(B24-C24),"n/a",B24-C24)</f>
        <v>-2.1933256061045112E-2</v>
      </c>
    </row>
    <row r="25" spans="1:4" ht="15" x14ac:dyDescent="0.2">
      <c r="A25" s="13" t="s">
        <v>14</v>
      </c>
      <c r="B25" s="9">
        <f>IF(ISERROR(College!N50/College!F50),"n/a",College!N50/College!F50)</f>
        <v>5.2521008403361349E-3</v>
      </c>
      <c r="C25" s="9">
        <f>IF(ISERROR(College!O50/College!G50),"n/a",College!O50/College!G50)</f>
        <v>0</v>
      </c>
      <c r="D25" s="11">
        <f>IF(ISERROR(B25-C25),"n/a",B25-C25)</f>
        <v>5.2521008403361349E-3</v>
      </c>
    </row>
    <row r="26" spans="1:4" ht="15" x14ac:dyDescent="0.2">
      <c r="A26" s="13" t="s">
        <v>15</v>
      </c>
      <c r="B26" s="9">
        <f>IF(ISERROR(College!N50/College!J50),"n/a",College!N50/College!J50)</f>
        <v>8.4745762711864403E-2</v>
      </c>
      <c r="C26" s="9">
        <f>IF(ISERROR(College!O50/College!K50),"n/a",College!O50/College!K50)</f>
        <v>0</v>
      </c>
      <c r="D26" s="11">
        <f>IF(ISERROR(B26-C26),"n/a",B26-C26)</f>
        <v>8.4745762711864403E-2</v>
      </c>
    </row>
    <row r="27" spans="1:4" ht="15" x14ac:dyDescent="0.2">
      <c r="A27" s="13" t="s">
        <v>16</v>
      </c>
      <c r="B27" s="9">
        <f>IF(ISERROR(College!R50/College!N50), "n/a",College!R50/College!N50)</f>
        <v>0</v>
      </c>
      <c r="C27" s="9" t="str">
        <f>IF(ISERROR(College!S50/College!O50), "n/a",College!S50/College!O50)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0.81363692612300453</v>
      </c>
      <c r="C29" s="9">
        <f>IF(ISERROR(College!G45/College!C45),"n/a",College!G45/College!C45)</f>
        <v>0.76726306961140622</v>
      </c>
      <c r="D29" s="11">
        <f>IF(ISERROR(B29-C29),"n/a",B29-C29)</f>
        <v>4.637385651159831E-2</v>
      </c>
    </row>
    <row r="30" spans="1:4" ht="15" x14ac:dyDescent="0.2">
      <c r="A30" s="13" t="s">
        <v>13</v>
      </c>
      <c r="B30" s="9">
        <f>IF(ISERROR(College!J45/College!F45),"n/a",College!J45/College!F45)</f>
        <v>0.13627376425855514</v>
      </c>
      <c r="C30" s="9">
        <f>IF(ISERROR(College!K45/College!G45),"n/a",College!K45/College!G45)</f>
        <v>0.1746219712151576</v>
      </c>
      <c r="D30" s="11">
        <f>IF(ISERROR(B30-C30),"n/a",B30-C30)</f>
        <v>-3.834820695660246E-2</v>
      </c>
    </row>
    <row r="31" spans="1:4" ht="15" x14ac:dyDescent="0.2">
      <c r="A31" s="13" t="s">
        <v>14</v>
      </c>
      <c r="B31" s="9">
        <f>IF(ISERROR(College!N45/College!F45),"n/a",College!N45/College!F45)</f>
        <v>2.2889733840304183E-2</v>
      </c>
      <c r="C31" s="9">
        <f>IF(ISERROR(College!O45/College!G45),"n/a",College!O45/College!G45)</f>
        <v>0</v>
      </c>
      <c r="D31" s="11">
        <f>IF(ISERROR(B31-C31),"n/a",B31-C31)</f>
        <v>2.2889733840304183E-2</v>
      </c>
    </row>
    <row r="32" spans="1:4" ht="15" x14ac:dyDescent="0.2">
      <c r="A32" s="13" t="s">
        <v>15</v>
      </c>
      <c r="B32" s="9">
        <f>IF(ISERROR(College!N45/College!J45),"n/a",College!N45/College!J45)</f>
        <v>0.16796875</v>
      </c>
      <c r="C32" s="9">
        <f>IF(ISERROR(College!O45/College!K45),"n/a",College!O45/College!K45)</f>
        <v>0</v>
      </c>
      <c r="D32" s="11">
        <f>IF(ISERROR(B32-C32),"n/a",B32-C32)</f>
        <v>0.16796875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</v>
      </c>
      <c r="C33" s="10" t="str">
        <f>IF(ISERROR(College!S45/College!O45), "n/a",College!S45/College!O45)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7/21/23</v>
      </c>
      <c r="C36" s="326" t="str">
        <f>(Summary!C7)</f>
        <v>as of 7/21/22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0.5749032614704257</v>
      </c>
      <c r="C39" s="9">
        <f>IF(ISERROR(College!G55/College!C55),"n/a",College!G55/College!C55)</f>
        <v>0.62788461538461537</v>
      </c>
      <c r="D39" s="11">
        <f>IF(ISERROR(B39-C39),"n/a",B39-C39)</f>
        <v>-5.2981353914189677E-2</v>
      </c>
    </row>
    <row r="40" spans="1:4" ht="15" x14ac:dyDescent="0.2">
      <c r="A40" s="13" t="s">
        <v>13</v>
      </c>
      <c r="B40" s="9">
        <f>IF(ISERROR(College!J55/College!F55),"n/a",College!J55/College!F55)</f>
        <v>0.23557692307692307</v>
      </c>
      <c r="C40" s="9">
        <f>IF(ISERROR(College!K55/College!G55),"n/a",College!K55/College!G55)</f>
        <v>0.21439509954058192</v>
      </c>
      <c r="D40" s="11">
        <f>IF(ISERROR(B40-C40),"n/a",B40-C40)</f>
        <v>2.1181823536341154E-2</v>
      </c>
    </row>
    <row r="41" spans="1:4" ht="15" x14ac:dyDescent="0.2">
      <c r="A41" s="13" t="s">
        <v>14</v>
      </c>
      <c r="B41" s="9">
        <f>IF(ISERROR(College!N55/College!F55),"n/a",College!N55/College!F55)</f>
        <v>0</v>
      </c>
      <c r="C41" s="9">
        <f>IF(ISERROR(College!O55/College!G55),"n/a",College!O55/College!G55)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IF(ISERROR(College!N55/College!J55),"n/a",College!N55/College!J55)</f>
        <v>0</v>
      </c>
      <c r="C42" s="9">
        <f>IF(ISERROR(College!O55/College!K55),"n/a",College!O55/College!K55)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IF(ISERROR(College!R55/College!N55), "n/a",College!R55/College!N55)</f>
        <v>n/a</v>
      </c>
      <c r="C43" s="9" t="str">
        <f>IF(ISERROR(College!S55/College!O55), "n/a",College!S55/College!O55)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2.9844807003581377E-3</v>
      </c>
      <c r="D45" s="11">
        <f>IF(ISERROR(B45-C45),"n/a",B45-C45)</f>
        <v>0.4414599637440863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0.46666666666666667</v>
      </c>
      <c r="D46" s="11">
        <f>IF(ISERROR(B46-C46),"n/a",B46-C46)</f>
        <v>-9.1666666666666674E-2</v>
      </c>
    </row>
    <row r="47" spans="1:4" ht="15" x14ac:dyDescent="0.2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IF(ISERROR(College!R56/College!N56), "n/a",College!R56/College!N56)</f>
        <v>n/a</v>
      </c>
      <c r="C49" s="9" t="str">
        <f>IF(ISERROR(College!X39/College!T39), "n/a",College!X39/College!T39)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IF(ISERROR(College!N60/College!J60),"n/a",College!N60/College!J60)</f>
        <v>0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0.17647058823529413</v>
      </c>
      <c r="C58" s="9">
        <f>IF(ISERROR(College!K58/College!G58),"n/a",College!K58/College!G58)</f>
        <v>0.32258064516129031</v>
      </c>
      <c r="D58" s="11">
        <f>IF(ISERROR(B58-C58),"n/a",B58-C58)</f>
        <v>-0.14611005692599618</v>
      </c>
    </row>
    <row r="59" spans="1:4" ht="15" x14ac:dyDescent="0.2">
      <c r="A59" s="13" t="s">
        <v>14</v>
      </c>
      <c r="B59" s="9">
        <f>IF(ISERROR(College!N58/College!F58),"n/a",College!N58/College!F58)</f>
        <v>5.8823529411764705E-2</v>
      </c>
      <c r="C59" s="9">
        <f>IF(ISERROR(College!O58/College!G58),"n/a",College!O58/College!G58)</f>
        <v>3.2258064516129031E-2</v>
      </c>
      <c r="D59" s="11">
        <f>IF(ISERROR(B59-C59),"n/a",B59-C59)</f>
        <v>2.6565464895635674E-2</v>
      </c>
    </row>
    <row r="60" spans="1:4" ht="15" x14ac:dyDescent="0.2">
      <c r="A60" s="13" t="s">
        <v>15</v>
      </c>
      <c r="B60" s="9">
        <f>IF(ISERROR(College!N58/College!J58),"n/a",College!N58/College!J58)</f>
        <v>0.33333333333333331</v>
      </c>
      <c r="C60" s="9">
        <f>IF(ISERROR(College!O58/College!K58),"n/a",College!O58/College!K58)</f>
        <v>0.1</v>
      </c>
      <c r="D60" s="11">
        <f>IF(ISERROR(B60-C60),"n/a",B60-C60)</f>
        <v>0.23333333333333331</v>
      </c>
    </row>
    <row r="61" spans="1:4" ht="15" x14ac:dyDescent="0.2">
      <c r="A61" s="13" t="s">
        <v>16</v>
      </c>
      <c r="B61" s="9">
        <f>IF(ISERROR(College!R58/College!N58), "n/a",College!R58/College!N58)</f>
        <v>0</v>
      </c>
      <c r="C61" s="9">
        <f>IF(ISERROR(College!S58/College!O58), "n/a",College!S58/College!O58)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0.56079027355623101</v>
      </c>
      <c r="C63" s="9">
        <f>IF(ISERROR(College!G53/College!C53),"n/a",College!G53/College!C53)</f>
        <v>0.60921052631578942</v>
      </c>
      <c r="D63" s="11">
        <f>IF(ISERROR(B63-C63),"n/a",B63-C63)</f>
        <v>-4.8420252759558413E-2</v>
      </c>
    </row>
    <row r="64" spans="1:4" ht="15" x14ac:dyDescent="0.2">
      <c r="A64" s="13" t="s">
        <v>13</v>
      </c>
      <c r="B64" s="9">
        <f>IF(ISERROR(College!J53/College!F53),"n/a",College!J53/College!F53)</f>
        <v>0.23306233062330622</v>
      </c>
      <c r="C64" s="9">
        <f>IF(ISERROR(College!K53/College!G53),"n/a",College!K53/College!G53)</f>
        <v>0.22102231821454282</v>
      </c>
      <c r="D64" s="11">
        <f>IF(ISERROR(B64-C64),"n/a",B64-C64)</f>
        <v>1.2040012408763401E-2</v>
      </c>
    </row>
    <row r="65" spans="1:4" ht="15" x14ac:dyDescent="0.2">
      <c r="A65" s="13" t="s">
        <v>14</v>
      </c>
      <c r="B65" s="9">
        <f>IF(ISERROR(College!N53/College!F53),"n/a",College!N53/College!F53)</f>
        <v>2.7100271002710027E-3</v>
      </c>
      <c r="C65" s="9">
        <f>IF(ISERROR(College!O53/College!G53),"n/a",College!O53/College!G53)</f>
        <v>1.4398848092152627E-3</v>
      </c>
      <c r="D65" s="11">
        <f>IF(ISERROR(B65-C65),"n/a",B65-C65)</f>
        <v>1.27014229105574E-3</v>
      </c>
    </row>
    <row r="66" spans="1:4" ht="15" x14ac:dyDescent="0.2">
      <c r="A66" s="13" t="s">
        <v>15</v>
      </c>
      <c r="B66" s="9">
        <f>IF(ISERROR(College!N53/College!J53),"n/a",College!N53/College!J53)</f>
        <v>1.1627906976744186E-2</v>
      </c>
      <c r="C66" s="9">
        <f>IF(ISERROR(College!O53/College!K53),"n/a",College!O53/College!K53)</f>
        <v>6.5146579804560263E-3</v>
      </c>
      <c r="D66" s="11">
        <f>IF(ISERROR(B66-C66),"n/a",B66-C66)</f>
        <v>5.1132489962881595E-3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</v>
      </c>
      <c r="C67" s="10">
        <f>IF(ISERROR(College!S53/College!O53), "n/a",College!S53/College!O53)</f>
        <v>0</v>
      </c>
      <c r="D67" s="12">
        <f>IF(ISERROR(B67-C67),"n/a",B67-C67)</f>
        <v>0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7/24/2023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21,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7/21/23</v>
      </c>
      <c r="C9" s="328" t="str">
        <f>Summary!C7</f>
        <v>as of 7/21/22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0.72362869198312241</v>
      </c>
      <c r="C11" s="9">
        <f>IF(ISERROR(College!G64/College!C64),"n/a",College!G64/College!C64)</f>
        <v>0.7056410256410256</v>
      </c>
      <c r="D11" s="11">
        <f>IF(ISERROR(B11-C11),"n/a",B11-C11)</f>
        <v>1.7987666342096809E-2</v>
      </c>
    </row>
    <row r="12" spans="1:4" ht="15" x14ac:dyDescent="0.2">
      <c r="A12" s="13" t="s">
        <v>13</v>
      </c>
      <c r="B12" s="9">
        <f>IF(ISERROR(College!J64/College!F64),"n/a",College!J64/College!F64)</f>
        <v>0.16326530612244897</v>
      </c>
      <c r="C12" s="9">
        <f>IF(ISERROR(College!K64/College!G64),"n/a",College!K64/College!G64)</f>
        <v>0.16279069767441862</v>
      </c>
      <c r="D12" s="11">
        <f>IF(ISERROR(B12-C12),"n/a",B12-C12)</f>
        <v>4.7460844803035029E-4</v>
      </c>
    </row>
    <row r="13" spans="1:4" ht="15" x14ac:dyDescent="0.2">
      <c r="A13" s="13" t="s">
        <v>14</v>
      </c>
      <c r="B13" s="9">
        <f>IF(ISERROR(College!N64/College!F64),"n/a",College!N64/College!F64)</f>
        <v>2.9154518950437316E-2</v>
      </c>
      <c r="C13" s="9">
        <f>IF(ISERROR(College!O64/College!G64),"n/a",College!O64/College!G64)</f>
        <v>0</v>
      </c>
      <c r="D13" s="11">
        <f>IF(ISERROR(B13-C13),"n/a",B13-C13)</f>
        <v>2.9154518950437316E-2</v>
      </c>
    </row>
    <row r="14" spans="1:4" ht="15" x14ac:dyDescent="0.2">
      <c r="A14" s="13" t="s">
        <v>15</v>
      </c>
      <c r="B14" s="9">
        <f>IF(ISERROR(College!N64/College!J64),"n/a",College!N64/College!J64)</f>
        <v>0.17857142857142858</v>
      </c>
      <c r="C14" s="9">
        <f>IF(ISERROR(College!O64/College!K64),"n/a",College!O64/College!K64)</f>
        <v>0</v>
      </c>
      <c r="D14" s="11">
        <f>IF(ISERROR(B14-C14),"n/a",B14-C14)</f>
        <v>0.17857142857142858</v>
      </c>
    </row>
    <row r="15" spans="1:4" ht="15" x14ac:dyDescent="0.2">
      <c r="A15" s="13" t="s">
        <v>16</v>
      </c>
      <c r="B15" s="9">
        <f>IF(ISERROR(College!R64/College!N64), "n/a",College!R64/College!N64)</f>
        <v>0</v>
      </c>
      <c r="C15" s="9" t="str">
        <f>IF(ISERROR(College!S64/College!O64), "n/a",College!S64/College!O64)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0.73684210526315785</v>
      </c>
      <c r="D23" s="11">
        <f>IF(ISERROR(B23-C23),"n/a",B23-C23)</f>
        <v>-4.3660287081339622E-2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8.9285714285714288E-2</v>
      </c>
      <c r="D24" s="11">
        <f>IF(ISERROR(B24-C24),"n/a",B24-C24)</f>
        <v>-8.9285714285714288E-2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 t="str">
        <f>IF(ISERROR(College!S67/College!O67), "n/a",College!S67/College!O67)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0.73351400180668469</v>
      </c>
      <c r="C29" s="9">
        <f>IF(ISERROR(College!G62/College!C62),"n/a",College!G62/College!C62)</f>
        <v>0.71561338289962828</v>
      </c>
      <c r="D29" s="11">
        <f>IF(ISERROR(B29-C29),"n/a",B29-C29)</f>
        <v>1.7900618907056409E-2</v>
      </c>
    </row>
    <row r="30" spans="1:4" ht="15" x14ac:dyDescent="0.2">
      <c r="A30" s="13" t="s">
        <v>13</v>
      </c>
      <c r="B30" s="9">
        <f>IF(ISERROR(College!J62/College!F62),"n/a",College!J62/College!F62)</f>
        <v>0.13916256157635468</v>
      </c>
      <c r="C30" s="9">
        <f>IF(ISERROR(College!K62/College!G62),"n/a",College!K62/College!G62)</f>
        <v>0.15194805194805194</v>
      </c>
      <c r="D30" s="11">
        <f>IF(ISERROR(B30-C30),"n/a",B30-C30)</f>
        <v>-1.2785490371697267E-2</v>
      </c>
    </row>
    <row r="31" spans="1:4" ht="15" x14ac:dyDescent="0.2">
      <c r="A31" s="13" t="s">
        <v>14</v>
      </c>
      <c r="B31" s="9">
        <f>IF(ISERROR(College!N62/College!F62),"n/a",College!N62/College!F62)</f>
        <v>2.4630541871921183E-2</v>
      </c>
      <c r="C31" s="9">
        <f>IF(ISERROR(College!O62/College!G62),"n/a",College!O62/College!G62)</f>
        <v>0</v>
      </c>
      <c r="D31" s="11">
        <f>IF(ISERROR(B31-C31),"n/a",B31-C31)</f>
        <v>2.4630541871921183E-2</v>
      </c>
    </row>
    <row r="32" spans="1:4" ht="15" x14ac:dyDescent="0.2">
      <c r="A32" s="13" t="s">
        <v>15</v>
      </c>
      <c r="B32" s="9">
        <f>IF(ISERROR(College!N62/College!J62),"n/a",College!N62/College!J62)</f>
        <v>0.17699115044247787</v>
      </c>
      <c r="C32" s="9">
        <f>IF(ISERROR(College!O62/College!K62),"n/a",College!O62/College!K62)</f>
        <v>0</v>
      </c>
      <c r="D32" s="11">
        <f>IF(ISERROR(B32-C32),"n/a",B32-C32)</f>
        <v>0.17699115044247787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0</v>
      </c>
      <c r="C33" s="10" t="str">
        <f>IF(ISERROR(College!S62/College!O62), "n/a",College!S62/College!O62)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7/21/23</v>
      </c>
      <c r="C36" s="326" t="str">
        <f>(Summary!C7)</f>
        <v>as of 7/21/22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0.90607734806629836</v>
      </c>
      <c r="C39" s="9">
        <f>IF(ISERROR(College!G72/College!C72),"n/a",College!G72/College!C72)</f>
        <v>0.95061728395061729</v>
      </c>
      <c r="D39" s="11">
        <f>IF(ISERROR(B39-C39),"n/a",B39-C39)</f>
        <v>-4.4539935884318926E-2</v>
      </c>
    </row>
    <row r="40" spans="1:4" ht="15" x14ac:dyDescent="0.2">
      <c r="A40" s="13" t="s">
        <v>13</v>
      </c>
      <c r="B40" s="9">
        <f>IF(ISERROR(College!J72/College!F72),"n/a",College!J72/College!F72)</f>
        <v>0.3048780487804878</v>
      </c>
      <c r="C40" s="9">
        <f>IF(ISERROR(College!K72/College!G72),"n/a",College!K72/College!G72)</f>
        <v>0.2792207792207792</v>
      </c>
      <c r="D40" s="11">
        <f>IF(ISERROR(B40-C40),"n/a",B40-C40)</f>
        <v>2.5657269559708595E-2</v>
      </c>
    </row>
    <row r="41" spans="1:4" ht="15" x14ac:dyDescent="0.2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IF(ISERROR(College!R72/College!N72), "n/a",College!R72/College!N72)</f>
        <v>n/a</v>
      </c>
      <c r="C43" s="9" t="str">
        <f>IF(ISERROR(College!S72/College!O72), "n/a",College!S72/College!O72)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0.5</v>
      </c>
      <c r="C46" s="9">
        <f>IF(ISERROR(College!K73/College!G73),"n/a",College!K73/College!G73)</f>
        <v>1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IF(ISERROR(College!N73/College!J73),"n/a",College!N73/College!J73)</f>
        <v>0</v>
      </c>
      <c r="C48" s="9">
        <f>IF(ISERROR(College!O73/College!K73),"n/a",College!O73/College!K73)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0.89473684210526316</v>
      </c>
      <c r="C63" s="9">
        <f>IF(ISERROR(College!G70/College!C70),"n/a",College!G70/College!C70)</f>
        <v>0.91005291005291</v>
      </c>
      <c r="D63" s="11">
        <f>IF(ISERROR(B63-C63),"n/a",B63-C63)</f>
        <v>-1.5316067947646839E-2</v>
      </c>
    </row>
    <row r="64" spans="1:4" ht="15" x14ac:dyDescent="0.2">
      <c r="A64" s="13" t="s">
        <v>13</v>
      </c>
      <c r="B64" s="9">
        <f>IF(ISERROR(College!J70/College!F70),"n/a",College!J70/College!F70)</f>
        <v>0.3</v>
      </c>
      <c r="C64" s="9">
        <f>IF(ISERROR(College!K70/College!G70),"n/a",College!K70/College!G70)</f>
        <v>0.27325581395348836</v>
      </c>
      <c r="D64" s="11">
        <f>IF(ISERROR(B64-C64),"n/a",B64-C64)</f>
        <v>2.6744186046511631E-2</v>
      </c>
    </row>
    <row r="65" spans="1:4" ht="15" x14ac:dyDescent="0.2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IF(ISERROR(College!R70/College!N70), "n/a",College!R70/College!N70)</f>
        <v>n/a</v>
      </c>
      <c r="C67" s="10" t="str">
        <f>IF(ISERROR(College!S70/College!O70), "n/a",College!S70/College!O70)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7/24/2023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21,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7/21/23</v>
      </c>
      <c r="C9" s="326" t="str">
        <f>(Summary!C7)</f>
        <v>as of 7/21/22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0.57874762808349145</v>
      </c>
      <c r="C12" s="9">
        <f>IF(ISERROR(College!G89/College!C89),"n/a",College!G89/College!C89)</f>
        <v>0.45507584597432904</v>
      </c>
      <c r="D12" s="11">
        <f>IF(ISERROR(B12-C12),"n/a",B12-C12)</f>
        <v>0.12367178210916241</v>
      </c>
    </row>
    <row r="13" spans="1:4" ht="15" x14ac:dyDescent="0.2">
      <c r="A13" s="13" t="s">
        <v>13</v>
      </c>
      <c r="B13" s="9">
        <f>IF(ISERROR(College!J89/College!F89),"n/a",College!J89/College!F89)</f>
        <v>0.29836065573770493</v>
      </c>
      <c r="C13" s="9">
        <f>IF(ISERROR(College!K89/College!G89),"n/a",College!K89/College!G89)</f>
        <v>0.32051282051282054</v>
      </c>
      <c r="D13" s="11">
        <f>IF(ISERROR(B13-C13),"n/a",B13-C13)</f>
        <v>-2.2152164775115613E-2</v>
      </c>
    </row>
    <row r="14" spans="1:4" ht="15" x14ac:dyDescent="0.2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IF(ISERROR(College!R89/College!N89), "n/a",College!R89/College!N89)</f>
        <v>n/a</v>
      </c>
      <c r="C16" s="9" t="str">
        <f>IF(ISERROR(College!S89/College!O89), "n/a",College!S89/College!O89)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8.3333333333333329E-2</v>
      </c>
      <c r="D18" s="11">
        <f>IF(ISERROR(B18-C18),"n/a",B18-C18)</f>
        <v>0.27380952380952384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</v>
      </c>
      <c r="D19" s="11">
        <f>IF(ISERROR(B19-C19),"n/a",B19-C19)</f>
        <v>0.4</v>
      </c>
    </row>
    <row r="20" spans="1:4" ht="15" x14ac:dyDescent="0.2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IF(ISERROR(College!N90/College!J90),"n/a",College!N90/College!J90)</f>
        <v>0</v>
      </c>
      <c r="C21" s="9" t="str">
        <f>IF(ISERROR(College!O90/College!K90),"n/a",College!O90/College!K90)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0.20370370370370369</v>
      </c>
      <c r="C31" s="9">
        <f>IF(ISERROR(College!K92/College!G92),"n/a",College!K92/College!G92)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IF(ISERROR(College!R92/College!N92), "n/a",College!R92/College!N92)</f>
        <v>n/a</v>
      </c>
      <c r="C34" s="9" t="str">
        <f>IF(ISERROR(College!S92/College!O92), "n/a",College!S92/College!O92)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0.56246401842256766</v>
      </c>
      <c r="C36" s="9">
        <f>IF(ISERROR(College!G87/College!C87),"n/a",College!G87/College!C87)</f>
        <v>0.43653744025491237</v>
      </c>
      <c r="D36" s="11">
        <f>IF(ISERROR(B36-C36),"n/a",B36-C36)</f>
        <v>0.12592657816765529</v>
      </c>
    </row>
    <row r="37" spans="1:4" ht="15" x14ac:dyDescent="0.2">
      <c r="A37" s="13" t="s">
        <v>13</v>
      </c>
      <c r="B37" s="9">
        <f>IF(ISERROR(College!J87/College!F87),"n/a",College!J87/College!F87)</f>
        <v>0.29273285568065505</v>
      </c>
      <c r="C37" s="9">
        <f>IF(ISERROR(College!K87/College!G87),"n/a",College!K87/College!G87)</f>
        <v>0.31995133819951338</v>
      </c>
      <c r="D37" s="11">
        <f>IF(ISERROR(B37-C37),"n/a",B37-C37)</f>
        <v>-2.7218482518858333E-2</v>
      </c>
    </row>
    <row r="38" spans="1:4" ht="15" x14ac:dyDescent="0.2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IF(ISERROR(College!R87/College!N87), "n/a",College!R87/College!N87)</f>
        <v>n/a</v>
      </c>
      <c r="C40" s="10" t="str">
        <f>IF(ISERROR(College!S87/College!O87), "n/a",College!S87/College!O87)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7/24/2023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21,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7/21/23</v>
      </c>
      <c r="C9" s="328" t="str">
        <f>Summary!C7</f>
        <v>as of 7/21/22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1.0065573770491802</v>
      </c>
      <c r="C11" s="9">
        <f>IF(ISERROR(College!G98/College!C98),"n/a",College!G98/College!C98)</f>
        <v>0.99632352941176472</v>
      </c>
      <c r="D11" s="11">
        <f>IF(ISERROR(B11-C11),"n/a",B11-C11)</f>
        <v>1.0233847637415527E-2</v>
      </c>
    </row>
    <row r="12" spans="1:4" ht="15" x14ac:dyDescent="0.2">
      <c r="A12" s="13" t="s">
        <v>13</v>
      </c>
      <c r="B12" s="9">
        <f>IF(ISERROR(College!J98/College!F98),"n/a",College!J98/College!F98)</f>
        <v>0.12703583061889251</v>
      </c>
      <c r="C12" s="9">
        <f>IF(ISERROR(College!K98/College!G98),"n/a",College!K98/College!G98)</f>
        <v>0.17343173431734318</v>
      </c>
      <c r="D12" s="11">
        <f>IF(ISERROR(B12-C12),"n/a",B12-C12)</f>
        <v>-4.6395903698450675E-2</v>
      </c>
    </row>
    <row r="13" spans="1:4" ht="15" x14ac:dyDescent="0.2">
      <c r="A13" s="13" t="s">
        <v>14</v>
      </c>
      <c r="B13" s="9">
        <f>IF(ISERROR(College!N98/College!F98),"n/a",College!N98/College!F98)</f>
        <v>3.2573289902280131E-2</v>
      </c>
      <c r="C13" s="9">
        <f>IF(ISERROR(College!O98/College!G98),"n/a",College!O98/College!G98)</f>
        <v>0</v>
      </c>
      <c r="D13" s="11">
        <f>IF(ISERROR(B13-C13),"n/a",B13-C13)</f>
        <v>3.2573289902280131E-2</v>
      </c>
    </row>
    <row r="14" spans="1:4" ht="15" x14ac:dyDescent="0.2">
      <c r="A14" s="13" t="s">
        <v>15</v>
      </c>
      <c r="B14" s="9">
        <f>IF(ISERROR(College!N98/College!J98),"n/a",College!N98/College!J98)</f>
        <v>0.25641025641025639</v>
      </c>
      <c r="C14" s="9">
        <f>IF(ISERROR(College!O98/College!K98),"n/a",College!O98/College!K98)</f>
        <v>0</v>
      </c>
      <c r="D14" s="11">
        <f>IF(ISERROR(B14-C14),"n/a",B14-C14)</f>
        <v>0.25641025641025639</v>
      </c>
    </row>
    <row r="15" spans="1:4" ht="15" x14ac:dyDescent="0.2">
      <c r="A15" s="13" t="s">
        <v>16</v>
      </c>
      <c r="B15" s="9">
        <f>IF(ISERROR(College!R98/College!N98), "n/a",College!R98/College!N98)</f>
        <v>0</v>
      </c>
      <c r="C15" s="9" t="str">
        <f>IF(ISERROR(College!S98/College!O98), "n/a",College!S98/College!O98)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</v>
      </c>
      <c r="C25" s="9">
        <f>IF(ISERROR(College!O101/College!G101),"n/a",College!O101/College!G101)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IF(ISERROR(College!N101/College!J101),"n/a",College!N101/College!J101)</f>
        <v>0</v>
      </c>
      <c r="C26" s="9">
        <f>IF(ISERROR(College!O101/College!K101),"n/a",College!O101/College!K101)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IF(ISERROR(College!R101/College!N101), "n/a",College!R101/College!N101)</f>
        <v>n/a</v>
      </c>
      <c r="C27" s="9" t="str">
        <f>IF(ISERROR(College!S101/College!O101), "n/a",College!S101/College!O101)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0.97847919655667148</v>
      </c>
      <c r="C29" s="9">
        <f>IF(ISERROR(College!G96/College!C96),"n/a",College!G96/College!C96)</f>
        <v>0.98432601880877746</v>
      </c>
      <c r="D29" s="11">
        <f>IF(ISERROR(B29-C29),"n/a",B29-C29)</f>
        <v>-5.8468222521059765E-3</v>
      </c>
    </row>
    <row r="30" spans="1:4" ht="15" x14ac:dyDescent="0.2">
      <c r="A30" s="13" t="s">
        <v>13</v>
      </c>
      <c r="B30" s="9">
        <f>IF(ISERROR(College!J96/College!F96),"n/a",College!J96/College!F96)</f>
        <v>6.1583577712609971E-2</v>
      </c>
      <c r="C30" s="9">
        <f>IF(ISERROR(College!K96/College!G96),"n/a",College!K96/College!G96)</f>
        <v>0.16242038216560509</v>
      </c>
      <c r="D30" s="11">
        <f>IF(ISERROR(B30-C30),"n/a",B30-C30)</f>
        <v>-0.10083680445299512</v>
      </c>
    </row>
    <row r="31" spans="1:4" ht="15" x14ac:dyDescent="0.2">
      <c r="A31" s="13" t="s">
        <v>14</v>
      </c>
      <c r="B31" s="9">
        <f>IF(ISERROR(College!N96/College!F96),"n/a",College!N96/College!F96)</f>
        <v>1.466275659824047E-2</v>
      </c>
      <c r="C31" s="9">
        <f>IF(ISERROR(College!O96/College!G96),"n/a",College!O96/College!G96)</f>
        <v>0</v>
      </c>
      <c r="D31" s="11">
        <f>IF(ISERROR(B31-C31),"n/a",B31-C31)</f>
        <v>1.466275659824047E-2</v>
      </c>
    </row>
    <row r="32" spans="1:4" ht="15" x14ac:dyDescent="0.2">
      <c r="A32" s="13" t="s">
        <v>15</v>
      </c>
      <c r="B32" s="9">
        <f>IF(ISERROR(College!N96/College!J96),"n/a",College!N96/College!J96)</f>
        <v>0.23809523809523808</v>
      </c>
      <c r="C32" s="9">
        <f>IF(ISERROR(College!O96/College!K96),"n/a",College!O96/College!K96)</f>
        <v>0</v>
      </c>
      <c r="D32" s="11">
        <f>IF(ISERROR(B32-C32),"n/a",B32-C32)</f>
        <v>0.23809523809523808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0</v>
      </c>
      <c r="C33" s="10" t="str">
        <f>IF(ISERROR(College!S96/College!O96), "n/a",College!S96/College!O96)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7/21/23</v>
      </c>
      <c r="C36" s="326" t="str">
        <f>(Summary!C7)</f>
        <v>as of 7/21/22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0.96666666666666667</v>
      </c>
      <c r="C39" s="9">
        <f>IF(ISERROR(College!G106/College!C106),"n/a",College!G106/College!C106)</f>
        <v>1.0340909090909092</v>
      </c>
      <c r="D39" s="11">
        <f>IF(ISERROR(B39-C39),"n/a",B39-C39)</f>
        <v>-6.7424242424242498E-2</v>
      </c>
    </row>
    <row r="40" spans="1:4" ht="15" x14ac:dyDescent="0.2">
      <c r="A40" s="13" t="s">
        <v>13</v>
      </c>
      <c r="B40" s="9">
        <f>IF(ISERROR(College!J106/College!F106),"n/a",College!J106/College!F106)</f>
        <v>0.22988505747126436</v>
      </c>
      <c r="C40" s="9">
        <f>IF(ISERROR(College!K106/College!G106),"n/a",College!K106/College!G106)</f>
        <v>0.34065934065934067</v>
      </c>
      <c r="D40" s="11">
        <f>IF(ISERROR(B40-C40),"n/a",B40-C40)</f>
        <v>-0.11077428318807631</v>
      </c>
    </row>
    <row r="41" spans="1:4" ht="15" x14ac:dyDescent="0.2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IF(ISERROR(College!R106/College!N106), "n/a",College!R106/College!N106)</f>
        <v>n/a</v>
      </c>
      <c r="C43" s="9" t="str">
        <f>IF(ISERROR(College!S106/College!O106), "n/a",College!S106/College!O106)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0.66666666666666663</v>
      </c>
      <c r="C57" s="9">
        <f>IF(ISERROR(College!G109/College!C109),"n/a",College!G109/College!C109)</f>
        <v>0.83333333333333337</v>
      </c>
      <c r="D57" s="11">
        <f>IF(ISERROR(B57-C57),"n/a",B57-C57)</f>
        <v>-0.16666666666666674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</v>
      </c>
      <c r="D59" s="11">
        <f>IF(ISERROR(B59-C59),"n/a",B59-C59)</f>
        <v>0.5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0</v>
      </c>
      <c r="D60" s="11">
        <f>IF(ISERROR(B60-C60),"n/a",B60-C60)</f>
        <v>1</v>
      </c>
    </row>
    <row r="61" spans="1:4" ht="15" x14ac:dyDescent="0.2">
      <c r="A61" s="13" t="s">
        <v>16</v>
      </c>
      <c r="B61" s="9">
        <f>IF(ISERROR(College!R109/College!N109), "n/a",College!R109/College!N109)</f>
        <v>0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0.93814432989690721</v>
      </c>
      <c r="C63" s="9">
        <f>IF(ISERROR(College!G104/College!C104),"n/a",College!G104/College!C104)</f>
        <v>1.0212765957446808</v>
      </c>
      <c r="D63" s="11">
        <f>IF(ISERROR(B63-C63),"n/a",B63-C63)</f>
        <v>-8.3132265847773557E-2</v>
      </c>
    </row>
    <row r="64" spans="1:4" ht="15" x14ac:dyDescent="0.2">
      <c r="A64" s="13" t="s">
        <v>13</v>
      </c>
      <c r="B64" s="9">
        <f>IF(ISERROR(College!J104/College!F104),"n/a",College!J104/College!F104)</f>
        <v>0.23076923076923078</v>
      </c>
      <c r="C64" s="9">
        <f>IF(ISERROR(College!K104/College!G104),"n/a",College!K104/College!G104)</f>
        <v>0.33333333333333331</v>
      </c>
      <c r="D64" s="11">
        <f>IF(ISERROR(B64-C64),"n/a",B64-C64)</f>
        <v>-0.10256410256410253</v>
      </c>
    </row>
    <row r="65" spans="1:4" ht="15" x14ac:dyDescent="0.2">
      <c r="A65" s="13" t="s">
        <v>14</v>
      </c>
      <c r="B65" s="9">
        <f>IF(ISERROR(College!N104/College!F104),"n/a",College!N104/College!F104)</f>
        <v>1.098901098901099E-2</v>
      </c>
      <c r="C65" s="9">
        <f>IF(ISERROR(College!O104/College!G104),"n/a",College!O104/College!G104)</f>
        <v>0</v>
      </c>
      <c r="D65" s="11">
        <f>IF(ISERROR(B65-C65),"n/a",B65-C65)</f>
        <v>1.098901098901099E-2</v>
      </c>
    </row>
    <row r="66" spans="1:4" ht="15" x14ac:dyDescent="0.2">
      <c r="A66" s="13" t="s">
        <v>15</v>
      </c>
      <c r="B66" s="9">
        <f>IF(ISERROR(College!N104/College!J104),"n/a",College!N104/College!J104)</f>
        <v>4.7619047619047616E-2</v>
      </c>
      <c r="C66" s="9">
        <f>IF(ISERROR(College!O104/College!K104),"n/a",College!O104/College!K104)</f>
        <v>0</v>
      </c>
      <c r="D66" s="11">
        <f>IF(ISERROR(B66-C66),"n/a",B66-C66)</f>
        <v>4.7619047619047616E-2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</v>
      </c>
      <c r="C67" s="10" t="str">
        <f>IF(ISERROR(College!S104/College!O104), "n/a",College!S104/College!O104)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7/24/2023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2023-07-24T15:16:37Z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