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4" documentId="8_{BD182036-ECC3-4A0E-83BD-E58B646AFD26}" xr6:coauthVersionLast="47" xr6:coauthVersionMax="47" xr10:uidLastSave="{FB91AD88-23AB-47BE-928D-80D54757244C}"/>
  <bookViews>
    <workbookView xWindow="-110" yWindow="-110" windowWidth="19420" windowHeight="1222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L80" i="6"/>
  <c r="M80" i="6" s="1"/>
  <c r="K80" i="6"/>
  <c r="J80" i="6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G75" i="6" l="1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H75" i="6" l="1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83" i="6"/>
  <c r="D144" i="1" l="1"/>
  <c r="E144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6" i="1"/>
  <c r="C67" i="3" s="1"/>
  <c r="D120" i="1"/>
  <c r="E120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<sst xmlns="http://schemas.openxmlformats.org/spreadsheetml/2006/main" count="948" uniqueCount="90">
  <si>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</si>
  <si>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</si>
  <si>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</si>
  <si>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</si>
  <si>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</si>
  <si>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</si>
  <si>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</si>
  <si>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</si>
  <si>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</si>
  <si>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</si>
  <si>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</si>
  <si>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</si>
  <si>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</si>
  <si>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</si>
  <si>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</si>
  <si>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</si>
  <si>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</si>
  <si>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</si>
  <si>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</si>
  <si>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</si>
  <si>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</si>
  <si>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</si>
  <si>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</si>
  <si>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</si>
  <si>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</si>
  <si>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</si>
  <si>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</si>
  <si>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</si>
  <si>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</si>
  <si>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</si>
  <si>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</si>
  <si>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</si>
  <si>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</si>
  <si>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</si>
  <si>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</si>
  <si>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</si>
  <si>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</si>
  <si>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</si>
  <si>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</si>
  <si>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</si>
  <si>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</si>
  <si>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</si>
  <si>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</si>
  <si>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</si>
  <si>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</si>
  <si>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</si>
  <si>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</si>
  <si>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</si>
  <si>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</si>
  <si>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</si>
  <si>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</si>
  <si>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</si>
  <si>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</si>
  <si>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</si>
  <si>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</si>
  <si>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</si>
  <si>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</si>
  <si>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</si>
  <si>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</si>
  <si>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</si>
  <si>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</si>
  <si>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</si>
  <si>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</si>
  <si>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</si>
  <si>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</si>
  <si>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</si>
  <si>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</si>
  <si>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</si>
  <si>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</si>
  <si>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</si>
  <si>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</si>
  <si>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</si>
  <si>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</si>
  <si>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</si>
  <si>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</si>
  <si>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</si>
  <si>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</si>
  <si>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</si>
  <si>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</si>
  <si>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 Enrollment Targets</t>
  </si>
  <si>
    <t>Fall 2023</t>
  </si>
  <si>
    <t>Fall 2022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</si>
  <si>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</si>
  <si>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</si>
  <si>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</si>
  <si>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</si>
  <si>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</si>
  <si>
    <t>as of Friday, May 26, 2023</t>
  </si>
  <si>
    <t>as of 5/26/23</t>
  </si>
  <si>
    <t>as of 5/26/22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</si>
</sst>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35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9" borderId="9" xfId="3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12" fillId="17" borderId="9" xfId="3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1640625" defaultRowHeight="12.5" x14ac:dyDescent="0.25"/>
  <cols>
    <col min="1" max="1" width="33.54296875" bestFit="1" customWidth="1"/>
    <col min="2" max="3" width="14.54296875" style="4" bestFit="1" customWidth="1"/>
    <col min="4" max="4" width="13.54296875" bestFit="1" customWidth="1"/>
    <col min="5" max="5" width="14.26953125" bestFit="1" customWidth="1"/>
  </cols>
  <sheetData>
    <row r="1" spans="1:7" ht="15.5" x14ac:dyDescent="0.35">
      <c r="A1" s="355" t="s">
        <v>8</v>
      </c>
      <c r="B1" s="355"/>
      <c r="C1" s="355"/>
      <c r="D1" s="355"/>
      <c r="E1" s="355"/>
      <c r="F1" s="5"/>
      <c r="G1" s="5"/>
    </row>
    <row r="2" spans="1:7" ht="15.5" x14ac:dyDescent="0.3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5" x14ac:dyDescent="0.35">
      <c r="A3" s="356" t="s">
        <v>80</v>
      </c>
      <c r="B3" s="356"/>
      <c r="C3" s="356"/>
      <c r="D3" s="356"/>
      <c r="E3" s="356"/>
      <c r="F3" s="310"/>
      <c r="G3" s="310"/>
    </row>
    <row r="4" spans="1:7" ht="15.5" x14ac:dyDescent="0.35">
      <c r="A4" s="356" t="s">
        <v>87</v>
      </c>
      <c r="B4" s="356"/>
      <c r="C4" s="356"/>
      <c r="D4" s="356"/>
      <c r="E4" s="356"/>
      <c r="F4" s="310"/>
      <c r="G4" s="310"/>
    </row>
    <row r="5" spans="1:7" ht="6.75" customHeight="1" x14ac:dyDescent="0.35">
      <c r="A5" s="138"/>
      <c r="B5" s="138"/>
      <c r="C5" s="138"/>
      <c r="D5" s="138"/>
      <c r="E5" s="138"/>
    </row>
    <row r="6" spans="1:7" ht="14" x14ac:dyDescent="0.3">
      <c r="A6" s="27"/>
      <c r="B6" s="165" t="s">
        <v>80</v>
      </c>
      <c r="C6" s="165" t="s">
        <v>81</v>
      </c>
      <c r="D6" s="166"/>
      <c r="E6" s="167"/>
    </row>
    <row r="7" spans="1:7" ht="14" x14ac:dyDescent="0.3">
      <c r="A7" s="27"/>
      <c r="B7" s="168" t="s">
        <v>88</v>
      </c>
      <c r="C7" s="169" t="s">
        <v>89</v>
      </c>
      <c r="D7" s="170" t="s">
        <v>0</v>
      </c>
      <c r="E7" s="171" t="s">
        <v>1</v>
      </c>
    </row>
    <row r="8" spans="1:7" ht="14" x14ac:dyDescent="0.3">
      <c r="A8" s="139" t="s">
        <v>2</v>
      </c>
      <c r="B8" s="150"/>
      <c r="C8" s="150"/>
      <c r="D8" s="150"/>
      <c r="E8" s="151"/>
    </row>
    <row r="9" spans="1:7" ht="13" x14ac:dyDescent="0.3">
      <c r="A9" s="141" t="s">
        <v>77</v>
      </c>
      <c r="B9" s="71">
        <f>(B10+B14+B12)</f>
        <v>62783</v>
      </c>
      <c r="C9" s="71">
        <f>(C10+C14+C12)</f>
        <v>54663</v>
      </c>
      <c r="D9" s="71">
        <f>IF(ISERROR(B9-C9),"n/a",B9-C9)</f>
        <v>8120</v>
      </c>
      <c r="E9" s="142">
        <f>IF(ISERROR(D9/C9),"n/a",(D9/C9))</f>
        <v>0.14854654885388655</v>
      </c>
    </row>
    <row r="10" spans="1:7" ht="13" x14ac:dyDescent="0.3">
      <c r="A10" s="143" t="s">
        <v>30</v>
      </c>
      <c r="B10" s="191">
        <f>B11</f>
        <v>54083</v>
      </c>
      <c r="C10" s="191">
        <f>C11</f>
        <v>46595</v>
      </c>
      <c r="D10" s="7">
        <f t="shared" ref="D10:D16" si="0">IF(ISERROR(B10-C10),"n/a",B10-C10)</f>
        <v>7488</v>
      </c>
      <c r="E10" s="144">
        <f t="shared" ref="E10:E16" si="1">IF(ISERROR(D10/C10),"n/a",(D10/C10))</f>
        <v>0.16070393819079301</v>
      </c>
    </row>
    <row r="11" spans="1:7" ht="13" x14ac:dyDescent="0.3">
      <c r="A11" s="145" t="s">
        <v>31</v>
      </c>
      <c r="B11" s="260">
        <v>54083</v>
      </c>
      <c r="C11" s="260">
        <v>46595</v>
      </c>
      <c r="D11" s="261">
        <f t="shared" ref="D11" si="2">IF(ISERROR(B11-C11),"n/a",B11-C11)</f>
        <v>7488</v>
      </c>
      <c r="E11" s="262">
        <f t="shared" ref="E11" si="3">IF(ISERROR(D11/C11),"n/a",(D11/C11))</f>
        <v>0.16070393819079301</v>
      </c>
    </row>
    <row r="12" spans="1:7" ht="13" x14ac:dyDescent="0.3">
      <c r="A12" s="143" t="s">
        <v>29</v>
      </c>
      <c r="B12" s="7">
        <f>B13</f>
        <v>5920</v>
      </c>
      <c r="C12" s="191">
        <f>C13</f>
        <v>5538</v>
      </c>
      <c r="D12" s="7">
        <f>IF(ISERROR(B12-C12),"n/a",B12-C12)</f>
        <v>382</v>
      </c>
      <c r="E12" s="144">
        <f>IF(ISERROR(D12/C12),"n/a",(D12/C12))</f>
        <v>6.8977970386421089E-2</v>
      </c>
    </row>
    <row r="13" spans="1:7" ht="13" x14ac:dyDescent="0.3">
      <c r="A13" s="145" t="s">
        <v>31</v>
      </c>
      <c r="B13" s="192">
        <v>5920</v>
      </c>
      <c r="C13" s="192">
        <v>5538</v>
      </c>
      <c r="D13" s="6">
        <f>IF(ISERROR(B13-C13),"n/a",B13-C13)</f>
        <v>382</v>
      </c>
      <c r="E13" s="146">
        <f>IF(ISERROR(D13/C13),"n/a",(D13/C13))</f>
        <v>6.8977970386421089E-2</v>
      </c>
    </row>
    <row r="14" spans="1:7" ht="13" x14ac:dyDescent="0.3">
      <c r="A14" s="143" t="s">
        <v>32</v>
      </c>
      <c r="B14" s="7">
        <f>B15</f>
        <v>2780</v>
      </c>
      <c r="C14" s="7">
        <f>C15</f>
        <v>2530</v>
      </c>
      <c r="D14" s="7">
        <f t="shared" si="0"/>
        <v>250</v>
      </c>
      <c r="E14" s="144">
        <f t="shared" si="1"/>
        <v>9.8814229249011856E-2</v>
      </c>
    </row>
    <row r="15" spans="1:7" ht="13" x14ac:dyDescent="0.3">
      <c r="A15" s="145" t="s">
        <v>31</v>
      </c>
      <c r="B15" s="192">
        <v>2780</v>
      </c>
      <c r="C15" s="192">
        <v>2530</v>
      </c>
      <c r="D15" s="6">
        <v>0</v>
      </c>
      <c r="E15" s="146">
        <f t="shared" si="1"/>
        <v>0</v>
      </c>
    </row>
    <row r="16" spans="1:7" ht="13" x14ac:dyDescent="0.3">
      <c r="A16" s="141" t="s">
        <v>7</v>
      </c>
      <c r="B16" s="71">
        <f>(B17+B23+B20)</f>
        <v>12000</v>
      </c>
      <c r="C16" s="71">
        <f>(C17+C23+C20)</f>
        <v>12735</v>
      </c>
      <c r="D16" s="71">
        <f t="shared" si="0"/>
        <v>-735</v>
      </c>
      <c r="E16" s="142">
        <f t="shared" si="1"/>
        <v>-5.7714958775029447E-2</v>
      </c>
    </row>
    <row r="17" spans="1:5" ht="13" x14ac:dyDescent="0.3">
      <c r="A17" s="143" t="s">
        <v>30</v>
      </c>
      <c r="B17" s="191">
        <f>SUM(B18:B19)</f>
        <v>10910</v>
      </c>
      <c r="C17" s="191">
        <f>SUM(C18:C19)</f>
        <v>11485</v>
      </c>
      <c r="D17" s="7">
        <f t="shared" ref="D17:D23" si="4">IF(ISERROR(B17-C17),"n/a",B17-C17)</f>
        <v>-575</v>
      </c>
      <c r="E17" s="144">
        <f t="shared" ref="E17:E24" si="5">IF(ISERROR(D17/C17),"n/a",(D17/C17))</f>
        <v>-5.0065302568567699E-2</v>
      </c>
    </row>
    <row r="18" spans="1:5" ht="13" x14ac:dyDescent="0.3">
      <c r="A18" s="145" t="s">
        <v>31</v>
      </c>
      <c r="B18" s="260">
        <v>10910</v>
      </c>
      <c r="C18" s="261">
        <v>11297</v>
      </c>
      <c r="D18" s="261">
        <v>0</v>
      </c>
      <c r="E18" s="262">
        <f t="shared" si="5"/>
        <v>0</v>
      </c>
    </row>
    <row r="19" spans="1:5" ht="13" x14ac:dyDescent="0.3">
      <c r="A19" s="145" t="s">
        <v>22</v>
      </c>
      <c r="B19" s="260">
        <v>0</v>
      </c>
      <c r="C19" s="261">
        <v>188</v>
      </c>
      <c r="D19" s="261">
        <v>0</v>
      </c>
      <c r="E19" s="262">
        <f t="shared" si="5"/>
        <v>0</v>
      </c>
    </row>
    <row r="20" spans="1:5" ht="13" x14ac:dyDescent="0.3">
      <c r="A20" s="143" t="s">
        <v>29</v>
      </c>
      <c r="B20" s="7">
        <f>B21+B22</f>
        <v>830</v>
      </c>
      <c r="C20" s="7">
        <f>C21+C22</f>
        <v>1030</v>
      </c>
      <c r="D20" s="7">
        <f>IF(ISERROR(B20-C20),"n/a",B20-C20)</f>
        <v>-200</v>
      </c>
      <c r="E20" s="144">
        <f>IF(ISERROR(D20/C20),"n/a",(D20/C20))</f>
        <v>-0.1941747572815534</v>
      </c>
    </row>
    <row r="21" spans="1:5" ht="13" x14ac:dyDescent="0.3">
      <c r="A21" s="145" t="s">
        <v>31</v>
      </c>
      <c r="B21" s="192">
        <v>830</v>
      </c>
      <c r="C21" s="192">
        <v>1030</v>
      </c>
      <c r="D21" s="6">
        <v>0</v>
      </c>
      <c r="E21" s="146">
        <f>IF(ISERROR(D21/C21),"n/a",(D21/C21))</f>
        <v>0</v>
      </c>
    </row>
    <row r="22" spans="1:5" ht="13" x14ac:dyDescent="0.3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ht="13" x14ac:dyDescent="0.3">
      <c r="A23" s="143" t="s">
        <v>32</v>
      </c>
      <c r="B23" s="7">
        <f>B24</f>
        <v>260</v>
      </c>
      <c r="C23" s="7">
        <f>C24</f>
        <v>220</v>
      </c>
      <c r="D23" s="7">
        <f t="shared" si="4"/>
        <v>40</v>
      </c>
      <c r="E23" s="144">
        <f t="shared" si="5"/>
        <v>0.18181818181818182</v>
      </c>
    </row>
    <row r="24" spans="1:5" ht="13" x14ac:dyDescent="0.3">
      <c r="A24" s="145" t="s">
        <v>31</v>
      </c>
      <c r="B24" s="192">
        <v>260</v>
      </c>
      <c r="C24" s="192">
        <v>220</v>
      </c>
      <c r="D24" s="6">
        <v>0</v>
      </c>
      <c r="E24" s="146">
        <f t="shared" si="5"/>
        <v>0</v>
      </c>
    </row>
    <row r="25" spans="1:5" ht="13" x14ac:dyDescent="0.3">
      <c r="A25" s="147" t="s">
        <v>5</v>
      </c>
      <c r="B25" s="71">
        <f>(B9+B16)</f>
        <v>74783</v>
      </c>
      <c r="C25" s="71">
        <f>(C9+C16)</f>
        <v>67398</v>
      </c>
      <c r="D25" s="71">
        <f>IF(ISERROR(B25-C25),"n/a",B25-C25)</f>
        <v>7385</v>
      </c>
      <c r="E25" s="142">
        <f>IF(ISERROR(D25/C25),"n/a",(D25/C25))</f>
        <v>0.10957298436155376</v>
      </c>
    </row>
    <row r="26" spans="1:5" ht="6" customHeight="1" x14ac:dyDescent="0.3">
      <c r="A26" s="152"/>
      <c r="B26" s="26"/>
      <c r="C26" s="26"/>
      <c r="D26" s="24"/>
      <c r="E26" s="153"/>
    </row>
    <row r="27" spans="1:5" ht="14" x14ac:dyDescent="0.3">
      <c r="A27" s="139" t="s">
        <v>17</v>
      </c>
      <c r="B27" s="23"/>
      <c r="C27" s="23"/>
      <c r="D27" s="23"/>
      <c r="E27" s="154"/>
    </row>
    <row r="28" spans="1:5" ht="13" x14ac:dyDescent="0.3">
      <c r="A28" s="141" t="s">
        <v>77</v>
      </c>
      <c r="B28" s="71">
        <f>(B29+B33+B31)</f>
        <v>10</v>
      </c>
      <c r="C28" s="71">
        <f>(C29+C33+C31)</f>
        <v>3</v>
      </c>
      <c r="D28" s="71">
        <f t="shared" ref="D28:D44" si="6">IF(ISERROR(B28-C28),"n/a",B28-C28)</f>
        <v>7</v>
      </c>
      <c r="E28" s="142">
        <f t="shared" ref="E28:E44" si="7">IF(ISERROR(D28/C28),"n/a",(D28/C28))</f>
        <v>2.3333333333333335</v>
      </c>
    </row>
    <row r="29" spans="1:5" ht="13" x14ac:dyDescent="0.3">
      <c r="A29" s="143" t="s">
        <v>30</v>
      </c>
      <c r="B29" s="191">
        <f>B30</f>
        <v>8</v>
      </c>
      <c r="C29" s="191">
        <f>C30</f>
        <v>2</v>
      </c>
      <c r="D29" s="7">
        <f t="shared" si="6"/>
        <v>6</v>
      </c>
      <c r="E29" s="144">
        <f t="shared" si="7"/>
        <v>3</v>
      </c>
    </row>
    <row r="30" spans="1:5" ht="13" x14ac:dyDescent="0.3">
      <c r="A30" s="145" t="s">
        <v>31</v>
      </c>
      <c r="B30" s="260">
        <v>8</v>
      </c>
      <c r="C30" s="260">
        <v>2</v>
      </c>
      <c r="D30" s="261">
        <f t="shared" ref="D30" si="8">IF(ISERROR(B30-C30),"n/a",B30-C30)</f>
        <v>6</v>
      </c>
      <c r="E30" s="262">
        <f t="shared" ref="E30" si="9">IF(ISERROR(D30/C30),"n/a",(D30/C30))</f>
        <v>3</v>
      </c>
    </row>
    <row r="31" spans="1:5" ht="13" x14ac:dyDescent="0.3">
      <c r="A31" s="143" t="s">
        <v>29</v>
      </c>
      <c r="B31" s="7">
        <f>B32</f>
        <v>2</v>
      </c>
      <c r="C31" s="7">
        <f>C32</f>
        <v>0</v>
      </c>
      <c r="D31" s="7">
        <f>IF(ISERROR(B31-C31),"n/a",B31-C31)</f>
        <v>2</v>
      </c>
      <c r="E31" s="144" t="str">
        <f>IF(ISERROR(D31/C31),"n/a",(D31/C31))</f>
        <v>n/a</v>
      </c>
    </row>
    <row r="32" spans="1:5" ht="13" x14ac:dyDescent="0.3">
      <c r="A32" s="145" t="s">
        <v>31</v>
      </c>
      <c r="B32" s="192">
        <v>2</v>
      </c>
      <c r="C32" s="192">
        <v>0</v>
      </c>
      <c r="D32" s="6">
        <f>IF(ISERROR(B32-C32),"n/a",B32-C32)</f>
        <v>2</v>
      </c>
      <c r="E32" s="146" t="str">
        <f>IF(ISERROR(D32/C32),"n/a",(D32/C32))</f>
        <v>n/a</v>
      </c>
    </row>
    <row r="33" spans="1:5" ht="13" x14ac:dyDescent="0.3">
      <c r="A33" s="143" t="s">
        <v>32</v>
      </c>
      <c r="B33" s="7">
        <f>B34</f>
        <v>0</v>
      </c>
      <c r="C33" s="7">
        <f>C34</f>
        <v>1</v>
      </c>
      <c r="D33" s="7">
        <f t="shared" si="6"/>
        <v>-1</v>
      </c>
      <c r="E33" s="144">
        <f t="shared" si="7"/>
        <v>-1</v>
      </c>
    </row>
    <row r="34" spans="1:5" ht="13" x14ac:dyDescent="0.3">
      <c r="A34" s="145" t="s">
        <v>31</v>
      </c>
      <c r="B34" s="192">
        <v>0</v>
      </c>
      <c r="C34" s="192">
        <v>1</v>
      </c>
      <c r="D34" s="6">
        <f t="shared" si="6"/>
        <v>-1</v>
      </c>
      <c r="E34" s="146">
        <f t="shared" si="7"/>
        <v>-1</v>
      </c>
    </row>
    <row r="35" spans="1:5" ht="13" x14ac:dyDescent="0.3">
      <c r="A35" s="141" t="s">
        <v>7</v>
      </c>
      <c r="B35" s="71">
        <f>(B36+B42+B39)</f>
        <v>3</v>
      </c>
      <c r="C35" s="71">
        <f>(C36+C42+C39)</f>
        <v>97</v>
      </c>
      <c r="D35" s="71">
        <f t="shared" si="6"/>
        <v>-94</v>
      </c>
      <c r="E35" s="142">
        <f t="shared" si="7"/>
        <v>-0.96907216494845361</v>
      </c>
    </row>
    <row r="36" spans="1:5" ht="13" x14ac:dyDescent="0.3">
      <c r="A36" s="143" t="s">
        <v>30</v>
      </c>
      <c r="B36" s="191">
        <f>SUM(B37:B38)</f>
        <v>1</v>
      </c>
      <c r="C36" s="191">
        <f>SUM(C37:C38)</f>
        <v>86</v>
      </c>
      <c r="D36" s="7">
        <f t="shared" si="6"/>
        <v>-85</v>
      </c>
      <c r="E36" s="144">
        <f t="shared" si="7"/>
        <v>-0.98837209302325579</v>
      </c>
    </row>
    <row r="37" spans="1:5" ht="13" x14ac:dyDescent="0.3">
      <c r="A37" s="145" t="s">
        <v>31</v>
      </c>
      <c r="B37" s="260">
        <v>1</v>
      </c>
      <c r="C37" s="261">
        <v>3</v>
      </c>
      <c r="D37" s="261">
        <f t="shared" si="6"/>
        <v>-2</v>
      </c>
      <c r="E37" s="262">
        <f t="shared" si="7"/>
        <v>-0.66666666666666663</v>
      </c>
    </row>
    <row r="38" spans="1:5" ht="13" x14ac:dyDescent="0.3">
      <c r="A38" s="145" t="s">
        <v>22</v>
      </c>
      <c r="B38" s="260">
        <v>0</v>
      </c>
      <c r="C38" s="261">
        <v>83</v>
      </c>
      <c r="D38" s="261">
        <f t="shared" si="6"/>
        <v>-83</v>
      </c>
      <c r="E38" s="262">
        <f t="shared" si="7"/>
        <v>-1</v>
      </c>
    </row>
    <row r="39" spans="1:5" ht="13" x14ac:dyDescent="0.3">
      <c r="A39" s="143" t="s">
        <v>29</v>
      </c>
      <c r="B39" s="7">
        <f>B40+B41</f>
        <v>0</v>
      </c>
      <c r="C39" s="7">
        <f>C40+C41</f>
        <v>11</v>
      </c>
      <c r="D39" s="7">
        <f>IF(ISERROR(B39-C39),"n/a",B39-C39)</f>
        <v>-11</v>
      </c>
      <c r="E39" s="144">
        <f>IF(ISERROR(D39/C39),"n/a",(D39/C39))</f>
        <v>-1</v>
      </c>
    </row>
    <row r="40" spans="1:5" ht="13" x14ac:dyDescent="0.3">
      <c r="A40" s="145" t="s">
        <v>31</v>
      </c>
      <c r="B40" s="192">
        <v>0</v>
      </c>
      <c r="C40" s="192">
        <v>11</v>
      </c>
      <c r="D40" s="6">
        <f>IF(ISERROR(B40-C40),"n/a",B40-C40)</f>
        <v>-11</v>
      </c>
      <c r="E40" s="146">
        <f>IF(ISERROR(D40/C40),"n/a",(D40/C40))</f>
        <v>-1</v>
      </c>
    </row>
    <row r="41" spans="1:5" ht="13" x14ac:dyDescent="0.3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ht="13" x14ac:dyDescent="0.3">
      <c r="A42" s="143" t="s">
        <v>32</v>
      </c>
      <c r="B42" s="7">
        <f>SUM(B43:B43)</f>
        <v>2</v>
      </c>
      <c r="C42" s="7">
        <f>SUM(C43:C43)</f>
        <v>0</v>
      </c>
      <c r="D42" s="7">
        <f t="shared" si="6"/>
        <v>2</v>
      </c>
      <c r="E42" s="144" t="str">
        <f t="shared" si="7"/>
        <v>n/a</v>
      </c>
    </row>
    <row r="43" spans="1:5" ht="13" x14ac:dyDescent="0.3">
      <c r="A43" s="145" t="s">
        <v>31</v>
      </c>
      <c r="B43" s="192">
        <v>2</v>
      </c>
      <c r="C43" s="192">
        <v>0</v>
      </c>
      <c r="D43" s="6">
        <f t="shared" si="6"/>
        <v>2</v>
      </c>
      <c r="E43" s="146" t="str">
        <f t="shared" si="7"/>
        <v>n/a</v>
      </c>
    </row>
    <row r="44" spans="1:5" ht="13" x14ac:dyDescent="0.3">
      <c r="A44" s="147" t="s">
        <v>5</v>
      </c>
      <c r="B44" s="71">
        <f>(B28+B35)</f>
        <v>13</v>
      </c>
      <c r="C44" s="71">
        <f>(C28+C35)</f>
        <v>100</v>
      </c>
      <c r="D44" s="71">
        <f t="shared" si="6"/>
        <v>-87</v>
      </c>
      <c r="E44" s="142">
        <f t="shared" si="7"/>
        <v>-0.87</v>
      </c>
    </row>
    <row r="45" spans="1:5" ht="6" customHeight="1" x14ac:dyDescent="0.3">
      <c r="A45" s="155"/>
      <c r="B45" s="24"/>
      <c r="C45" s="24"/>
      <c r="D45" s="24"/>
      <c r="E45" s="156"/>
    </row>
    <row r="46" spans="1:5" ht="14.25" customHeight="1" x14ac:dyDescent="0.3">
      <c r="A46" s="139" t="s">
        <v>34</v>
      </c>
      <c r="B46" s="25"/>
      <c r="C46" s="25"/>
      <c r="D46" s="25"/>
      <c r="E46" s="140"/>
    </row>
    <row r="47" spans="1:5" ht="13" x14ac:dyDescent="0.3">
      <c r="A47" s="141" t="s">
        <v>77</v>
      </c>
      <c r="B47" s="71">
        <f>SUM(B48,B50,B52)</f>
        <v>45189</v>
      </c>
      <c r="C47" s="71">
        <f>(C48+C52+C50)</f>
        <v>37264</v>
      </c>
      <c r="D47" s="71">
        <f t="shared" ref="D47:D53" si="10">IF(ISERROR(B47-C47),"n/a",B47-C47)</f>
        <v>7925</v>
      </c>
      <c r="E47" s="142">
        <f t="shared" ref="E47:E53" si="11">IF(ISERROR(D47/C47),"n/a",(D47/C47))</f>
        <v>0.21267174753112925</v>
      </c>
    </row>
    <row r="48" spans="1:5" ht="13" x14ac:dyDescent="0.3">
      <c r="A48" s="143" t="s">
        <v>30</v>
      </c>
      <c r="B48" s="191">
        <f>B49</f>
        <v>38137</v>
      </c>
      <c r="C48" s="191">
        <f>C49</f>
        <v>30729</v>
      </c>
      <c r="D48" s="7">
        <f t="shared" si="10"/>
        <v>7408</v>
      </c>
      <c r="E48" s="144">
        <f t="shared" si="11"/>
        <v>0.24107520583162484</v>
      </c>
    </row>
    <row r="49" spans="1:5" ht="13" x14ac:dyDescent="0.3">
      <c r="A49" s="145" t="s">
        <v>31</v>
      </c>
      <c r="B49" s="260">
        <v>38137</v>
      </c>
      <c r="C49" s="260">
        <v>30729</v>
      </c>
      <c r="D49" s="261">
        <f t="shared" ref="D49" si="12">IF(ISERROR(B49-C49),"n/a",B49-C49)</f>
        <v>7408</v>
      </c>
      <c r="E49" s="262">
        <f t="shared" ref="E49" si="13">IF(ISERROR(D49/C49),"n/a",(D49/C49))</f>
        <v>0.24107520583162484</v>
      </c>
    </row>
    <row r="50" spans="1:5" ht="13" x14ac:dyDescent="0.3">
      <c r="A50" s="143" t="s">
        <v>29</v>
      </c>
      <c r="B50" s="7">
        <f>B51</f>
        <v>4681</v>
      </c>
      <c r="C50" s="7">
        <f>C51</f>
        <v>4371</v>
      </c>
      <c r="D50" s="7">
        <f>IF(ISERROR(B50-C50),"n/a",B50-C50)</f>
        <v>310</v>
      </c>
      <c r="E50" s="144">
        <f>IF(ISERROR(D50/C50),"n/a",(D50/C50))</f>
        <v>7.0921985815602842E-2</v>
      </c>
    </row>
    <row r="51" spans="1:5" ht="13" x14ac:dyDescent="0.3">
      <c r="A51" s="145" t="s">
        <v>31</v>
      </c>
      <c r="B51" s="192">
        <v>4681</v>
      </c>
      <c r="C51" s="192">
        <v>4371</v>
      </c>
      <c r="D51" s="6">
        <f>IF(ISERROR(B51-C51),"n/a",B51-C51)</f>
        <v>310</v>
      </c>
      <c r="E51" s="146">
        <f>IF(ISERROR(D51/C51),"n/a",(D51/C51))</f>
        <v>7.0921985815602842E-2</v>
      </c>
    </row>
    <row r="52" spans="1:5" ht="13" x14ac:dyDescent="0.3">
      <c r="A52" s="143" t="s">
        <v>32</v>
      </c>
      <c r="B52" s="7">
        <f>B53</f>
        <v>2371</v>
      </c>
      <c r="C52" s="7">
        <f>C53</f>
        <v>2164</v>
      </c>
      <c r="D52" s="7">
        <f t="shared" si="10"/>
        <v>207</v>
      </c>
      <c r="E52" s="144">
        <f t="shared" si="11"/>
        <v>9.5656192236598894E-2</v>
      </c>
    </row>
    <row r="53" spans="1:5" ht="13" x14ac:dyDescent="0.3">
      <c r="A53" s="145" t="s">
        <v>31</v>
      </c>
      <c r="B53" s="192">
        <v>2371</v>
      </c>
      <c r="C53" s="192">
        <v>2164</v>
      </c>
      <c r="D53" s="6">
        <f t="shared" si="10"/>
        <v>207</v>
      </c>
      <c r="E53" s="146">
        <f t="shared" si="11"/>
        <v>9.5656192236598894E-2</v>
      </c>
    </row>
    <row r="54" spans="1:5" ht="13" x14ac:dyDescent="0.3">
      <c r="A54" s="141" t="s">
        <v>7</v>
      </c>
      <c r="B54" s="71">
        <f>(B55+B61+B58)</f>
        <v>6806</v>
      </c>
      <c r="C54" s="71">
        <f>(C55+C61+C58)</f>
        <v>7749</v>
      </c>
      <c r="D54" s="71">
        <f t="shared" ref="D54:D63" si="14">IF(ISERROR(B54-C54),"n/a",B54-C54)</f>
        <v>-943</v>
      </c>
      <c r="E54" s="142">
        <f t="shared" ref="E54:E63" si="15">IF(ISERROR(D54/C54),"n/a",(D54/C54))</f>
        <v>-0.12169312169312169</v>
      </c>
    </row>
    <row r="55" spans="1:5" ht="13" x14ac:dyDescent="0.3">
      <c r="A55" s="143" t="s">
        <v>30</v>
      </c>
      <c r="B55" s="191">
        <f>SUM(B56:B57)</f>
        <v>6200</v>
      </c>
      <c r="C55" s="191">
        <f>SUM(C56:C57)</f>
        <v>6967</v>
      </c>
      <c r="D55" s="7">
        <f t="shared" si="14"/>
        <v>-767</v>
      </c>
      <c r="E55" s="144">
        <f t="shared" si="15"/>
        <v>-0.11009042629539256</v>
      </c>
    </row>
    <row r="56" spans="1:5" ht="13" x14ac:dyDescent="0.3">
      <c r="A56" s="145" t="s">
        <v>31</v>
      </c>
      <c r="B56" s="260">
        <v>6200</v>
      </c>
      <c r="C56" s="260">
        <v>6931</v>
      </c>
      <c r="D56" s="261">
        <f t="shared" si="14"/>
        <v>-731</v>
      </c>
      <c r="E56" s="262">
        <f t="shared" si="15"/>
        <v>-0.10546818640888761</v>
      </c>
    </row>
    <row r="57" spans="1:5" ht="13" x14ac:dyDescent="0.3">
      <c r="A57" s="145" t="s">
        <v>22</v>
      </c>
      <c r="B57" s="260">
        <v>0</v>
      </c>
      <c r="C57" s="260">
        <v>36</v>
      </c>
      <c r="D57" s="261">
        <f t="shared" si="14"/>
        <v>-36</v>
      </c>
      <c r="E57" s="262">
        <f t="shared" si="15"/>
        <v>-1</v>
      </c>
    </row>
    <row r="58" spans="1:5" ht="13" x14ac:dyDescent="0.3">
      <c r="A58" s="143" t="s">
        <v>29</v>
      </c>
      <c r="B58" s="7">
        <f>B59+B60</f>
        <v>530</v>
      </c>
      <c r="C58" s="7">
        <f>C59+C60</f>
        <v>712</v>
      </c>
      <c r="D58" s="7">
        <f>IF(ISERROR(B58-C58),"n/a",B58-C58)</f>
        <v>-182</v>
      </c>
      <c r="E58" s="144">
        <f>IF(ISERROR(D58/C58),"n/a",(D58/C58))</f>
        <v>-0.2556179775280899</v>
      </c>
    </row>
    <row r="59" spans="1:5" s="2" customFormat="1" ht="13" x14ac:dyDescent="0.3">
      <c r="A59" s="145" t="s">
        <v>31</v>
      </c>
      <c r="B59" s="192">
        <v>530</v>
      </c>
      <c r="C59" s="192">
        <v>712</v>
      </c>
      <c r="D59" s="6">
        <f>IF(ISERROR(B59-C59),"n/a",B59-C59)</f>
        <v>-182</v>
      </c>
      <c r="E59" s="146">
        <f>IF(ISERROR(D59/C59),"n/a",(D59/C59))</f>
        <v>-0.2556179775280899</v>
      </c>
    </row>
    <row r="60" spans="1:5" s="2" customFormat="1" ht="13" x14ac:dyDescent="0.3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ht="13" x14ac:dyDescent="0.3">
      <c r="A61" s="143" t="s">
        <v>32</v>
      </c>
      <c r="B61" s="7">
        <f>B62</f>
        <v>76</v>
      </c>
      <c r="C61" s="7">
        <f>C62</f>
        <v>70</v>
      </c>
      <c r="D61" s="7">
        <f t="shared" si="14"/>
        <v>6</v>
      </c>
      <c r="E61" s="144">
        <f t="shared" si="15"/>
        <v>8.5714285714285715E-2</v>
      </c>
    </row>
    <row r="62" spans="1:5" s="2" customFormat="1" ht="13" x14ac:dyDescent="0.3">
      <c r="A62" s="145" t="s">
        <v>31</v>
      </c>
      <c r="B62" s="192">
        <v>76</v>
      </c>
      <c r="C62" s="192">
        <v>70</v>
      </c>
      <c r="D62" s="6">
        <f t="shared" si="14"/>
        <v>6</v>
      </c>
      <c r="E62" s="146">
        <f t="shared" si="15"/>
        <v>8.5714285714285715E-2</v>
      </c>
    </row>
    <row r="63" spans="1:5" ht="15.75" customHeight="1" x14ac:dyDescent="0.3">
      <c r="A63" s="147" t="s">
        <v>5</v>
      </c>
      <c r="B63" s="71">
        <f>(B47+B54)</f>
        <v>51995</v>
      </c>
      <c r="C63" s="71">
        <f>(C47+C54)</f>
        <v>45013</v>
      </c>
      <c r="D63" s="71">
        <f t="shared" si="14"/>
        <v>6982</v>
      </c>
      <c r="E63" s="142">
        <f t="shared" si="15"/>
        <v>0.15511074578455114</v>
      </c>
    </row>
    <row r="64" spans="1:5" ht="9" customHeight="1" x14ac:dyDescent="0.3">
      <c r="A64" s="148"/>
      <c r="B64" s="26"/>
      <c r="C64" s="26"/>
      <c r="D64" s="26"/>
      <c r="E64" s="149"/>
    </row>
    <row r="65" spans="1:5" ht="14.25" customHeight="1" x14ac:dyDescent="0.3">
      <c r="A65" s="139" t="s">
        <v>18</v>
      </c>
      <c r="B65" s="25"/>
      <c r="C65" s="25"/>
      <c r="D65" s="25"/>
      <c r="E65" s="140"/>
    </row>
    <row r="66" spans="1:5" ht="14.25" customHeight="1" x14ac:dyDescent="0.3">
      <c r="A66" s="141" t="s">
        <v>77</v>
      </c>
      <c r="B66" s="71">
        <f>(B67+B71+B69)</f>
        <v>7006</v>
      </c>
      <c r="C66" s="71">
        <f>(C67+C71+C69)</f>
        <v>6760</v>
      </c>
      <c r="D66" s="71">
        <f t="shared" ref="D66:D82" si="16">IF(ISERROR(B66-C66),"n/a",B66-C66)</f>
        <v>246</v>
      </c>
      <c r="E66" s="142">
        <f t="shared" ref="E66:E82" si="17">IF(ISERROR(D66/C66),"n/a",(D66/C66))</f>
        <v>3.6390532544378698E-2</v>
      </c>
    </row>
    <row r="67" spans="1:5" ht="14.25" customHeight="1" x14ac:dyDescent="0.3">
      <c r="A67" s="143" t="s">
        <v>30</v>
      </c>
      <c r="B67" s="191">
        <f>B68</f>
        <v>6413</v>
      </c>
      <c r="C67" s="191">
        <f>C68</f>
        <v>6106</v>
      </c>
      <c r="D67" s="7">
        <f t="shared" si="16"/>
        <v>307</v>
      </c>
      <c r="E67" s="144">
        <f t="shared" si="17"/>
        <v>5.0278414674091061E-2</v>
      </c>
    </row>
    <row r="68" spans="1:5" ht="14.25" customHeight="1" x14ac:dyDescent="0.3">
      <c r="A68" s="145" t="s">
        <v>31</v>
      </c>
      <c r="B68" s="260">
        <v>6413</v>
      </c>
      <c r="C68" s="260">
        <v>6106</v>
      </c>
      <c r="D68" s="261">
        <f t="shared" ref="D68" si="18">IF(ISERROR(B68-C68),"n/a",B68-C68)</f>
        <v>307</v>
      </c>
      <c r="E68" s="262">
        <f t="shared" ref="E68" si="19">IF(ISERROR(D68/C68),"n/a",(D68/C68))</f>
        <v>5.0278414674091061E-2</v>
      </c>
    </row>
    <row r="69" spans="1:5" ht="14.25" customHeight="1" x14ac:dyDescent="0.3">
      <c r="A69" s="143" t="s">
        <v>29</v>
      </c>
      <c r="B69" s="7">
        <f>B70</f>
        <v>446</v>
      </c>
      <c r="C69" s="7">
        <f>C70</f>
        <v>490</v>
      </c>
      <c r="D69" s="7">
        <f>IF(ISERROR(B69-C69),"n/a",B69-C69)</f>
        <v>-44</v>
      </c>
      <c r="E69" s="144">
        <f>IF(ISERROR(D69/C69),"n/a",(D69/C69))</f>
        <v>-8.9795918367346933E-2</v>
      </c>
    </row>
    <row r="70" spans="1:5" ht="14.25" customHeight="1" x14ac:dyDescent="0.3">
      <c r="A70" s="145" t="s">
        <v>31</v>
      </c>
      <c r="B70" s="192">
        <v>446</v>
      </c>
      <c r="C70" s="192">
        <v>490</v>
      </c>
      <c r="D70" s="6">
        <f>IF(ISERROR(B70-C70),"n/a",B70-C70)</f>
        <v>-44</v>
      </c>
      <c r="E70" s="146">
        <f>IF(ISERROR(D70/C70),"n/a",(D70/C70))</f>
        <v>-8.9795918367346933E-2</v>
      </c>
    </row>
    <row r="71" spans="1:5" ht="14.25" customHeight="1" x14ac:dyDescent="0.3">
      <c r="A71" s="143" t="s">
        <v>32</v>
      </c>
      <c r="B71" s="7">
        <f>B72</f>
        <v>147</v>
      </c>
      <c r="C71" s="7">
        <f>C72</f>
        <v>164</v>
      </c>
      <c r="D71" s="7">
        <f t="shared" si="16"/>
        <v>-17</v>
      </c>
      <c r="E71" s="144">
        <f t="shared" si="17"/>
        <v>-0.10365853658536585</v>
      </c>
    </row>
    <row r="72" spans="1:5" ht="14.25" customHeight="1" x14ac:dyDescent="0.3">
      <c r="A72" s="145" t="s">
        <v>31</v>
      </c>
      <c r="B72" s="192">
        <v>147</v>
      </c>
      <c r="C72" s="192">
        <v>164</v>
      </c>
      <c r="D72" s="6">
        <f t="shared" si="16"/>
        <v>-17</v>
      </c>
      <c r="E72" s="146">
        <f t="shared" si="17"/>
        <v>-0.10365853658536585</v>
      </c>
    </row>
    <row r="73" spans="1:5" ht="14.25" customHeight="1" x14ac:dyDescent="0.3">
      <c r="A73" s="141" t="s">
        <v>7</v>
      </c>
      <c r="B73" s="71">
        <f>(B74+B80+B77)</f>
        <v>1208</v>
      </c>
      <c r="C73" s="71">
        <f>(C74+C80+C77)</f>
        <v>1303</v>
      </c>
      <c r="D73" s="71">
        <f t="shared" si="16"/>
        <v>-95</v>
      </c>
      <c r="E73" s="142">
        <f t="shared" si="17"/>
        <v>-7.2908672294704532E-2</v>
      </c>
    </row>
    <row r="74" spans="1:5" ht="13" x14ac:dyDescent="0.3">
      <c r="A74" s="143" t="s">
        <v>30</v>
      </c>
      <c r="B74" s="191">
        <f>SUM(B75:B76)</f>
        <v>1124</v>
      </c>
      <c r="C74" s="191">
        <f>SUM(C75:C76)</f>
        <v>1179</v>
      </c>
      <c r="D74" s="7">
        <f t="shared" si="16"/>
        <v>-55</v>
      </c>
      <c r="E74" s="144">
        <f t="shared" si="17"/>
        <v>-4.6649703138252757E-2</v>
      </c>
    </row>
    <row r="75" spans="1:5" ht="13" x14ac:dyDescent="0.3">
      <c r="A75" s="145" t="s">
        <v>31</v>
      </c>
      <c r="B75" s="260">
        <v>1124</v>
      </c>
      <c r="C75" s="260">
        <v>1177</v>
      </c>
      <c r="D75" s="261">
        <f t="shared" si="16"/>
        <v>-53</v>
      </c>
      <c r="E75" s="262">
        <f t="shared" si="17"/>
        <v>-4.5029736618521665E-2</v>
      </c>
    </row>
    <row r="76" spans="1:5" ht="13" x14ac:dyDescent="0.3">
      <c r="A76" s="145" t="s">
        <v>22</v>
      </c>
      <c r="B76" s="260">
        <v>0</v>
      </c>
      <c r="C76" s="260">
        <v>2</v>
      </c>
      <c r="D76" s="261">
        <f t="shared" si="16"/>
        <v>-2</v>
      </c>
      <c r="E76" s="262">
        <f t="shared" si="17"/>
        <v>-1</v>
      </c>
    </row>
    <row r="77" spans="1:5" ht="12" customHeight="1" x14ac:dyDescent="0.3">
      <c r="A77" s="143" t="s">
        <v>29</v>
      </c>
      <c r="B77" s="7">
        <f>B78+B79</f>
        <v>76</v>
      </c>
      <c r="C77" s="7">
        <f>C78+C79</f>
        <v>114</v>
      </c>
      <c r="D77" s="7">
        <f>IF(ISERROR(B77-C77),"n/a",B77-C77)</f>
        <v>-38</v>
      </c>
      <c r="E77" s="144">
        <f>IF(ISERROR(D77/C77),"n/a",(D77/C77))</f>
        <v>-0.33333333333333331</v>
      </c>
    </row>
    <row r="78" spans="1:5" ht="12" customHeight="1" x14ac:dyDescent="0.3">
      <c r="A78" s="145" t="s">
        <v>31</v>
      </c>
      <c r="B78" s="192">
        <v>76</v>
      </c>
      <c r="C78" s="192">
        <v>114</v>
      </c>
      <c r="D78" s="6">
        <f>IF(ISERROR(B78-C78),"n/a",B78-C78)</f>
        <v>-38</v>
      </c>
      <c r="E78" s="146">
        <f>IF(ISERROR(D78/C78),"n/a",(D78/C78))</f>
        <v>-0.33333333333333331</v>
      </c>
    </row>
    <row r="79" spans="1:5" ht="12" customHeight="1" x14ac:dyDescent="0.3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ht="13" x14ac:dyDescent="0.3">
      <c r="A80" s="143" t="s">
        <v>32</v>
      </c>
      <c r="B80" s="7">
        <f>B81</f>
        <v>8</v>
      </c>
      <c r="C80" s="7">
        <f>C81</f>
        <v>10</v>
      </c>
      <c r="D80" s="7">
        <f t="shared" si="16"/>
        <v>-2</v>
      </c>
      <c r="E80" s="144">
        <f t="shared" si="17"/>
        <v>-0.2</v>
      </c>
    </row>
    <row r="81" spans="1:5" ht="12" customHeight="1" x14ac:dyDescent="0.3">
      <c r="A81" s="145" t="s">
        <v>31</v>
      </c>
      <c r="B81" s="192">
        <v>8</v>
      </c>
      <c r="C81" s="192">
        <v>10</v>
      </c>
      <c r="D81" s="6">
        <f t="shared" si="16"/>
        <v>-2</v>
      </c>
      <c r="E81" s="146">
        <f t="shared" si="17"/>
        <v>-0.2</v>
      </c>
    </row>
    <row r="82" spans="1:5" ht="15.75" customHeight="1" x14ac:dyDescent="0.3">
      <c r="A82" s="147" t="s">
        <v>5</v>
      </c>
      <c r="B82" s="71">
        <f>(B66+B73)</f>
        <v>8214</v>
      </c>
      <c r="C82" s="71">
        <f>(C66+C73)</f>
        <v>8063</v>
      </c>
      <c r="D82" s="71">
        <f t="shared" si="16"/>
        <v>151</v>
      </c>
      <c r="E82" s="142">
        <f t="shared" si="17"/>
        <v>1.8727520773905493E-2</v>
      </c>
    </row>
    <row r="83" spans="1:5" ht="3.75" customHeight="1" x14ac:dyDescent="0.3">
      <c r="A83" s="148"/>
      <c r="B83" s="26"/>
      <c r="C83" s="26"/>
      <c r="D83" s="26"/>
      <c r="E83" s="149"/>
    </row>
    <row r="84" spans="1:5" ht="21" customHeight="1" x14ac:dyDescent="0.3">
      <c r="A84" s="139" t="s">
        <v>9</v>
      </c>
      <c r="B84" s="25"/>
      <c r="C84" s="25"/>
      <c r="D84" s="25"/>
      <c r="E84" s="140"/>
    </row>
    <row r="85" spans="1:5" ht="14.25" customHeight="1" x14ac:dyDescent="0.3">
      <c r="A85" s="141" t="s">
        <v>77</v>
      </c>
      <c r="B85" s="71">
        <f>(B86+B90+B88)</f>
        <v>6476</v>
      </c>
      <c r="C85" s="71">
        <f>(C86+C90+C88)</f>
        <v>6398</v>
      </c>
      <c r="D85" s="71">
        <f t="shared" ref="D85:D101" si="20">IF(ISERROR(B85-C85),"n/a",B85-C85)</f>
        <v>78</v>
      </c>
      <c r="E85" s="142">
        <f t="shared" ref="E85:E101" si="21">IF(ISERROR(D85/C85),"n/a",(D85/C85))</f>
        <v>1.2191309784307595E-2</v>
      </c>
    </row>
    <row r="86" spans="1:5" ht="14.25" customHeight="1" x14ac:dyDescent="0.3">
      <c r="A86" s="143" t="s">
        <v>30</v>
      </c>
      <c r="B86" s="191">
        <f>B87</f>
        <v>5942</v>
      </c>
      <c r="C86" s="191">
        <f>C87</f>
        <v>5779</v>
      </c>
      <c r="D86" s="7">
        <f t="shared" si="20"/>
        <v>163</v>
      </c>
      <c r="E86" s="144">
        <f t="shared" si="21"/>
        <v>2.8205571898252294E-2</v>
      </c>
    </row>
    <row r="87" spans="1:5" ht="14.25" customHeight="1" x14ac:dyDescent="0.3">
      <c r="A87" s="145" t="s">
        <v>31</v>
      </c>
      <c r="B87" s="260">
        <v>5942</v>
      </c>
      <c r="C87" s="260">
        <v>5779</v>
      </c>
      <c r="D87" s="261">
        <f t="shared" ref="D87" si="22">IF(ISERROR(B87-C87),"n/a",B87-C87)</f>
        <v>163</v>
      </c>
      <c r="E87" s="262">
        <f t="shared" ref="E87" si="23">IF(ISERROR(D87/C87),"n/a",(D87/C87))</f>
        <v>2.8205571898252294E-2</v>
      </c>
    </row>
    <row r="88" spans="1:5" ht="14.25" customHeight="1" x14ac:dyDescent="0.3">
      <c r="A88" s="143" t="s">
        <v>29</v>
      </c>
      <c r="B88" s="7">
        <f>B89</f>
        <v>398</v>
      </c>
      <c r="C88" s="7">
        <f>C89</f>
        <v>467</v>
      </c>
      <c r="D88" s="7">
        <f>IF(ISERROR(B88-C88),"n/a",B88-C88)</f>
        <v>-69</v>
      </c>
      <c r="E88" s="144">
        <f>IF(ISERROR(D88/C88),"n/a",(D88/C88))</f>
        <v>-0.14775160599571735</v>
      </c>
    </row>
    <row r="89" spans="1:5" ht="14.25" customHeight="1" x14ac:dyDescent="0.3">
      <c r="A89" s="145" t="s">
        <v>31</v>
      </c>
      <c r="B89" s="192">
        <v>398</v>
      </c>
      <c r="C89" s="192">
        <v>467</v>
      </c>
      <c r="D89" s="6">
        <f>IF(ISERROR(B89-C89),"n/a",B89-C89)</f>
        <v>-69</v>
      </c>
      <c r="E89" s="146">
        <f>IF(ISERROR(D89/C89),"n/a",(D89/C89))</f>
        <v>-0.14775160599571735</v>
      </c>
    </row>
    <row r="90" spans="1:5" ht="14.25" customHeight="1" x14ac:dyDescent="0.3">
      <c r="A90" s="143" t="s">
        <v>32</v>
      </c>
      <c r="B90" s="7">
        <f>B91</f>
        <v>136</v>
      </c>
      <c r="C90" s="7">
        <f>C91</f>
        <v>152</v>
      </c>
      <c r="D90" s="7">
        <f t="shared" si="20"/>
        <v>-16</v>
      </c>
      <c r="E90" s="144">
        <f t="shared" si="21"/>
        <v>-0.10526315789473684</v>
      </c>
    </row>
    <row r="91" spans="1:5" ht="14.25" customHeight="1" x14ac:dyDescent="0.3">
      <c r="A91" s="145" t="s">
        <v>31</v>
      </c>
      <c r="B91" s="192">
        <v>136</v>
      </c>
      <c r="C91" s="192">
        <v>152</v>
      </c>
      <c r="D91" s="6">
        <f t="shared" si="20"/>
        <v>-16</v>
      </c>
      <c r="E91" s="146">
        <f t="shared" si="21"/>
        <v>-0.10526315789473684</v>
      </c>
    </row>
    <row r="92" spans="1:5" ht="14.25" customHeight="1" x14ac:dyDescent="0.3">
      <c r="A92" s="141" t="s">
        <v>7</v>
      </c>
      <c r="B92" s="71">
        <f>(B93+B99+B96)</f>
        <v>1161</v>
      </c>
      <c r="C92" s="71">
        <f>(C93+C99+C96)</f>
        <v>1271</v>
      </c>
      <c r="D92" s="71">
        <f t="shared" si="20"/>
        <v>-110</v>
      </c>
      <c r="E92" s="142">
        <f t="shared" si="21"/>
        <v>-8.6546026750590088E-2</v>
      </c>
    </row>
    <row r="93" spans="1:5" ht="13" x14ac:dyDescent="0.3">
      <c r="A93" s="143" t="s">
        <v>30</v>
      </c>
      <c r="B93" s="7">
        <f>SUM(B94:B95)</f>
        <v>1080</v>
      </c>
      <c r="C93" s="7">
        <f>SUM(C94:C95)</f>
        <v>1149</v>
      </c>
      <c r="D93" s="7">
        <f t="shared" si="20"/>
        <v>-69</v>
      </c>
      <c r="E93" s="144">
        <f t="shared" si="21"/>
        <v>-6.0052219321148827E-2</v>
      </c>
    </row>
    <row r="94" spans="1:5" ht="13" x14ac:dyDescent="0.3">
      <c r="A94" s="145" t="s">
        <v>31</v>
      </c>
      <c r="B94" s="261">
        <v>1080</v>
      </c>
      <c r="C94" s="260">
        <v>1147</v>
      </c>
      <c r="D94" s="261">
        <f t="shared" si="20"/>
        <v>-67</v>
      </c>
      <c r="E94" s="262">
        <f t="shared" si="21"/>
        <v>-5.8413251961639059E-2</v>
      </c>
    </row>
    <row r="95" spans="1:5" ht="13" x14ac:dyDescent="0.3">
      <c r="A95" s="145" t="s">
        <v>22</v>
      </c>
      <c r="B95" s="261">
        <v>0</v>
      </c>
      <c r="C95" s="260">
        <v>2</v>
      </c>
      <c r="D95" s="261">
        <f t="shared" si="20"/>
        <v>-2</v>
      </c>
      <c r="E95" s="262">
        <f t="shared" si="21"/>
        <v>-1</v>
      </c>
    </row>
    <row r="96" spans="1:5" ht="13" x14ac:dyDescent="0.3">
      <c r="A96" s="143" t="s">
        <v>29</v>
      </c>
      <c r="B96" s="7">
        <f>B97+B98</f>
        <v>75</v>
      </c>
      <c r="C96" s="7">
        <f>C97+C98</f>
        <v>113</v>
      </c>
      <c r="D96" s="7">
        <f>IF(ISERROR(B96-C96),"n/a",B96-C96)</f>
        <v>-38</v>
      </c>
      <c r="E96" s="144">
        <f>IF(ISERROR(D96/C96),"n/a",(D96/C96))</f>
        <v>-0.33628318584070799</v>
      </c>
    </row>
    <row r="97" spans="1:5" ht="13" x14ac:dyDescent="0.3">
      <c r="A97" s="145" t="s">
        <v>31</v>
      </c>
      <c r="B97" s="192">
        <v>75</v>
      </c>
      <c r="C97" s="192">
        <v>113</v>
      </c>
      <c r="D97" s="6">
        <f>IF(ISERROR(B97-C97),"n/a",B97-C97)</f>
        <v>-38</v>
      </c>
      <c r="E97" s="146">
        <f>IF(ISERROR(D97/C97),"n/a",(D97/C97))</f>
        <v>-0.33628318584070799</v>
      </c>
    </row>
    <row r="98" spans="1:5" ht="13" x14ac:dyDescent="0.3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ht="13" x14ac:dyDescent="0.3">
      <c r="A99" s="143" t="s">
        <v>32</v>
      </c>
      <c r="B99" s="7">
        <f>B100</f>
        <v>6</v>
      </c>
      <c r="C99" s="7">
        <f>C100</f>
        <v>9</v>
      </c>
      <c r="D99" s="7">
        <f t="shared" si="20"/>
        <v>-3</v>
      </c>
      <c r="E99" s="144">
        <f t="shared" si="21"/>
        <v>-0.33333333333333331</v>
      </c>
    </row>
    <row r="100" spans="1:5" ht="13" x14ac:dyDescent="0.3">
      <c r="A100" s="145" t="s">
        <v>31</v>
      </c>
      <c r="B100" s="192">
        <v>6</v>
      </c>
      <c r="C100" s="192">
        <v>9</v>
      </c>
      <c r="D100" s="6">
        <f t="shared" si="20"/>
        <v>-3</v>
      </c>
      <c r="E100" s="146">
        <f t="shared" si="21"/>
        <v>-0.33333333333333331</v>
      </c>
    </row>
    <row r="101" spans="1:5" ht="13" x14ac:dyDescent="0.3">
      <c r="A101" s="315" t="s">
        <v>5</v>
      </c>
      <c r="B101" s="316">
        <f>(B85+B92)</f>
        <v>7637</v>
      </c>
      <c r="C101" s="316">
        <f>(C85+C92)</f>
        <v>7669</v>
      </c>
      <c r="D101" s="316">
        <f t="shared" si="20"/>
        <v>-32</v>
      </c>
      <c r="E101" s="317">
        <f t="shared" si="21"/>
        <v>-4.1726431086191156E-3</v>
      </c>
    </row>
    <row r="102" spans="1:5" ht="13" x14ac:dyDescent="0.3">
      <c r="A102" s="155"/>
      <c r="B102" s="26"/>
      <c r="C102" s="26"/>
      <c r="D102" s="26"/>
      <c r="E102" s="172"/>
    </row>
    <row r="103" spans="1:5" ht="14" x14ac:dyDescent="0.3">
      <c r="A103" s="157" t="s">
        <v>3</v>
      </c>
      <c r="B103" s="6"/>
      <c r="C103" s="6"/>
      <c r="D103" s="6"/>
      <c r="E103" s="158"/>
    </row>
    <row r="104" spans="1:5" ht="13" x14ac:dyDescent="0.3">
      <c r="A104" s="159" t="s">
        <v>77</v>
      </c>
      <c r="B104" s="6">
        <v>1</v>
      </c>
      <c r="C104" s="6">
        <v>3</v>
      </c>
      <c r="D104" s="6">
        <f>IF(ISERROR(B104-C104),"n/a",B104-C104)</f>
        <v>-2</v>
      </c>
      <c r="E104" s="158">
        <f>IF(ISERROR(D104/C104),"n/a",(D104/C104))</f>
        <v>-0.66666666666666663</v>
      </c>
    </row>
    <row r="105" spans="1:5" ht="13" x14ac:dyDescent="0.3">
      <c r="A105" s="159" t="s">
        <v>7</v>
      </c>
      <c r="B105" s="6">
        <v>33</v>
      </c>
      <c r="C105" s="6">
        <v>28</v>
      </c>
      <c r="D105" s="6">
        <f>IF(ISERROR(B105-C105),"n/a",B105-C105)</f>
        <v>5</v>
      </c>
      <c r="E105" s="158">
        <f>IF(ISERROR(D105/C105),"n/a",(D105/C105))</f>
        <v>0.17857142857142858</v>
      </c>
    </row>
    <row r="106" spans="1:5" ht="13" x14ac:dyDescent="0.3">
      <c r="A106" s="160" t="s">
        <v>5</v>
      </c>
      <c r="B106" s="7">
        <f>SUM(B104:B105)</f>
        <v>34</v>
      </c>
      <c r="C106" s="7">
        <f>SUM(C104:C105)</f>
        <v>31</v>
      </c>
      <c r="D106" s="7">
        <f>IF(ISERROR(B106-C106),"n/a",B106-C106)</f>
        <v>3</v>
      </c>
      <c r="E106" s="161">
        <f>IF(ISERROR(D106/C106),"n/a",(D106/C106))</f>
        <v>9.6774193548387094E-2</v>
      </c>
    </row>
    <row r="107" spans="1:5" ht="13" x14ac:dyDescent="0.3">
      <c r="A107" s="162"/>
      <c r="B107" s="24"/>
      <c r="C107" s="24"/>
      <c r="D107" s="24"/>
      <c r="E107" s="156"/>
    </row>
    <row r="108" spans="1:5" ht="14" hidden="1" x14ac:dyDescent="0.3">
      <c r="A108" s="157" t="s">
        <v>4</v>
      </c>
      <c r="B108" s="6"/>
      <c r="C108" s="6"/>
      <c r="D108" s="6"/>
      <c r="E108" s="158"/>
    </row>
    <row r="109" spans="1:5" ht="13" hidden="1" x14ac:dyDescent="0.3">
      <c r="A109" s="141" t="s">
        <v>77</v>
      </c>
      <c r="B109" s="71">
        <f>(B110+B114+B112)</f>
        <v>0</v>
      </c>
      <c r="C109" s="71">
        <f>(C110+C114+C112)</f>
        <v>0</v>
      </c>
      <c r="D109" s="71">
        <f t="shared" ref="D109:D125" si="24">IF(ISERROR(B109-C109),"n/a",B109-C109)</f>
        <v>0</v>
      </c>
      <c r="E109" s="142" t="str">
        <f t="shared" ref="E109:E125" si="25">IF(ISERROR(D109/C109),"n/a",(D109/C109))</f>
        <v>n/a</v>
      </c>
    </row>
    <row r="110" spans="1:5" s="72" customFormat="1" ht="13" hidden="1" x14ac:dyDescent="0.3">
      <c r="A110" s="143" t="s">
        <v>30</v>
      </c>
      <c r="B110" s="7">
        <f>B111</f>
        <v>0</v>
      </c>
      <c r="C110" s="7">
        <f>C111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t="13" hidden="1" x14ac:dyDescent="0.3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ht="13" hidden="1" x14ac:dyDescent="0.3">
      <c r="A112" s="143" t="s">
        <v>29</v>
      </c>
      <c r="B112" s="7">
        <f>B113</f>
        <v>0</v>
      </c>
      <c r="C112" s="7">
        <f>C113</f>
        <v>0</v>
      </c>
      <c r="D112" s="7">
        <f>IF(ISERROR(B112-C112),"n/a",B112-C112)</f>
        <v>0</v>
      </c>
      <c r="E112" s="144" t="str">
        <f>IF(ISERROR(D112/C112),"n/a",(D112/C112))</f>
        <v>n/a</v>
      </c>
    </row>
    <row r="113" spans="1:5" ht="13" hidden="1" x14ac:dyDescent="0.3">
      <c r="A113" s="145" t="s">
        <v>31</v>
      </c>
      <c r="B113" s="6">
        <v>0</v>
      </c>
      <c r="C113" s="6">
        <v>0</v>
      </c>
      <c r="D113" s="6">
        <f>IF(ISERROR(B113-C113),"n/a",B113-C113)</f>
        <v>0</v>
      </c>
      <c r="E113" s="146" t="str">
        <f>IF(ISERROR(D113/C113),"n/a",(D113/C113))</f>
        <v>n/a</v>
      </c>
    </row>
    <row r="114" spans="1:5" ht="13" hidden="1" x14ac:dyDescent="0.3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ht="13" hidden="1" x14ac:dyDescent="0.3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ht="13" hidden="1" x14ac:dyDescent="0.3">
      <c r="A116" s="141" t="s">
        <v>7</v>
      </c>
      <c r="B116" s="71">
        <f>(B117+B123+B120)</f>
        <v>8</v>
      </c>
      <c r="C116" s="71">
        <f>(C117+C123+C120)</f>
        <v>7</v>
      </c>
      <c r="D116" s="71">
        <f t="shared" si="24"/>
        <v>1</v>
      </c>
      <c r="E116" s="142">
        <f t="shared" si="25"/>
        <v>0.14285714285714285</v>
      </c>
    </row>
    <row r="117" spans="1:5" ht="13" hidden="1" x14ac:dyDescent="0.3">
      <c r="A117" s="143" t="s">
        <v>30</v>
      </c>
      <c r="B117" s="7">
        <f>SUM(B118:B119)</f>
        <v>0</v>
      </c>
      <c r="C117" s="7">
        <f>SUM(C118:C119)</f>
        <v>0</v>
      </c>
      <c r="D117" s="7">
        <f t="shared" si="24"/>
        <v>0</v>
      </c>
      <c r="E117" s="146" t="str">
        <f t="shared" si="25"/>
        <v>n/a</v>
      </c>
    </row>
    <row r="118" spans="1:5" ht="13" hidden="1" x14ac:dyDescent="0.3">
      <c r="A118" s="145" t="s">
        <v>31</v>
      </c>
      <c r="B118" s="261">
        <v>0</v>
      </c>
      <c r="C118" s="261">
        <v>0</v>
      </c>
      <c r="D118" s="261">
        <f t="shared" ref="D118:D119" si="28">IF(ISERROR(B118-C118),"n/a",B118-C118)</f>
        <v>0</v>
      </c>
      <c r="E118" s="146" t="str">
        <f t="shared" ref="E118:E119" si="29">IF(ISERROR(D118/C118),"n/a",(D118/C118))</f>
        <v>n/a</v>
      </c>
    </row>
    <row r="119" spans="1:5" ht="13" hidden="1" x14ac:dyDescent="0.3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ht="13" hidden="1" x14ac:dyDescent="0.3">
      <c r="A120" s="143" t="s">
        <v>29</v>
      </c>
      <c r="B120" s="7">
        <f>B121+B122</f>
        <v>8</v>
      </c>
      <c r="C120" s="7">
        <f>C121+C122</f>
        <v>7</v>
      </c>
      <c r="D120" s="7">
        <f>IF(ISERROR(B120-C120),"n/a",B120-C120)</f>
        <v>1</v>
      </c>
      <c r="E120" s="144">
        <f>IF(ISERROR(D120/C120),"n/a",(D120/C120))</f>
        <v>0.14285714285714285</v>
      </c>
    </row>
    <row r="121" spans="1:5" ht="13" hidden="1" x14ac:dyDescent="0.3">
      <c r="A121" s="145" t="s">
        <v>31</v>
      </c>
      <c r="B121" s="6">
        <v>8</v>
      </c>
      <c r="C121" s="6">
        <v>7</v>
      </c>
      <c r="D121" s="6">
        <f>IF(ISERROR(B121-C121),"n/a",B121-C121)</f>
        <v>1</v>
      </c>
      <c r="E121" s="146">
        <f>IF(ISERROR(D121/C121),"n/a",(D121/C121))</f>
        <v>0.14285714285714285</v>
      </c>
    </row>
    <row r="122" spans="1:5" ht="13" hidden="1" x14ac:dyDescent="0.3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ht="13" hidden="1" x14ac:dyDescent="0.3">
      <c r="A123" s="143" t="s">
        <v>32</v>
      </c>
      <c r="B123" s="7">
        <f>B124</f>
        <v>0</v>
      </c>
      <c r="C123" s="7">
        <f>C124</f>
        <v>0</v>
      </c>
      <c r="D123" s="7">
        <f t="shared" si="24"/>
        <v>0</v>
      </c>
      <c r="E123" s="144" t="str">
        <f t="shared" si="25"/>
        <v>n/a</v>
      </c>
    </row>
    <row r="124" spans="1:5" ht="13" hidden="1" x14ac:dyDescent="0.3">
      <c r="A124" s="145" t="s">
        <v>31</v>
      </c>
      <c r="B124" s="6">
        <v>0</v>
      </c>
      <c r="C124" s="6">
        <v>0</v>
      </c>
      <c r="D124" s="6">
        <f t="shared" si="24"/>
        <v>0</v>
      </c>
      <c r="E124" s="146" t="str">
        <f t="shared" si="25"/>
        <v>n/a</v>
      </c>
    </row>
    <row r="125" spans="1:5" ht="13" hidden="1" x14ac:dyDescent="0.3">
      <c r="A125" s="147" t="s">
        <v>5</v>
      </c>
      <c r="B125" s="71">
        <f>(B109+B116)</f>
        <v>8</v>
      </c>
      <c r="C125" s="71">
        <f>(C109+C116)</f>
        <v>7</v>
      </c>
      <c r="D125" s="71">
        <f t="shared" si="24"/>
        <v>1</v>
      </c>
      <c r="E125" s="142">
        <f t="shared" si="25"/>
        <v>0.14285714285714285</v>
      </c>
    </row>
    <row r="126" spans="1:5" ht="16.5" hidden="1" customHeight="1" x14ac:dyDescent="0.3">
      <c r="A126" s="162"/>
      <c r="B126" s="24"/>
      <c r="C126" s="24"/>
      <c r="D126" s="24"/>
      <c r="E126" s="156"/>
    </row>
    <row r="127" spans="1:5" ht="15" hidden="1" customHeight="1" x14ac:dyDescent="0.3">
      <c r="A127" s="157" t="s">
        <v>10</v>
      </c>
      <c r="B127" s="6"/>
      <c r="C127" s="6"/>
      <c r="D127" s="6"/>
      <c r="E127" s="158"/>
    </row>
    <row r="128" spans="1:5" ht="12.75" hidden="1" customHeight="1" x14ac:dyDescent="0.3">
      <c r="A128" s="141" t="s">
        <v>77</v>
      </c>
      <c r="B128" s="71">
        <f>(B129+B133+B131)</f>
        <v>0</v>
      </c>
      <c r="C128" s="71">
        <f>(C129+C133+C131)</f>
        <v>0</v>
      </c>
      <c r="D128" s="71">
        <f t="shared" ref="D128:D144" si="32">IF(ISERROR(B128-C128),"n/a",B128-C128)</f>
        <v>0</v>
      </c>
      <c r="E128" s="142" t="str">
        <f t="shared" ref="E128:E144" si="33">IF(ISERROR(D128/C128),"n/a",(D128/C128))</f>
        <v>n/a</v>
      </c>
    </row>
    <row r="129" spans="1:5" ht="12.75" hidden="1" customHeight="1" x14ac:dyDescent="0.3">
      <c r="A129" s="143" t="s">
        <v>30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ht="12.75" hidden="1" customHeight="1" x14ac:dyDescent="0.3">
      <c r="A130" s="145" t="s">
        <v>31</v>
      </c>
      <c r="B130" s="261">
        <v>0</v>
      </c>
      <c r="C130" s="261">
        <v>0</v>
      </c>
      <c r="D130" s="261">
        <f t="shared" ref="D130" si="34">IF(ISERROR(B130-C130),"n/a",B130-C130)</f>
        <v>0</v>
      </c>
      <c r="E130" s="262" t="str">
        <f t="shared" ref="E130" si="35">IF(ISERROR(D130/C130),"n/a",(D130/C130))</f>
        <v>n/a</v>
      </c>
    </row>
    <row r="131" spans="1:5" ht="12.75" hidden="1" customHeight="1" x14ac:dyDescent="0.3">
      <c r="A131" s="143" t="s">
        <v>29</v>
      </c>
      <c r="B131" s="7">
        <f>B132</f>
        <v>0</v>
      </c>
      <c r="C131" s="7">
        <f>C132</f>
        <v>0</v>
      </c>
      <c r="D131" s="7">
        <f>IF(ISERROR(B131-C131),"n/a",B131-C131)</f>
        <v>0</v>
      </c>
      <c r="E131" s="144" t="str">
        <f>IF(ISERROR(D131/C131),"n/a",(D131/C131))</f>
        <v>n/a</v>
      </c>
    </row>
    <row r="132" spans="1:5" ht="12.75" hidden="1" customHeight="1" x14ac:dyDescent="0.3">
      <c r="A132" s="145" t="s">
        <v>31</v>
      </c>
      <c r="B132" s="6">
        <v>0</v>
      </c>
      <c r="C132" s="6">
        <v>0</v>
      </c>
      <c r="D132" s="6">
        <f>IF(ISERROR(B132-C132),"n/a",B132-C132)</f>
        <v>0</v>
      </c>
      <c r="E132" s="146" t="str">
        <f>IF(ISERROR(D132/C132),"n/a",(D132/C132))</f>
        <v>n/a</v>
      </c>
    </row>
    <row r="133" spans="1:5" ht="12.75" hidden="1" customHeight="1" x14ac:dyDescent="0.3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hidden="1" customHeight="1" x14ac:dyDescent="0.3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hidden="1" customHeight="1" x14ac:dyDescent="0.3">
      <c r="A135" s="141" t="s">
        <v>7</v>
      </c>
      <c r="B135" s="71">
        <f>(B136+B142+B139)</f>
        <v>0</v>
      </c>
      <c r="C135" s="71">
        <f>(C136+C142+C139)</f>
        <v>0</v>
      </c>
      <c r="D135" s="71">
        <f t="shared" si="32"/>
        <v>0</v>
      </c>
      <c r="E135" s="142" t="str">
        <f t="shared" si="33"/>
        <v>n/a</v>
      </c>
    </row>
    <row r="136" spans="1:5" ht="12.75" hidden="1" customHeight="1" x14ac:dyDescent="0.3">
      <c r="A136" s="143" t="s">
        <v>30</v>
      </c>
      <c r="B136" s="7">
        <f>SUM(B137:B138)</f>
        <v>0</v>
      </c>
      <c r="C136" s="7">
        <f>SUM(C137:C138)</f>
        <v>0</v>
      </c>
      <c r="D136" s="7">
        <f t="shared" si="32"/>
        <v>0</v>
      </c>
      <c r="E136" s="144" t="str">
        <f t="shared" si="33"/>
        <v>n/a</v>
      </c>
    </row>
    <row r="137" spans="1:5" ht="12.75" hidden="1" customHeight="1" x14ac:dyDescent="0.3">
      <c r="A137" s="145" t="s">
        <v>31</v>
      </c>
      <c r="B137" s="261">
        <v>0</v>
      </c>
      <c r="C137" s="261">
        <v>0</v>
      </c>
      <c r="D137" s="261">
        <f t="shared" ref="D137:D138" si="36">IF(ISERROR(B137-C137),"n/a",B137-C137)</f>
        <v>0</v>
      </c>
      <c r="E137" s="262" t="str">
        <f t="shared" ref="E137:E138" si="37">IF(ISERROR(D137/C137),"n/a",(D137/C137))</f>
        <v>n/a</v>
      </c>
    </row>
    <row r="138" spans="1:5" ht="12.75" hidden="1" customHeight="1" x14ac:dyDescent="0.3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hidden="1" customHeight="1" x14ac:dyDescent="0.3">
      <c r="A139" s="143" t="s">
        <v>29</v>
      </c>
      <c r="B139" s="7">
        <f>SUM(B140:B141)</f>
        <v>0</v>
      </c>
      <c r="C139" s="7">
        <f>SUM(C140:C141)</f>
        <v>0</v>
      </c>
      <c r="D139" s="7">
        <f>IF(ISERROR(B139-C139),"n/a",B139-C139)</f>
        <v>0</v>
      </c>
      <c r="E139" s="144" t="str">
        <f>IF(ISERROR(D139/C139),"n/a",(D139/C139))</f>
        <v>n/a</v>
      </c>
    </row>
    <row r="140" spans="1:5" ht="12.75" hidden="1" customHeight="1" x14ac:dyDescent="0.3">
      <c r="A140" s="145" t="s">
        <v>31</v>
      </c>
      <c r="B140" s="6">
        <v>0</v>
      </c>
      <c r="C140" s="6">
        <v>0</v>
      </c>
      <c r="D140" s="6">
        <f>IF(ISERROR(B140-C140),"n/a",B140-C140)</f>
        <v>0</v>
      </c>
      <c r="E140" s="146" t="str">
        <f>IF(ISERROR(D140/C140),"n/a",(D140/C140))</f>
        <v>n/a</v>
      </c>
    </row>
    <row r="141" spans="1:5" ht="12.75" hidden="1" customHeight="1" x14ac:dyDescent="0.3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3">
      <c r="A142" s="143" t="s">
        <v>32</v>
      </c>
      <c r="B142" s="7">
        <f>B143</f>
        <v>0</v>
      </c>
      <c r="C142" s="7">
        <f>C143</f>
        <v>0</v>
      </c>
      <c r="D142" s="7">
        <f t="shared" si="32"/>
        <v>0</v>
      </c>
      <c r="E142" s="144" t="str">
        <f t="shared" si="33"/>
        <v>n/a</v>
      </c>
    </row>
    <row r="143" spans="1:5" ht="12.75" hidden="1" customHeight="1" x14ac:dyDescent="0.3">
      <c r="A143" s="145" t="s">
        <v>31</v>
      </c>
      <c r="B143" s="6">
        <v>0</v>
      </c>
      <c r="C143" s="6">
        <v>0</v>
      </c>
      <c r="D143" s="6">
        <f t="shared" si="32"/>
        <v>0</v>
      </c>
      <c r="E143" s="146" t="str">
        <f t="shared" si="33"/>
        <v>n/a</v>
      </c>
    </row>
    <row r="144" spans="1:5" ht="13" hidden="1" x14ac:dyDescent="0.3">
      <c r="A144" s="147" t="s">
        <v>5</v>
      </c>
      <c r="B144" s="71">
        <f>(B128+B135)</f>
        <v>0</v>
      </c>
      <c r="C144" s="71">
        <f>(C128+C135)</f>
        <v>0</v>
      </c>
      <c r="D144" s="71">
        <f t="shared" si="32"/>
        <v>0</v>
      </c>
      <c r="E144" s="142" t="str">
        <f t="shared" si="33"/>
        <v>n/a</v>
      </c>
    </row>
    <row r="145" spans="1:5" ht="13" hidden="1" x14ac:dyDescent="0.3">
      <c r="A145" s="163"/>
      <c r="B145" s="26"/>
      <c r="C145" s="26"/>
      <c r="D145" s="26"/>
      <c r="E145" s="164"/>
    </row>
    <row r="146" spans="1:5" hidden="1" x14ac:dyDescent="0.25"/>
    <row r="147" spans="1:5" ht="3" hidden="1" customHeight="1" x14ac:dyDescent="0.25">
      <c r="A147" s="15"/>
    </row>
    <row r="148" spans="1:5" ht="14.5" x14ac:dyDescent="0.25">
      <c r="A148" s="282"/>
    </row>
    <row r="149" spans="1:5" ht="14.5" x14ac:dyDescent="0.25">
      <c r="A149" s="282"/>
    </row>
    <row r="150" spans="1:5" ht="13" x14ac:dyDescent="0.3">
      <c r="A150" s="72" t="s">
        <v>79</v>
      </c>
    </row>
    <row r="151" spans="1:5" ht="13" x14ac:dyDescent="0.3">
      <c r="A151" s="72" t="s">
        <v>82</v>
      </c>
    </row>
    <row r="152" spans="1:5" ht="13" x14ac:dyDescent="0.3">
      <c r="A152" s="72" t="s">
        <v>83</v>
      </c>
    </row>
    <row r="153" spans="1:5" ht="13" x14ac:dyDescent="0.3">
      <c r="A153" s="72" t="s">
        <v>84</v>
      </c>
    </row>
    <row r="154" spans="1:5" ht="13" x14ac:dyDescent="0.3">
      <c r="A154" s="72" t="s">
        <v>85</v>
      </c>
    </row>
    <row r="155" spans="1:5" ht="13" x14ac:dyDescent="0.3">
      <c r="A155" s="72" t="s">
        <v>86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6" orientation="portrait" r:id="rId1"/>
  <headerFooter>
    <oddHeader>&amp;C&amp;F
&amp;A&amp;R&amp;P of &amp;N</oddHeader>
    <oddFooter>&amp;LPrepared by: Information Technology Solutions
Job Name: UGAP099AX&amp;RPrepared Date: 5/26/2023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796875" defaultRowHeight="14.5" x14ac:dyDescent="0.35"/>
  <cols>
    <col min="1" max="1" width="30.1796875" style="309" bestFit="1" customWidth="1"/>
    <col min="2" max="2" width="9.1796875" style="309"/>
    <col min="3" max="9" width="9.1796875" style="309" customWidth="1"/>
    <col min="10" max="13" width="9.1796875" style="309" hidden="1" customWidth="1"/>
    <col min="14" max="14" width="9.1796875" style="309" customWidth="1"/>
    <col min="15" max="16384" width="9.1796875" style="309"/>
  </cols>
  <sheetData>
    <row r="1" spans="1:16" ht="15.5" x14ac:dyDescent="0.3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5" x14ac:dyDescent="0.3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5" x14ac:dyDescent="0.3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5" x14ac:dyDescent="0.35">
      <c r="A4" s="356" t="str">
        <f>Summary!A4</f>
        <v>as of Friday, May 26,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35">
      <c r="A6" s="425" t="s">
        <v>60</v>
      </c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7"/>
    </row>
    <row r="7" spans="1:16" x14ac:dyDescent="0.35">
      <c r="A7" s="408" t="s">
        <v>77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10"/>
    </row>
    <row r="8" spans="1:16" ht="15" customHeight="1" x14ac:dyDescent="0.35">
      <c r="B8" s="411" t="s">
        <v>39</v>
      </c>
      <c r="C8" s="411"/>
      <c r="D8" s="411" t="s">
        <v>40</v>
      </c>
      <c r="E8" s="411"/>
      <c r="F8" s="411" t="s">
        <v>43</v>
      </c>
      <c r="G8" s="411"/>
      <c r="H8" s="411" t="s">
        <v>41</v>
      </c>
      <c r="I8" s="411"/>
      <c r="J8" s="411" t="s">
        <v>37</v>
      </c>
      <c r="K8" s="411"/>
      <c r="L8" s="411" t="s">
        <v>38</v>
      </c>
      <c r="M8" s="411"/>
    </row>
    <row r="9" spans="1:16" x14ac:dyDescent="0.3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35">
      <c r="A10" s="314" t="s">
        <v>54</v>
      </c>
      <c r="B10" s="318">
        <f>SUM(B43,B74,B105,B136,B167,B198)</f>
        <v>2130</v>
      </c>
      <c r="C10" s="318">
        <f t="shared" ref="C10:M10" si="0">SUM(C43,C74,C105,C136,C167,C198)</f>
        <v>1898</v>
      </c>
      <c r="D10" s="318">
        <f t="shared" si="0"/>
        <v>1275</v>
      </c>
      <c r="E10" s="318">
        <f t="shared" si="0"/>
        <v>966</v>
      </c>
      <c r="F10" s="318">
        <f t="shared" si="0"/>
        <v>230</v>
      </c>
      <c r="G10" s="318">
        <f t="shared" si="0"/>
        <v>189</v>
      </c>
      <c r="H10" s="318">
        <f t="shared" si="0"/>
        <v>212</v>
      </c>
      <c r="I10" s="318">
        <f t="shared" si="0"/>
        <v>181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35">
      <c r="A11" s="314" t="s">
        <v>53</v>
      </c>
      <c r="B11" s="318">
        <f t="shared" ref="B11:M18" si="1">SUM(B44,B75,B106,B137,B168,B199)</f>
        <v>49</v>
      </c>
      <c r="C11" s="318">
        <f t="shared" si="1"/>
        <v>44</v>
      </c>
      <c r="D11" s="318">
        <f t="shared" si="1"/>
        <v>21</v>
      </c>
      <c r="E11" s="318">
        <f t="shared" si="1"/>
        <v>27</v>
      </c>
      <c r="F11" s="318">
        <f t="shared" si="1"/>
        <v>2</v>
      </c>
      <c r="G11" s="318">
        <f t="shared" si="1"/>
        <v>0</v>
      </c>
      <c r="H11" s="318">
        <f t="shared" si="1"/>
        <v>2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35">
      <c r="A12" s="314" t="s">
        <v>42</v>
      </c>
      <c r="B12" s="318">
        <f t="shared" si="1"/>
        <v>19066</v>
      </c>
      <c r="C12" s="318">
        <f t="shared" si="1"/>
        <v>16977</v>
      </c>
      <c r="D12" s="318">
        <f t="shared" si="1"/>
        <v>14636</v>
      </c>
      <c r="E12" s="318">
        <f t="shared" si="1"/>
        <v>13132</v>
      </c>
      <c r="F12" s="318">
        <f t="shared" si="1"/>
        <v>2523</v>
      </c>
      <c r="G12" s="318">
        <f t="shared" si="1"/>
        <v>2684</v>
      </c>
      <c r="H12" s="318">
        <f t="shared" si="1"/>
        <v>2259</v>
      </c>
      <c r="I12" s="318">
        <f t="shared" si="1"/>
        <v>2497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35">
      <c r="A13" s="314" t="s">
        <v>52</v>
      </c>
      <c r="B13" s="318">
        <f t="shared" si="1"/>
        <v>87</v>
      </c>
      <c r="C13" s="318">
        <f t="shared" si="1"/>
        <v>82</v>
      </c>
      <c r="D13" s="318">
        <f t="shared" si="1"/>
        <v>59</v>
      </c>
      <c r="E13" s="318">
        <f t="shared" si="1"/>
        <v>54</v>
      </c>
      <c r="F13" s="318">
        <f t="shared" si="1"/>
        <v>8</v>
      </c>
      <c r="G13" s="318">
        <f t="shared" si="1"/>
        <v>12</v>
      </c>
      <c r="H13" s="318">
        <f t="shared" si="1"/>
        <v>8</v>
      </c>
      <c r="I13" s="318">
        <f t="shared" si="1"/>
        <v>11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35">
      <c r="A14" s="314" t="s">
        <v>51</v>
      </c>
      <c r="B14" s="318">
        <f t="shared" si="1"/>
        <v>22763</v>
      </c>
      <c r="C14" s="318">
        <f t="shared" si="1"/>
        <v>20704</v>
      </c>
      <c r="D14" s="318">
        <f t="shared" si="1"/>
        <v>14530</v>
      </c>
      <c r="E14" s="318">
        <f t="shared" si="1"/>
        <v>11975</v>
      </c>
      <c r="F14" s="318">
        <f t="shared" si="1"/>
        <v>2737</v>
      </c>
      <c r="G14" s="318">
        <f t="shared" si="1"/>
        <v>2339</v>
      </c>
      <c r="H14" s="318">
        <f t="shared" si="1"/>
        <v>2622</v>
      </c>
      <c r="I14" s="318">
        <f t="shared" si="1"/>
        <v>2259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35">
      <c r="A15" s="314" t="s">
        <v>50</v>
      </c>
      <c r="B15" s="318">
        <f t="shared" si="1"/>
        <v>3335</v>
      </c>
      <c r="C15" s="318">
        <f t="shared" si="1"/>
        <v>2488</v>
      </c>
      <c r="D15" s="318">
        <f t="shared" si="1"/>
        <v>2520</v>
      </c>
      <c r="E15" s="318">
        <f t="shared" si="1"/>
        <v>1718</v>
      </c>
      <c r="F15" s="318">
        <f t="shared" si="1"/>
        <v>318</v>
      </c>
      <c r="G15" s="318">
        <f t="shared" si="1"/>
        <v>316</v>
      </c>
      <c r="H15" s="318">
        <f t="shared" si="1"/>
        <v>296</v>
      </c>
      <c r="I15" s="318">
        <f t="shared" si="1"/>
        <v>301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35">
      <c r="A16" s="314" t="s">
        <v>49</v>
      </c>
      <c r="B16" s="318">
        <f t="shared" si="1"/>
        <v>5942</v>
      </c>
      <c r="C16" s="318">
        <f t="shared" si="1"/>
        <v>5562</v>
      </c>
      <c r="D16" s="318">
        <f t="shared" si="1"/>
        <v>4690</v>
      </c>
      <c r="E16" s="318">
        <f t="shared" si="1"/>
        <v>4387</v>
      </c>
      <c r="F16" s="318">
        <f t="shared" si="1"/>
        <v>447</v>
      </c>
      <c r="G16" s="318">
        <f t="shared" si="1"/>
        <v>492</v>
      </c>
      <c r="H16" s="318">
        <f t="shared" si="1"/>
        <v>400</v>
      </c>
      <c r="I16" s="318">
        <f t="shared" si="1"/>
        <v>469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35">
      <c r="A17" s="314" t="s">
        <v>48</v>
      </c>
      <c r="B17" s="318">
        <f t="shared" si="1"/>
        <v>1372</v>
      </c>
      <c r="C17" s="318">
        <f t="shared" si="1"/>
        <v>1049</v>
      </c>
      <c r="D17" s="318">
        <f t="shared" si="1"/>
        <v>1078</v>
      </c>
      <c r="E17" s="318">
        <f t="shared" si="1"/>
        <v>824</v>
      </c>
      <c r="F17" s="318">
        <f t="shared" si="1"/>
        <v>121</v>
      </c>
      <c r="G17" s="318">
        <f t="shared" si="1"/>
        <v>104</v>
      </c>
      <c r="H17" s="318">
        <f t="shared" si="1"/>
        <v>107</v>
      </c>
      <c r="I17" s="318">
        <f t="shared" si="1"/>
        <v>96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" thickBot="1" x14ac:dyDescent="0.4">
      <c r="A18" s="319" t="s">
        <v>47</v>
      </c>
      <c r="B18" s="318">
        <f t="shared" si="1"/>
        <v>8036</v>
      </c>
      <c r="C18" s="318">
        <f t="shared" si="1"/>
        <v>5859</v>
      </c>
      <c r="D18" s="318">
        <f t="shared" si="1"/>
        <v>6378</v>
      </c>
      <c r="E18" s="318">
        <f t="shared" si="1"/>
        <v>4179</v>
      </c>
      <c r="F18" s="318">
        <f t="shared" si="1"/>
        <v>623</v>
      </c>
      <c r="G18" s="318">
        <f t="shared" si="1"/>
        <v>622</v>
      </c>
      <c r="H18" s="318">
        <f t="shared" si="1"/>
        <v>576</v>
      </c>
      <c r="I18" s="318">
        <f t="shared" si="1"/>
        <v>583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5.5" thickTop="1" thickBot="1" x14ac:dyDescent="0.4">
      <c r="A19" s="335" t="s">
        <v>61</v>
      </c>
      <c r="B19" s="336">
        <f>SUM(B52,B83,B114,B145,B207)</f>
        <v>61446</v>
      </c>
      <c r="C19" s="336">
        <f>SUM(C52,C83,C114,C145,C207)</f>
        <v>54659</v>
      </c>
      <c r="D19" s="336">
        <f t="shared" ref="D19:M19" si="2">SUM(D10:D18)</f>
        <v>45187</v>
      </c>
      <c r="E19" s="336">
        <f t="shared" si="2"/>
        <v>37262</v>
      </c>
      <c r="F19" s="336">
        <f t="shared" si="2"/>
        <v>7009</v>
      </c>
      <c r="G19" s="336">
        <f t="shared" si="2"/>
        <v>6758</v>
      </c>
      <c r="H19" s="336">
        <f t="shared" si="2"/>
        <v>6482</v>
      </c>
      <c r="I19" s="336">
        <f t="shared" si="2"/>
        <v>6397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35">
      <c r="A20" s="426" t="s">
        <v>60</v>
      </c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8"/>
    </row>
    <row r="21" spans="1:13" x14ac:dyDescent="0.35">
      <c r="A21" s="429" t="s">
        <v>7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7"/>
    </row>
    <row r="22" spans="1:13" x14ac:dyDescent="0.35">
      <c r="B22" s="418" t="s">
        <v>39</v>
      </c>
      <c r="C22" s="418"/>
      <c r="D22" s="418" t="s">
        <v>40</v>
      </c>
      <c r="E22" s="418"/>
      <c r="F22" s="418" t="s">
        <v>43</v>
      </c>
      <c r="G22" s="418"/>
      <c r="H22" s="418" t="s">
        <v>41</v>
      </c>
      <c r="I22" s="418"/>
      <c r="J22" s="418" t="s">
        <v>37</v>
      </c>
      <c r="K22" s="418"/>
      <c r="L22" s="418" t="s">
        <v>38</v>
      </c>
      <c r="M22" s="418"/>
    </row>
    <row r="23" spans="1:13" x14ac:dyDescent="0.3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35">
      <c r="A24" s="313" t="s">
        <v>54</v>
      </c>
      <c r="B24" s="318">
        <f t="shared" ref="B24:M24" si="3">SUM(B57,B88,B119,B150,B181,B212)</f>
        <v>495</v>
      </c>
      <c r="C24" s="318">
        <f t="shared" si="3"/>
        <v>466</v>
      </c>
      <c r="D24" s="318">
        <f t="shared" si="3"/>
        <v>221</v>
      </c>
      <c r="E24" s="318">
        <f t="shared" si="3"/>
        <v>248</v>
      </c>
      <c r="F24" s="318">
        <f t="shared" si="3"/>
        <v>61</v>
      </c>
      <c r="G24" s="318">
        <f t="shared" si="3"/>
        <v>58</v>
      </c>
      <c r="H24" s="318">
        <f t="shared" si="3"/>
        <v>58</v>
      </c>
      <c r="I24" s="318">
        <f t="shared" si="3"/>
        <v>56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35">
      <c r="A25" s="313" t="s">
        <v>53</v>
      </c>
      <c r="B25" s="318">
        <f t="shared" ref="B25:M25" si="4">SUM(B58,B89,B120,B151,B182,B213)</f>
        <v>25</v>
      </c>
      <c r="C25" s="318">
        <f t="shared" si="4"/>
        <v>17</v>
      </c>
      <c r="D25" s="318">
        <f t="shared" si="4"/>
        <v>16</v>
      </c>
      <c r="E25" s="318">
        <f t="shared" si="4"/>
        <v>12</v>
      </c>
      <c r="F25" s="318">
        <f t="shared" si="4"/>
        <v>5</v>
      </c>
      <c r="G25" s="318">
        <f t="shared" si="4"/>
        <v>4</v>
      </c>
      <c r="H25" s="318">
        <f t="shared" si="4"/>
        <v>4</v>
      </c>
      <c r="I25" s="318">
        <f t="shared" si="4"/>
        <v>4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35">
      <c r="A26" s="313" t="s">
        <v>42</v>
      </c>
      <c r="B26" s="318">
        <f t="shared" ref="B26:M26" si="5">SUM(B59,B90,B121,B152,B183,B214)</f>
        <v>3251</v>
      </c>
      <c r="C26" s="318">
        <f t="shared" si="5"/>
        <v>3420</v>
      </c>
      <c r="D26" s="318">
        <f t="shared" si="5"/>
        <v>1862</v>
      </c>
      <c r="E26" s="318">
        <f t="shared" si="5"/>
        <v>2159</v>
      </c>
      <c r="F26" s="318">
        <f t="shared" si="5"/>
        <v>244</v>
      </c>
      <c r="G26" s="318">
        <f t="shared" si="5"/>
        <v>305</v>
      </c>
      <c r="H26" s="318">
        <f t="shared" si="5"/>
        <v>227</v>
      </c>
      <c r="I26" s="318">
        <f t="shared" si="5"/>
        <v>298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35">
      <c r="A27" s="313" t="s">
        <v>52</v>
      </c>
      <c r="B27" s="318">
        <f t="shared" ref="B27:M27" si="6">SUM(B60,B91,B122,B153,B184,B215)</f>
        <v>15</v>
      </c>
      <c r="C27" s="318">
        <f t="shared" si="6"/>
        <v>24</v>
      </c>
      <c r="D27" s="318">
        <f t="shared" si="6"/>
        <v>8</v>
      </c>
      <c r="E27" s="318">
        <f t="shared" si="6"/>
        <v>10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35">
      <c r="A28" s="313" t="s">
        <v>51</v>
      </c>
      <c r="B28" s="318">
        <f t="shared" ref="B28:M28" si="7">SUM(B61,B92,B123,B154,B185,B216)</f>
        <v>4194</v>
      </c>
      <c r="C28" s="318">
        <f t="shared" si="7"/>
        <v>4431</v>
      </c>
      <c r="D28" s="318">
        <f t="shared" si="7"/>
        <v>2351</v>
      </c>
      <c r="E28" s="318">
        <f t="shared" si="7"/>
        <v>2627</v>
      </c>
      <c r="F28" s="318">
        <f t="shared" si="7"/>
        <v>543</v>
      </c>
      <c r="G28" s="318">
        <f t="shared" si="7"/>
        <v>548</v>
      </c>
      <c r="H28" s="318">
        <f t="shared" si="7"/>
        <v>528</v>
      </c>
      <c r="I28" s="318">
        <f t="shared" si="7"/>
        <v>533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35">
      <c r="A29" s="313" t="s">
        <v>50</v>
      </c>
      <c r="B29" s="318">
        <f t="shared" ref="B29:M29" si="8">SUM(B62,B93,B124,B155,B186,B217)</f>
        <v>683</v>
      </c>
      <c r="C29" s="318">
        <f t="shared" si="8"/>
        <v>699</v>
      </c>
      <c r="D29" s="318">
        <f t="shared" si="8"/>
        <v>362</v>
      </c>
      <c r="E29" s="318">
        <f t="shared" si="8"/>
        <v>409</v>
      </c>
      <c r="F29" s="318">
        <f t="shared" si="8"/>
        <v>59</v>
      </c>
      <c r="G29" s="318">
        <f t="shared" si="8"/>
        <v>61</v>
      </c>
      <c r="H29" s="318">
        <f t="shared" si="8"/>
        <v>56</v>
      </c>
      <c r="I29" s="318">
        <f t="shared" si="8"/>
        <v>60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35">
      <c r="A30" s="313" t="s">
        <v>49</v>
      </c>
      <c r="B30" s="318">
        <f t="shared" ref="B30:M30" si="9">SUM(B63,B94,B125,B156,B187,B218)</f>
        <v>851</v>
      </c>
      <c r="C30" s="318">
        <f t="shared" si="9"/>
        <v>1055</v>
      </c>
      <c r="D30" s="318">
        <f t="shared" si="9"/>
        <v>540</v>
      </c>
      <c r="E30" s="318">
        <f t="shared" si="9"/>
        <v>727</v>
      </c>
      <c r="F30" s="318">
        <f t="shared" si="9"/>
        <v>79</v>
      </c>
      <c r="G30" s="318">
        <f t="shared" si="9"/>
        <v>113</v>
      </c>
      <c r="H30" s="318">
        <f t="shared" si="9"/>
        <v>78</v>
      </c>
      <c r="I30" s="318">
        <f t="shared" si="9"/>
        <v>112</v>
      </c>
      <c r="J30" s="318">
        <f t="shared" si="9"/>
        <v>8</v>
      </c>
      <c r="K30" s="318">
        <f t="shared" si="9"/>
        <v>7</v>
      </c>
      <c r="L30" s="318">
        <f t="shared" si="9"/>
        <v>0</v>
      </c>
      <c r="M30" s="318">
        <f t="shared" si="9"/>
        <v>0</v>
      </c>
    </row>
    <row r="31" spans="1:13" x14ac:dyDescent="0.35">
      <c r="A31" s="313" t="s">
        <v>48</v>
      </c>
      <c r="B31" s="318">
        <f t="shared" ref="B31:M31" si="10">SUM(B64,B95,B126,B157,B188,B219)</f>
        <v>184</v>
      </c>
      <c r="C31" s="318">
        <f t="shared" si="10"/>
        <v>163</v>
      </c>
      <c r="D31" s="318">
        <f t="shared" si="10"/>
        <v>109</v>
      </c>
      <c r="E31" s="318">
        <f t="shared" si="10"/>
        <v>100</v>
      </c>
      <c r="F31" s="318">
        <f t="shared" si="10"/>
        <v>16</v>
      </c>
      <c r="G31" s="318">
        <f t="shared" si="10"/>
        <v>11</v>
      </c>
      <c r="H31" s="318">
        <f t="shared" si="10"/>
        <v>14</v>
      </c>
      <c r="I31" s="318">
        <f t="shared" si="10"/>
        <v>11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" thickBot="1" x14ac:dyDescent="0.4">
      <c r="A32" s="322" t="s">
        <v>47</v>
      </c>
      <c r="B32" s="318">
        <f t="shared" ref="B32:M32" si="11">SUM(B65,B96,B127,B158,B189,B220)</f>
        <v>2302</v>
      </c>
      <c r="C32" s="318">
        <f t="shared" si="11"/>
        <v>2460</v>
      </c>
      <c r="D32" s="318">
        <f t="shared" si="11"/>
        <v>1337</v>
      </c>
      <c r="E32" s="318">
        <f t="shared" si="11"/>
        <v>1457</v>
      </c>
      <c r="F32" s="318">
        <f t="shared" si="11"/>
        <v>200</v>
      </c>
      <c r="G32" s="318">
        <f t="shared" si="11"/>
        <v>203</v>
      </c>
      <c r="H32" s="318">
        <f t="shared" si="11"/>
        <v>195</v>
      </c>
      <c r="I32" s="318">
        <f t="shared" si="11"/>
        <v>197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5.5" thickTop="1" thickBot="1" x14ac:dyDescent="0.4">
      <c r="A33" s="343" t="s">
        <v>69</v>
      </c>
      <c r="B33" s="336">
        <f>SUM(B24:B32)</f>
        <v>12000</v>
      </c>
      <c r="C33" s="336">
        <f t="shared" ref="C33:M33" si="12">SUM(C24:C32)</f>
        <v>12735</v>
      </c>
      <c r="D33" s="336">
        <f t="shared" si="12"/>
        <v>6806</v>
      </c>
      <c r="E33" s="336">
        <f t="shared" si="12"/>
        <v>7749</v>
      </c>
      <c r="F33" s="336">
        <f t="shared" si="12"/>
        <v>1208</v>
      </c>
      <c r="G33" s="336">
        <f t="shared" si="12"/>
        <v>1303</v>
      </c>
      <c r="H33" s="336">
        <f t="shared" si="12"/>
        <v>1161</v>
      </c>
      <c r="I33" s="336">
        <f t="shared" si="12"/>
        <v>1271</v>
      </c>
      <c r="J33" s="336">
        <f t="shared" si="12"/>
        <v>8</v>
      </c>
      <c r="K33" s="336">
        <f t="shared" si="12"/>
        <v>7</v>
      </c>
      <c r="L33" s="336">
        <f t="shared" si="12"/>
        <v>0</v>
      </c>
      <c r="M33" s="337">
        <f t="shared" si="12"/>
        <v>0</v>
      </c>
    </row>
    <row r="34" spans="1:13" ht="15" thickBot="1" x14ac:dyDescent="0.4"/>
    <row r="35" spans="1:13" ht="15" thickBot="1" x14ac:dyDescent="0.4">
      <c r="A35" s="331" t="s">
        <v>62</v>
      </c>
      <c r="B35" s="334">
        <f t="shared" ref="B35:M35" si="13">SUM(B19,B33)</f>
        <v>73446</v>
      </c>
      <c r="C35" s="334">
        <f t="shared" si="13"/>
        <v>67394</v>
      </c>
      <c r="D35" s="334">
        <f t="shared" si="13"/>
        <v>51993</v>
      </c>
      <c r="E35" s="334">
        <f t="shared" si="13"/>
        <v>45011</v>
      </c>
      <c r="F35" s="334">
        <f t="shared" si="13"/>
        <v>8217</v>
      </c>
      <c r="G35" s="334">
        <f t="shared" si="13"/>
        <v>8061</v>
      </c>
      <c r="H35" s="334">
        <f t="shared" si="13"/>
        <v>7643</v>
      </c>
      <c r="I35" s="334">
        <f t="shared" si="13"/>
        <v>7668</v>
      </c>
      <c r="J35" s="334">
        <f t="shared" si="13"/>
        <v>8</v>
      </c>
      <c r="K35" s="334">
        <f t="shared" si="13"/>
        <v>7</v>
      </c>
      <c r="L35" s="334">
        <f t="shared" si="13"/>
        <v>0</v>
      </c>
      <c r="M35" s="334">
        <f t="shared" si="13"/>
        <v>0</v>
      </c>
    </row>
    <row r="38" spans="1:13" ht="15" customHeight="1" x14ac:dyDescent="0.35"/>
    <row r="39" spans="1:13" x14ac:dyDescent="0.35">
      <c r="A39" s="405" t="s">
        <v>44</v>
      </c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7"/>
    </row>
    <row r="40" spans="1:13" x14ac:dyDescent="0.35">
      <c r="A40" s="408" t="s">
        <v>77</v>
      </c>
      <c r="B40" s="409"/>
      <c r="C40" s="409"/>
      <c r="D40" s="409"/>
      <c r="E40" s="409"/>
      <c r="F40" s="409"/>
      <c r="G40" s="409"/>
      <c r="H40" s="409"/>
      <c r="I40" s="409"/>
      <c r="J40" s="409"/>
      <c r="K40" s="409"/>
      <c r="L40" s="409"/>
      <c r="M40" s="410"/>
    </row>
    <row r="41" spans="1:13" x14ac:dyDescent="0.35">
      <c r="B41" s="411" t="s">
        <v>39</v>
      </c>
      <c r="C41" s="411"/>
      <c r="D41" s="411" t="s">
        <v>40</v>
      </c>
      <c r="E41" s="411"/>
      <c r="F41" s="411" t="s">
        <v>43</v>
      </c>
      <c r="G41" s="411"/>
      <c r="H41" s="411" t="s">
        <v>41</v>
      </c>
      <c r="I41" s="411"/>
      <c r="J41" s="411" t="s">
        <v>37</v>
      </c>
      <c r="K41" s="411"/>
      <c r="L41" s="411" t="s">
        <v>38</v>
      </c>
      <c r="M41" s="411"/>
    </row>
    <row r="42" spans="1:13" x14ac:dyDescent="0.3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35">
      <c r="A43" s="314" t="s">
        <v>54</v>
      </c>
      <c r="B43" s="318">
        <v>388</v>
      </c>
      <c r="C43" s="318">
        <v>332</v>
      </c>
      <c r="D43" s="318">
        <v>146</v>
      </c>
      <c r="E43" s="318">
        <v>119</v>
      </c>
      <c r="F43" s="318">
        <v>20</v>
      </c>
      <c r="G43" s="318">
        <v>26</v>
      </c>
      <c r="H43" s="318">
        <v>20</v>
      </c>
      <c r="I43" s="318">
        <v>25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3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1</v>
      </c>
      <c r="G44" s="318">
        <v>0</v>
      </c>
      <c r="H44" s="318">
        <v>1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35">
      <c r="A45" s="314" t="s">
        <v>42</v>
      </c>
      <c r="B45" s="318">
        <v>6218</v>
      </c>
      <c r="C45" s="318">
        <v>5451</v>
      </c>
      <c r="D45" s="318">
        <v>3385</v>
      </c>
      <c r="E45" s="318">
        <v>3291</v>
      </c>
      <c r="F45" s="318">
        <v>390</v>
      </c>
      <c r="G45" s="318">
        <v>511</v>
      </c>
      <c r="H45" s="318">
        <v>365</v>
      </c>
      <c r="I45" s="318">
        <v>486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35">
      <c r="A46" s="314" t="s">
        <v>52</v>
      </c>
      <c r="B46" s="318">
        <v>24</v>
      </c>
      <c r="C46" s="318">
        <v>10</v>
      </c>
      <c r="D46" s="318">
        <v>13</v>
      </c>
      <c r="E46" s="318">
        <v>5</v>
      </c>
      <c r="F46" s="318">
        <v>1</v>
      </c>
      <c r="G46" s="318">
        <v>1</v>
      </c>
      <c r="H46" s="318">
        <v>1</v>
      </c>
      <c r="I46" s="318">
        <v>1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35">
      <c r="A47" s="314" t="s">
        <v>51</v>
      </c>
      <c r="B47" s="318">
        <v>4368</v>
      </c>
      <c r="C47" s="318">
        <v>3647</v>
      </c>
      <c r="D47" s="318">
        <v>1678</v>
      </c>
      <c r="E47" s="318">
        <v>1509</v>
      </c>
      <c r="F47" s="318">
        <v>302</v>
      </c>
      <c r="G47" s="318">
        <v>322</v>
      </c>
      <c r="H47" s="318">
        <v>289</v>
      </c>
      <c r="I47" s="318">
        <v>307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35">
      <c r="A48" s="314" t="s">
        <v>50</v>
      </c>
      <c r="B48" s="318">
        <v>754</v>
      </c>
      <c r="C48" s="318">
        <v>593</v>
      </c>
      <c r="D48" s="318">
        <v>378</v>
      </c>
      <c r="E48" s="318">
        <v>323</v>
      </c>
      <c r="F48" s="318">
        <v>44</v>
      </c>
      <c r="G48" s="318">
        <v>52</v>
      </c>
      <c r="H48" s="318">
        <v>42</v>
      </c>
      <c r="I48" s="318">
        <v>48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35">
      <c r="A49" s="314" t="s">
        <v>49</v>
      </c>
      <c r="B49" s="318">
        <v>1327</v>
      </c>
      <c r="C49" s="318">
        <v>1221</v>
      </c>
      <c r="D49" s="318">
        <v>1054</v>
      </c>
      <c r="E49" s="318">
        <v>949</v>
      </c>
      <c r="F49" s="318">
        <v>131</v>
      </c>
      <c r="G49" s="318">
        <v>138</v>
      </c>
      <c r="H49" s="318">
        <v>118</v>
      </c>
      <c r="I49" s="318">
        <v>133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35">
      <c r="A50" s="314" t="s">
        <v>48</v>
      </c>
      <c r="B50" s="318">
        <v>526</v>
      </c>
      <c r="C50" s="318">
        <v>411</v>
      </c>
      <c r="D50" s="318">
        <v>301</v>
      </c>
      <c r="E50" s="318">
        <v>275</v>
      </c>
      <c r="F50" s="318">
        <v>24</v>
      </c>
      <c r="G50" s="318">
        <v>26</v>
      </c>
      <c r="H50" s="318">
        <v>21</v>
      </c>
      <c r="I50" s="318">
        <v>24</v>
      </c>
      <c r="J50" s="318">
        <v>0</v>
      </c>
      <c r="K50" s="318">
        <v>0</v>
      </c>
      <c r="L50" s="318">
        <v>0</v>
      </c>
      <c r="M50" s="318">
        <v>0</v>
      </c>
    </row>
    <row r="51" spans="1:15" ht="15" thickBot="1" x14ac:dyDescent="0.4">
      <c r="A51" s="319" t="s">
        <v>47</v>
      </c>
      <c r="B51" s="318">
        <v>1571</v>
      </c>
      <c r="C51" s="318">
        <v>1255</v>
      </c>
      <c r="D51" s="318">
        <v>860</v>
      </c>
      <c r="E51" s="318">
        <v>728</v>
      </c>
      <c r="F51" s="318">
        <v>77</v>
      </c>
      <c r="G51" s="318">
        <v>100</v>
      </c>
      <c r="H51" s="318">
        <v>71</v>
      </c>
      <c r="I51" s="318">
        <v>94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35">
      <c r="A52" s="320" t="s">
        <v>5</v>
      </c>
      <c r="B52" s="321">
        <f>SUM(B43:B51)</f>
        <v>15181</v>
      </c>
      <c r="C52" s="321">
        <f t="shared" ref="C52:M52" si="14">SUM(C43:C51)</f>
        <v>12926</v>
      </c>
      <c r="D52" s="321">
        <f t="shared" si="14"/>
        <v>7817</v>
      </c>
      <c r="E52" s="321">
        <f t="shared" si="14"/>
        <v>7202</v>
      </c>
      <c r="F52" s="321">
        <f t="shared" si="14"/>
        <v>990</v>
      </c>
      <c r="G52" s="321">
        <f t="shared" si="14"/>
        <v>1176</v>
      </c>
      <c r="H52" s="321">
        <f t="shared" si="14"/>
        <v>928</v>
      </c>
      <c r="I52" s="321">
        <f t="shared" si="14"/>
        <v>1118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35">
      <c r="A53" s="412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35">
      <c r="A54" s="415" t="s">
        <v>7</v>
      </c>
      <c r="B54" s="416"/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7"/>
    </row>
    <row r="55" spans="1:15" x14ac:dyDescent="0.35">
      <c r="B55" s="418" t="s">
        <v>39</v>
      </c>
      <c r="C55" s="418"/>
      <c r="D55" s="418" t="s">
        <v>40</v>
      </c>
      <c r="E55" s="418"/>
      <c r="F55" s="418" t="s">
        <v>43</v>
      </c>
      <c r="G55" s="418"/>
      <c r="H55" s="418" t="s">
        <v>41</v>
      </c>
      <c r="I55" s="418"/>
      <c r="J55" s="418" t="s">
        <v>37</v>
      </c>
      <c r="K55" s="418"/>
      <c r="L55" s="418" t="s">
        <v>38</v>
      </c>
      <c r="M55" s="418"/>
    </row>
    <row r="56" spans="1:15" x14ac:dyDescent="0.3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35">
      <c r="A57" s="314" t="s">
        <v>54</v>
      </c>
      <c r="B57" s="318">
        <v>95</v>
      </c>
      <c r="C57" s="318">
        <v>64</v>
      </c>
      <c r="D57" s="318">
        <v>16</v>
      </c>
      <c r="E57" s="318">
        <v>19</v>
      </c>
      <c r="F57" s="318">
        <v>2</v>
      </c>
      <c r="G57" s="318">
        <v>4</v>
      </c>
      <c r="H57" s="318">
        <v>2</v>
      </c>
      <c r="I57" s="318">
        <v>4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3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35">
      <c r="A59" s="314" t="s">
        <v>42</v>
      </c>
      <c r="B59" s="318">
        <v>1066</v>
      </c>
      <c r="C59" s="318">
        <v>1007</v>
      </c>
      <c r="D59" s="318">
        <v>323</v>
      </c>
      <c r="E59" s="318">
        <v>433</v>
      </c>
      <c r="F59" s="318">
        <v>28</v>
      </c>
      <c r="G59" s="318">
        <v>55</v>
      </c>
      <c r="H59" s="318">
        <v>27</v>
      </c>
      <c r="I59" s="318">
        <v>52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35">
      <c r="A60" s="314" t="s">
        <v>52</v>
      </c>
      <c r="B60" s="318">
        <v>4</v>
      </c>
      <c r="C60" s="318">
        <v>4</v>
      </c>
      <c r="D60" s="318">
        <v>1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35">
      <c r="A61" s="314" t="s">
        <v>51</v>
      </c>
      <c r="B61" s="318">
        <v>748</v>
      </c>
      <c r="C61" s="318">
        <v>722</v>
      </c>
      <c r="D61" s="318">
        <v>185</v>
      </c>
      <c r="E61" s="318">
        <v>235</v>
      </c>
      <c r="F61" s="318">
        <v>38</v>
      </c>
      <c r="G61" s="318">
        <v>43</v>
      </c>
      <c r="H61" s="318">
        <v>38</v>
      </c>
      <c r="I61" s="318">
        <v>43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35">
      <c r="A62" s="314" t="s">
        <v>50</v>
      </c>
      <c r="B62" s="318">
        <v>167</v>
      </c>
      <c r="C62" s="318">
        <v>154</v>
      </c>
      <c r="D62" s="318">
        <v>46</v>
      </c>
      <c r="E62" s="318">
        <v>57</v>
      </c>
      <c r="F62" s="318">
        <v>7</v>
      </c>
      <c r="G62" s="318">
        <v>8</v>
      </c>
      <c r="H62" s="318">
        <v>7</v>
      </c>
      <c r="I62" s="318">
        <v>8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35">
      <c r="A63" s="314" t="s">
        <v>49</v>
      </c>
      <c r="B63" s="318">
        <v>216</v>
      </c>
      <c r="C63" s="318">
        <v>222</v>
      </c>
      <c r="D63" s="318">
        <v>78</v>
      </c>
      <c r="E63" s="318">
        <v>115</v>
      </c>
      <c r="F63" s="318">
        <v>19</v>
      </c>
      <c r="G63" s="318">
        <v>12</v>
      </c>
      <c r="H63" s="318">
        <v>18</v>
      </c>
      <c r="I63" s="318">
        <v>12</v>
      </c>
      <c r="J63" s="318">
        <v>8</v>
      </c>
      <c r="K63" s="318">
        <v>4</v>
      </c>
      <c r="L63" s="318">
        <v>0</v>
      </c>
      <c r="M63" s="318">
        <v>0</v>
      </c>
    </row>
    <row r="64" spans="1:15" x14ac:dyDescent="0.35">
      <c r="A64" s="314" t="s">
        <v>48</v>
      </c>
      <c r="B64" s="318">
        <v>68</v>
      </c>
      <c r="C64" s="318">
        <v>50</v>
      </c>
      <c r="D64" s="318">
        <v>28</v>
      </c>
      <c r="E64" s="318">
        <v>21</v>
      </c>
      <c r="F64" s="318">
        <v>4</v>
      </c>
      <c r="G64" s="318">
        <v>1</v>
      </c>
      <c r="H64" s="318">
        <v>4</v>
      </c>
      <c r="I64" s="318">
        <v>1</v>
      </c>
      <c r="J64" s="318">
        <v>0</v>
      </c>
      <c r="K64" s="318">
        <v>0</v>
      </c>
      <c r="L64" s="318">
        <v>0</v>
      </c>
      <c r="M64" s="318">
        <v>0</v>
      </c>
    </row>
    <row r="65" spans="1:13" ht="15" thickBot="1" x14ac:dyDescent="0.4">
      <c r="A65" s="319" t="s">
        <v>47</v>
      </c>
      <c r="B65" s="318">
        <v>505</v>
      </c>
      <c r="C65" s="318">
        <v>538</v>
      </c>
      <c r="D65" s="318">
        <v>143</v>
      </c>
      <c r="E65" s="318">
        <v>197</v>
      </c>
      <c r="F65" s="318">
        <v>21</v>
      </c>
      <c r="G65" s="318">
        <v>30</v>
      </c>
      <c r="H65" s="318">
        <v>21</v>
      </c>
      <c r="I65" s="318">
        <v>30</v>
      </c>
      <c r="J65" s="318">
        <v>0</v>
      </c>
      <c r="K65" s="318">
        <v>0</v>
      </c>
      <c r="L65" s="318">
        <v>0</v>
      </c>
      <c r="M65" s="318">
        <v>0</v>
      </c>
    </row>
    <row r="66" spans="1:13" ht="15.5" thickTop="1" thickBot="1" x14ac:dyDescent="0.4">
      <c r="A66" s="329" t="s">
        <v>5</v>
      </c>
      <c r="B66" s="330">
        <f>SUM(B57:B65)</f>
        <v>2871</v>
      </c>
      <c r="C66" s="330">
        <f t="shared" ref="C66:M66" si="15">SUM(C57:C65)</f>
        <v>2763</v>
      </c>
      <c r="D66" s="330">
        <f t="shared" si="15"/>
        <v>820</v>
      </c>
      <c r="E66" s="330">
        <f t="shared" si="15"/>
        <v>1078</v>
      </c>
      <c r="F66" s="330">
        <f t="shared" si="15"/>
        <v>119</v>
      </c>
      <c r="G66" s="330">
        <f t="shared" si="15"/>
        <v>153</v>
      </c>
      <c r="H66" s="330">
        <f t="shared" si="15"/>
        <v>117</v>
      </c>
      <c r="I66" s="330">
        <f t="shared" si="15"/>
        <v>150</v>
      </c>
      <c r="J66" s="330">
        <f t="shared" si="15"/>
        <v>8</v>
      </c>
      <c r="K66" s="330">
        <f t="shared" si="15"/>
        <v>4</v>
      </c>
      <c r="L66" s="330">
        <f t="shared" si="15"/>
        <v>0</v>
      </c>
      <c r="M66" s="330">
        <f t="shared" si="15"/>
        <v>0</v>
      </c>
    </row>
    <row r="67" spans="1:13" ht="15" thickBot="1" x14ac:dyDescent="0.4">
      <c r="A67" s="331" t="s">
        <v>56</v>
      </c>
      <c r="B67" s="332">
        <f>SUM(B52,B66)</f>
        <v>18052</v>
      </c>
      <c r="C67" s="332">
        <f t="shared" ref="C67:M67" si="16">SUM(C52,C66)</f>
        <v>15689</v>
      </c>
      <c r="D67" s="332">
        <f t="shared" si="16"/>
        <v>8637</v>
      </c>
      <c r="E67" s="332">
        <f t="shared" si="16"/>
        <v>8280</v>
      </c>
      <c r="F67" s="332">
        <f t="shared" si="16"/>
        <v>1109</v>
      </c>
      <c r="G67" s="332">
        <f t="shared" si="16"/>
        <v>1329</v>
      </c>
      <c r="H67" s="332">
        <f t="shared" si="16"/>
        <v>1045</v>
      </c>
      <c r="I67" s="332">
        <f t="shared" si="16"/>
        <v>1268</v>
      </c>
      <c r="J67" s="332">
        <f t="shared" si="16"/>
        <v>8</v>
      </c>
      <c r="K67" s="332">
        <f t="shared" si="16"/>
        <v>4</v>
      </c>
      <c r="L67" s="332">
        <f t="shared" si="16"/>
        <v>0</v>
      </c>
      <c r="M67" s="333">
        <f t="shared" si="16"/>
        <v>0</v>
      </c>
    </row>
    <row r="69" spans="1:13" ht="15" customHeight="1" x14ac:dyDescent="0.35"/>
    <row r="70" spans="1:13" x14ac:dyDescent="0.35">
      <c r="A70" s="405" t="s">
        <v>45</v>
      </c>
      <c r="B70" s="406"/>
      <c r="C70" s="406"/>
      <c r="D70" s="406"/>
      <c r="E70" s="406"/>
      <c r="F70" s="406"/>
      <c r="G70" s="406"/>
      <c r="H70" s="406"/>
      <c r="I70" s="406"/>
      <c r="J70" s="406"/>
      <c r="K70" s="406"/>
      <c r="L70" s="406"/>
      <c r="M70" s="407"/>
    </row>
    <row r="71" spans="1:13" x14ac:dyDescent="0.35">
      <c r="A71" s="408" t="s">
        <v>77</v>
      </c>
      <c r="B71" s="409"/>
      <c r="C71" s="409"/>
      <c r="D71" s="409"/>
      <c r="E71" s="409"/>
      <c r="F71" s="409"/>
      <c r="G71" s="409"/>
      <c r="H71" s="409"/>
      <c r="I71" s="409"/>
      <c r="J71" s="409"/>
      <c r="K71" s="409"/>
      <c r="L71" s="409"/>
      <c r="M71" s="410"/>
    </row>
    <row r="72" spans="1:13" x14ac:dyDescent="0.35">
      <c r="B72" s="411" t="s">
        <v>39</v>
      </c>
      <c r="C72" s="411"/>
      <c r="D72" s="411" t="s">
        <v>40</v>
      </c>
      <c r="E72" s="411"/>
      <c r="F72" s="411" t="s">
        <v>43</v>
      </c>
      <c r="G72" s="411"/>
      <c r="H72" s="411" t="s">
        <v>41</v>
      </c>
      <c r="I72" s="411"/>
      <c r="J72" s="411" t="s">
        <v>37</v>
      </c>
      <c r="K72" s="411"/>
      <c r="L72" s="411" t="s">
        <v>38</v>
      </c>
      <c r="M72" s="411"/>
    </row>
    <row r="73" spans="1:13" x14ac:dyDescent="0.3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35">
      <c r="A74" s="313" t="s">
        <v>54</v>
      </c>
      <c r="B74" s="318">
        <v>1095</v>
      </c>
      <c r="C74" s="318">
        <v>1061</v>
      </c>
      <c r="D74" s="318">
        <v>721</v>
      </c>
      <c r="E74" s="318">
        <v>543</v>
      </c>
      <c r="F74" s="318">
        <v>139</v>
      </c>
      <c r="G74" s="318">
        <v>106</v>
      </c>
      <c r="H74" s="318">
        <v>128</v>
      </c>
      <c r="I74" s="318">
        <v>100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35">
      <c r="A75" s="313" t="s">
        <v>53</v>
      </c>
      <c r="B75" s="318">
        <v>28</v>
      </c>
      <c r="C75" s="318">
        <v>26</v>
      </c>
      <c r="D75" s="318">
        <v>14</v>
      </c>
      <c r="E75" s="318">
        <v>16</v>
      </c>
      <c r="F75" s="318">
        <v>1</v>
      </c>
      <c r="G75" s="318">
        <v>0</v>
      </c>
      <c r="H75" s="318">
        <v>1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35">
      <c r="A76" s="313" t="s">
        <v>42</v>
      </c>
      <c r="B76" s="318">
        <v>6770</v>
      </c>
      <c r="C76" s="318">
        <v>6438</v>
      </c>
      <c r="D76" s="318">
        <v>6044</v>
      </c>
      <c r="E76" s="318">
        <v>5247</v>
      </c>
      <c r="F76" s="318">
        <v>1230</v>
      </c>
      <c r="G76" s="318">
        <v>1188</v>
      </c>
      <c r="H76" s="318">
        <v>1111</v>
      </c>
      <c r="I76" s="318">
        <v>1110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35">
      <c r="A77" s="313" t="s">
        <v>52</v>
      </c>
      <c r="B77" s="318">
        <v>32</v>
      </c>
      <c r="C77" s="318">
        <v>45</v>
      </c>
      <c r="D77" s="318">
        <v>26</v>
      </c>
      <c r="E77" s="318">
        <v>33</v>
      </c>
      <c r="F77" s="318">
        <v>4</v>
      </c>
      <c r="G77" s="318">
        <v>8</v>
      </c>
      <c r="H77" s="318">
        <v>4</v>
      </c>
      <c r="I77" s="318">
        <v>7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35">
      <c r="A78" s="313" t="s">
        <v>51</v>
      </c>
      <c r="B78" s="318">
        <v>11156</v>
      </c>
      <c r="C78" s="318">
        <v>10940</v>
      </c>
      <c r="D78" s="318">
        <v>8252</v>
      </c>
      <c r="E78" s="318">
        <v>6528</v>
      </c>
      <c r="F78" s="318">
        <v>1631</v>
      </c>
      <c r="G78" s="318">
        <v>1228</v>
      </c>
      <c r="H78" s="318">
        <v>1561</v>
      </c>
      <c r="I78" s="318">
        <v>1188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35">
      <c r="A79" s="313" t="s">
        <v>50</v>
      </c>
      <c r="B79" s="318">
        <v>1542</v>
      </c>
      <c r="C79" s="318">
        <v>1167</v>
      </c>
      <c r="D79" s="318">
        <v>1312</v>
      </c>
      <c r="E79" s="318">
        <v>835</v>
      </c>
      <c r="F79" s="318">
        <v>173</v>
      </c>
      <c r="G79" s="318">
        <v>162</v>
      </c>
      <c r="H79" s="318">
        <v>162</v>
      </c>
      <c r="I79" s="318">
        <v>157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35">
      <c r="A80" s="313" t="s">
        <v>49</v>
      </c>
      <c r="B80" s="318">
        <v>3230</v>
      </c>
      <c r="C80" s="318">
        <v>3188</v>
      </c>
      <c r="D80" s="318">
        <v>2526</v>
      </c>
      <c r="E80" s="318">
        <v>2488</v>
      </c>
      <c r="F80" s="318">
        <v>235</v>
      </c>
      <c r="G80" s="318">
        <v>261</v>
      </c>
      <c r="H80" s="318">
        <v>213</v>
      </c>
      <c r="I80" s="318">
        <v>249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35">
      <c r="A81" s="313" t="s">
        <v>48</v>
      </c>
      <c r="B81" s="318">
        <v>490</v>
      </c>
      <c r="C81" s="318">
        <v>357</v>
      </c>
      <c r="D81" s="318">
        <v>445</v>
      </c>
      <c r="E81" s="318">
        <v>301</v>
      </c>
      <c r="F81" s="318">
        <v>54</v>
      </c>
      <c r="G81" s="318">
        <v>45</v>
      </c>
      <c r="H81" s="318">
        <v>50</v>
      </c>
      <c r="I81" s="318">
        <v>41</v>
      </c>
      <c r="J81" s="318">
        <v>0</v>
      </c>
      <c r="K81" s="318">
        <v>0</v>
      </c>
      <c r="L81" s="318">
        <v>0</v>
      </c>
      <c r="M81" s="318">
        <v>0</v>
      </c>
    </row>
    <row r="82" spans="1:15" ht="15" thickBot="1" x14ac:dyDescent="0.4">
      <c r="A82" s="322" t="s">
        <v>47</v>
      </c>
      <c r="B82" s="318">
        <v>3954</v>
      </c>
      <c r="C82" s="318">
        <v>2814</v>
      </c>
      <c r="D82" s="318">
        <v>3445</v>
      </c>
      <c r="E82" s="318">
        <v>2030</v>
      </c>
      <c r="F82" s="318">
        <v>292</v>
      </c>
      <c r="G82" s="318">
        <v>281</v>
      </c>
      <c r="H82" s="318">
        <v>271</v>
      </c>
      <c r="I82" s="318">
        <v>264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35">
      <c r="A83" s="323" t="s">
        <v>5</v>
      </c>
      <c r="B83" s="321">
        <f>SUM(B74:B82)</f>
        <v>28297</v>
      </c>
      <c r="C83" s="321">
        <f t="shared" ref="C83:M83" si="17">SUM(C74:C82)</f>
        <v>26036</v>
      </c>
      <c r="D83" s="321">
        <f t="shared" si="17"/>
        <v>22785</v>
      </c>
      <c r="E83" s="321">
        <f t="shared" si="17"/>
        <v>18021</v>
      </c>
      <c r="F83" s="321">
        <f t="shared" si="17"/>
        <v>3759</v>
      </c>
      <c r="G83" s="321">
        <f t="shared" si="17"/>
        <v>3279</v>
      </c>
      <c r="H83" s="321">
        <f t="shared" si="17"/>
        <v>3501</v>
      </c>
      <c r="I83" s="321">
        <f t="shared" si="17"/>
        <v>3116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35">
      <c r="A84" s="412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35">
      <c r="A85" s="415" t="s">
        <v>7</v>
      </c>
      <c r="B85" s="416"/>
      <c r="C85" s="416"/>
      <c r="D85" s="416"/>
      <c r="E85" s="416"/>
      <c r="F85" s="416"/>
      <c r="G85" s="416"/>
      <c r="H85" s="416"/>
      <c r="I85" s="416"/>
      <c r="J85" s="416"/>
      <c r="K85" s="416"/>
      <c r="L85" s="416"/>
      <c r="M85" s="417"/>
    </row>
    <row r="86" spans="1:15" x14ac:dyDescent="0.35">
      <c r="B86" s="418" t="s">
        <v>39</v>
      </c>
      <c r="C86" s="418"/>
      <c r="D86" s="418" t="s">
        <v>40</v>
      </c>
      <c r="E86" s="418"/>
      <c r="F86" s="418" t="s">
        <v>43</v>
      </c>
      <c r="G86" s="418"/>
      <c r="H86" s="418" t="s">
        <v>41</v>
      </c>
      <c r="I86" s="418"/>
      <c r="J86" s="418" t="s">
        <v>37</v>
      </c>
      <c r="K86" s="418"/>
      <c r="L86" s="418" t="s">
        <v>38</v>
      </c>
      <c r="M86" s="418"/>
      <c r="O86" s="324"/>
    </row>
    <row r="87" spans="1:15" x14ac:dyDescent="0.3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35">
      <c r="A88" s="313" t="s">
        <v>54</v>
      </c>
      <c r="B88" s="318">
        <v>264</v>
      </c>
      <c r="C88" s="318">
        <v>262</v>
      </c>
      <c r="D88" s="318">
        <v>148</v>
      </c>
      <c r="E88" s="318">
        <v>168</v>
      </c>
      <c r="F88" s="318">
        <v>40</v>
      </c>
      <c r="G88" s="318">
        <v>39</v>
      </c>
      <c r="H88" s="318">
        <v>37</v>
      </c>
      <c r="I88" s="318">
        <v>37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35">
      <c r="A89" s="313" t="s">
        <v>53</v>
      </c>
      <c r="B89" s="318">
        <v>17</v>
      </c>
      <c r="C89" s="318">
        <v>8</v>
      </c>
      <c r="D89" s="318">
        <v>13</v>
      </c>
      <c r="E89" s="318">
        <v>8</v>
      </c>
      <c r="F89" s="318">
        <v>5</v>
      </c>
      <c r="G89" s="318">
        <v>3</v>
      </c>
      <c r="H89" s="318">
        <v>4</v>
      </c>
      <c r="I89" s="318">
        <v>3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35">
      <c r="A90" s="313" t="s">
        <v>42</v>
      </c>
      <c r="B90" s="318">
        <v>1022</v>
      </c>
      <c r="C90" s="318">
        <v>1106</v>
      </c>
      <c r="D90" s="318">
        <v>798</v>
      </c>
      <c r="E90" s="318">
        <v>946</v>
      </c>
      <c r="F90" s="318">
        <v>85</v>
      </c>
      <c r="G90" s="318">
        <v>126</v>
      </c>
      <c r="H90" s="318">
        <v>78</v>
      </c>
      <c r="I90" s="318">
        <v>125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35">
      <c r="A91" s="313" t="s">
        <v>52</v>
      </c>
      <c r="B91" s="318">
        <v>7</v>
      </c>
      <c r="C91" s="318">
        <v>12</v>
      </c>
      <c r="D91" s="318">
        <v>7</v>
      </c>
      <c r="E91" s="318">
        <v>6</v>
      </c>
      <c r="F91" s="318">
        <v>1</v>
      </c>
      <c r="G91" s="318">
        <v>0</v>
      </c>
      <c r="H91" s="318">
        <v>1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35">
      <c r="A92" s="313" t="s">
        <v>51</v>
      </c>
      <c r="B92" s="318">
        <v>2057</v>
      </c>
      <c r="C92" s="318">
        <v>2239</v>
      </c>
      <c r="D92" s="318">
        <v>1385</v>
      </c>
      <c r="E92" s="318">
        <v>1559</v>
      </c>
      <c r="F92" s="318">
        <v>277</v>
      </c>
      <c r="G92" s="318">
        <v>295</v>
      </c>
      <c r="H92" s="318">
        <v>266</v>
      </c>
      <c r="I92" s="318">
        <v>284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35">
      <c r="A93" s="313" t="s">
        <v>50</v>
      </c>
      <c r="B93" s="318">
        <v>302</v>
      </c>
      <c r="C93" s="318">
        <v>320</v>
      </c>
      <c r="D93" s="318">
        <v>193</v>
      </c>
      <c r="E93" s="318">
        <v>241</v>
      </c>
      <c r="F93" s="318">
        <v>33</v>
      </c>
      <c r="G93" s="318">
        <v>29</v>
      </c>
      <c r="H93" s="318">
        <v>31</v>
      </c>
      <c r="I93" s="318">
        <v>28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35">
      <c r="A94" s="313" t="s">
        <v>49</v>
      </c>
      <c r="B94" s="318">
        <v>415</v>
      </c>
      <c r="C94" s="318">
        <v>559</v>
      </c>
      <c r="D94" s="318">
        <v>348</v>
      </c>
      <c r="E94" s="318">
        <v>494</v>
      </c>
      <c r="F94" s="318">
        <v>43</v>
      </c>
      <c r="G94" s="318">
        <v>76</v>
      </c>
      <c r="H94" s="318">
        <v>43</v>
      </c>
      <c r="I94" s="318">
        <v>75</v>
      </c>
      <c r="J94" s="318">
        <v>0</v>
      </c>
      <c r="K94" s="318">
        <v>3</v>
      </c>
      <c r="L94" s="318">
        <v>0</v>
      </c>
      <c r="M94" s="318">
        <v>0</v>
      </c>
    </row>
    <row r="95" spans="1:15" x14ac:dyDescent="0.35">
      <c r="A95" s="313" t="s">
        <v>48</v>
      </c>
      <c r="B95" s="318">
        <v>62</v>
      </c>
      <c r="C95" s="318">
        <v>54</v>
      </c>
      <c r="D95" s="318">
        <v>45</v>
      </c>
      <c r="E95" s="318">
        <v>45</v>
      </c>
      <c r="F95" s="318">
        <v>7</v>
      </c>
      <c r="G95" s="318">
        <v>6</v>
      </c>
      <c r="H95" s="318">
        <v>5</v>
      </c>
      <c r="I95" s="318">
        <v>6</v>
      </c>
      <c r="J95" s="318">
        <v>0</v>
      </c>
      <c r="K95" s="318">
        <v>0</v>
      </c>
      <c r="L95" s="318">
        <v>0</v>
      </c>
      <c r="M95" s="318">
        <v>0</v>
      </c>
    </row>
    <row r="96" spans="1:15" ht="15" thickBot="1" x14ac:dyDescent="0.4">
      <c r="A96" s="322" t="s">
        <v>47</v>
      </c>
      <c r="B96" s="318">
        <v>1020</v>
      </c>
      <c r="C96" s="318">
        <v>1042</v>
      </c>
      <c r="D96" s="318">
        <v>739</v>
      </c>
      <c r="E96" s="318">
        <v>781</v>
      </c>
      <c r="F96" s="318">
        <v>97</v>
      </c>
      <c r="G96" s="318">
        <v>95</v>
      </c>
      <c r="H96" s="318">
        <v>96</v>
      </c>
      <c r="I96" s="318">
        <v>92</v>
      </c>
      <c r="J96" s="318">
        <v>0</v>
      </c>
      <c r="K96" s="318">
        <v>0</v>
      </c>
      <c r="L96" s="318">
        <v>0</v>
      </c>
      <c r="M96" s="318">
        <v>0</v>
      </c>
    </row>
    <row r="97" spans="1:13" ht="15.5" thickTop="1" thickBot="1" x14ac:dyDescent="0.4">
      <c r="A97" s="323" t="s">
        <v>5</v>
      </c>
      <c r="B97" s="321">
        <f>SUM(B88:B96)</f>
        <v>5166</v>
      </c>
      <c r="C97" s="321">
        <f t="shared" ref="C97:M97" si="18">SUM(C88:C96)</f>
        <v>5602</v>
      </c>
      <c r="D97" s="321">
        <f t="shared" si="18"/>
        <v>3676</v>
      </c>
      <c r="E97" s="321">
        <f t="shared" si="18"/>
        <v>4248</v>
      </c>
      <c r="F97" s="321">
        <f t="shared" si="18"/>
        <v>588</v>
      </c>
      <c r="G97" s="321">
        <f t="shared" si="18"/>
        <v>669</v>
      </c>
      <c r="H97" s="321">
        <f t="shared" si="18"/>
        <v>561</v>
      </c>
      <c r="I97" s="321">
        <f t="shared" si="18"/>
        <v>650</v>
      </c>
      <c r="J97" s="321">
        <f t="shared" si="18"/>
        <v>0</v>
      </c>
      <c r="K97" s="321">
        <f t="shared" si="18"/>
        <v>3</v>
      </c>
      <c r="L97" s="321">
        <f t="shared" si="18"/>
        <v>0</v>
      </c>
      <c r="M97" s="321">
        <f t="shared" si="18"/>
        <v>0</v>
      </c>
    </row>
    <row r="98" spans="1:13" ht="15" thickBot="1" x14ac:dyDescent="0.4">
      <c r="A98" s="331" t="s">
        <v>57</v>
      </c>
      <c r="B98" s="334">
        <f>SUM(B83,B97)</f>
        <v>33463</v>
      </c>
      <c r="C98" s="334">
        <f t="shared" ref="C98:M98" si="19">SUM(C83,C97)</f>
        <v>31638</v>
      </c>
      <c r="D98" s="334">
        <f t="shared" si="19"/>
        <v>26461</v>
      </c>
      <c r="E98" s="334">
        <f t="shared" si="19"/>
        <v>22269</v>
      </c>
      <c r="F98" s="334">
        <f t="shared" si="19"/>
        <v>4347</v>
      </c>
      <c r="G98" s="334">
        <f t="shared" si="19"/>
        <v>3948</v>
      </c>
      <c r="H98" s="334">
        <f t="shared" si="19"/>
        <v>4062</v>
      </c>
      <c r="I98" s="334">
        <f t="shared" si="19"/>
        <v>3766</v>
      </c>
      <c r="J98" s="334">
        <f t="shared" si="19"/>
        <v>0</v>
      </c>
      <c r="K98" s="334">
        <f t="shared" si="19"/>
        <v>3</v>
      </c>
      <c r="L98" s="334">
        <f t="shared" si="19"/>
        <v>0</v>
      </c>
      <c r="M98" s="334">
        <f t="shared" si="19"/>
        <v>0</v>
      </c>
    </row>
    <row r="100" spans="1:13" ht="15" customHeight="1" x14ac:dyDescent="0.35"/>
    <row r="101" spans="1:13" x14ac:dyDescent="0.35">
      <c r="A101" s="405" t="s">
        <v>46</v>
      </c>
      <c r="B101" s="406"/>
      <c r="C101" s="406"/>
      <c r="D101" s="406"/>
      <c r="E101" s="406"/>
      <c r="F101" s="406"/>
      <c r="G101" s="406"/>
      <c r="H101" s="406"/>
      <c r="I101" s="406"/>
      <c r="J101" s="406"/>
      <c r="K101" s="406"/>
      <c r="L101" s="406"/>
      <c r="M101" s="407"/>
    </row>
    <row r="102" spans="1:13" x14ac:dyDescent="0.35">
      <c r="A102" s="408" t="s">
        <v>77</v>
      </c>
      <c r="B102" s="409"/>
      <c r="C102" s="409"/>
      <c r="D102" s="409"/>
      <c r="E102" s="409"/>
      <c r="F102" s="409"/>
      <c r="G102" s="409"/>
      <c r="H102" s="409"/>
      <c r="I102" s="409"/>
      <c r="J102" s="409"/>
      <c r="K102" s="409"/>
      <c r="L102" s="409"/>
      <c r="M102" s="410"/>
    </row>
    <row r="103" spans="1:13" x14ac:dyDescent="0.35">
      <c r="B103" s="411" t="s">
        <v>39</v>
      </c>
      <c r="C103" s="411"/>
      <c r="D103" s="411" t="s">
        <v>40</v>
      </c>
      <c r="E103" s="411"/>
      <c r="F103" s="411" t="s">
        <v>43</v>
      </c>
      <c r="G103" s="411"/>
      <c r="H103" s="411" t="s">
        <v>41</v>
      </c>
      <c r="I103" s="411"/>
      <c r="J103" s="411" t="s">
        <v>37</v>
      </c>
      <c r="K103" s="411"/>
      <c r="L103" s="411" t="s">
        <v>38</v>
      </c>
      <c r="M103" s="411"/>
    </row>
    <row r="104" spans="1:13" x14ac:dyDescent="0.3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35">
      <c r="A105" s="313" t="s">
        <v>54</v>
      </c>
      <c r="B105" s="318">
        <v>554</v>
      </c>
      <c r="C105" s="318">
        <v>455</v>
      </c>
      <c r="D105" s="318">
        <v>361</v>
      </c>
      <c r="E105" s="318">
        <v>274</v>
      </c>
      <c r="F105" s="318">
        <v>59</v>
      </c>
      <c r="G105" s="318">
        <v>52</v>
      </c>
      <c r="H105" s="318">
        <v>52</v>
      </c>
      <c r="I105" s="318">
        <v>51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3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35">
      <c r="A107" s="313" t="s">
        <v>42</v>
      </c>
      <c r="B107" s="318">
        <v>5378</v>
      </c>
      <c r="C107" s="318">
        <v>4839</v>
      </c>
      <c r="D107" s="318">
        <v>4756</v>
      </c>
      <c r="E107" s="318">
        <v>4348</v>
      </c>
      <c r="F107" s="318">
        <v>841</v>
      </c>
      <c r="G107" s="318">
        <v>926</v>
      </c>
      <c r="H107" s="318">
        <v>729</v>
      </c>
      <c r="I107" s="318">
        <v>848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35">
      <c r="A108" s="313" t="s">
        <v>52</v>
      </c>
      <c r="B108" s="318">
        <v>22</v>
      </c>
      <c r="C108" s="318">
        <v>25</v>
      </c>
      <c r="D108" s="318">
        <v>13</v>
      </c>
      <c r="E108" s="318">
        <v>14</v>
      </c>
      <c r="F108" s="318">
        <v>2</v>
      </c>
      <c r="G108" s="318">
        <v>3</v>
      </c>
      <c r="H108" s="318">
        <v>2</v>
      </c>
      <c r="I108" s="318">
        <v>3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35">
      <c r="A109" s="313" t="s">
        <v>51</v>
      </c>
      <c r="B109" s="318">
        <v>5706</v>
      </c>
      <c r="C109" s="318">
        <v>5303</v>
      </c>
      <c r="D109" s="318">
        <v>3737</v>
      </c>
      <c r="E109" s="318">
        <v>3368</v>
      </c>
      <c r="F109" s="318">
        <v>683</v>
      </c>
      <c r="G109" s="318">
        <v>692</v>
      </c>
      <c r="H109" s="318">
        <v>656</v>
      </c>
      <c r="I109" s="318">
        <v>670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35">
      <c r="A110" s="313" t="s">
        <v>50</v>
      </c>
      <c r="B110" s="318">
        <v>910</v>
      </c>
      <c r="C110" s="318">
        <v>688</v>
      </c>
      <c r="D110" s="318">
        <v>742</v>
      </c>
      <c r="E110" s="318">
        <v>523</v>
      </c>
      <c r="F110" s="318">
        <v>93</v>
      </c>
      <c r="G110" s="318">
        <v>98</v>
      </c>
      <c r="H110" s="318">
        <v>85</v>
      </c>
      <c r="I110" s="318">
        <v>93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35">
      <c r="A111" s="313" t="s">
        <v>49</v>
      </c>
      <c r="B111" s="318">
        <v>1154</v>
      </c>
      <c r="C111" s="318">
        <v>1052</v>
      </c>
      <c r="D111" s="318">
        <v>951</v>
      </c>
      <c r="E111" s="318">
        <v>873</v>
      </c>
      <c r="F111" s="318">
        <v>75</v>
      </c>
      <c r="G111" s="318">
        <v>84</v>
      </c>
      <c r="H111" s="318">
        <v>64</v>
      </c>
      <c r="I111" s="318">
        <v>78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35">
      <c r="A112" s="313" t="s">
        <v>48</v>
      </c>
      <c r="B112" s="318">
        <v>313</v>
      </c>
      <c r="C112" s="318">
        <v>263</v>
      </c>
      <c r="D112" s="318">
        <v>296</v>
      </c>
      <c r="E112" s="318">
        <v>229</v>
      </c>
      <c r="F112" s="318">
        <v>40</v>
      </c>
      <c r="G112" s="318">
        <v>31</v>
      </c>
      <c r="H112" s="318">
        <v>34</v>
      </c>
      <c r="I112" s="318">
        <v>30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" thickBot="1" x14ac:dyDescent="0.4">
      <c r="A113" s="322" t="s">
        <v>47</v>
      </c>
      <c r="B113" s="318">
        <v>2115</v>
      </c>
      <c r="C113" s="318">
        <v>1669</v>
      </c>
      <c r="D113" s="318">
        <v>1790</v>
      </c>
      <c r="E113" s="318">
        <v>1311</v>
      </c>
      <c r="F113" s="318">
        <v>230</v>
      </c>
      <c r="G113" s="318">
        <v>227</v>
      </c>
      <c r="H113" s="318">
        <v>211</v>
      </c>
      <c r="I113" s="318">
        <v>211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" thickTop="1" x14ac:dyDescent="0.35">
      <c r="A114" s="323" t="s">
        <v>5</v>
      </c>
      <c r="B114" s="321">
        <f>SUM(B105:B113)</f>
        <v>16164</v>
      </c>
      <c r="C114" s="321">
        <f t="shared" ref="C114:M114" si="20">SUM(C105:C113)</f>
        <v>14304</v>
      </c>
      <c r="D114" s="321">
        <f t="shared" si="20"/>
        <v>12649</v>
      </c>
      <c r="E114" s="321">
        <f t="shared" si="20"/>
        <v>10947</v>
      </c>
      <c r="F114" s="321">
        <f t="shared" si="20"/>
        <v>2023</v>
      </c>
      <c r="G114" s="321">
        <f t="shared" si="20"/>
        <v>2113</v>
      </c>
      <c r="H114" s="321">
        <f t="shared" si="20"/>
        <v>1833</v>
      </c>
      <c r="I114" s="321">
        <f t="shared" si="20"/>
        <v>1984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35">
      <c r="A115" s="412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35">
      <c r="A116" s="415" t="s">
        <v>7</v>
      </c>
      <c r="B116" s="416"/>
      <c r="C116" s="416"/>
      <c r="D116" s="416"/>
      <c r="E116" s="416"/>
      <c r="F116" s="416"/>
      <c r="G116" s="416"/>
      <c r="H116" s="416"/>
      <c r="I116" s="416"/>
      <c r="J116" s="416"/>
      <c r="K116" s="416"/>
      <c r="L116" s="416"/>
      <c r="M116" s="417"/>
    </row>
    <row r="117" spans="1:13" x14ac:dyDescent="0.35">
      <c r="B117" s="418" t="s">
        <v>39</v>
      </c>
      <c r="C117" s="418"/>
      <c r="D117" s="418" t="s">
        <v>40</v>
      </c>
      <c r="E117" s="418"/>
      <c r="F117" s="418" t="s">
        <v>43</v>
      </c>
      <c r="G117" s="418"/>
      <c r="H117" s="418" t="s">
        <v>41</v>
      </c>
      <c r="I117" s="418"/>
      <c r="J117" s="418" t="s">
        <v>37</v>
      </c>
      <c r="K117" s="418"/>
      <c r="L117" s="418" t="s">
        <v>38</v>
      </c>
      <c r="M117" s="418"/>
    </row>
    <row r="118" spans="1:13" x14ac:dyDescent="0.3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35">
      <c r="A119" s="313" t="s">
        <v>54</v>
      </c>
      <c r="B119" s="318">
        <v>58</v>
      </c>
      <c r="C119" s="318">
        <v>57</v>
      </c>
      <c r="D119" s="318">
        <v>23</v>
      </c>
      <c r="E119" s="318">
        <v>21</v>
      </c>
      <c r="F119" s="318">
        <v>9</v>
      </c>
      <c r="G119" s="318">
        <v>4</v>
      </c>
      <c r="H119" s="318">
        <v>9</v>
      </c>
      <c r="I119" s="318">
        <v>4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35">
      <c r="A120" s="313" t="s">
        <v>53</v>
      </c>
      <c r="B120" s="318">
        <v>2</v>
      </c>
      <c r="C120" s="318">
        <v>5</v>
      </c>
      <c r="D120" s="318">
        <v>2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35">
      <c r="A121" s="313" t="s">
        <v>42</v>
      </c>
      <c r="B121" s="318">
        <v>543</v>
      </c>
      <c r="C121" s="318">
        <v>632</v>
      </c>
      <c r="D121" s="318">
        <v>320</v>
      </c>
      <c r="E121" s="318">
        <v>415</v>
      </c>
      <c r="F121" s="318">
        <v>43</v>
      </c>
      <c r="G121" s="318">
        <v>60</v>
      </c>
      <c r="H121" s="318">
        <v>37</v>
      </c>
      <c r="I121" s="318">
        <v>57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3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35">
      <c r="A123" s="313" t="s">
        <v>51</v>
      </c>
      <c r="B123" s="318">
        <v>683</v>
      </c>
      <c r="C123" s="318">
        <v>773</v>
      </c>
      <c r="D123" s="318">
        <v>350</v>
      </c>
      <c r="E123" s="318">
        <v>457</v>
      </c>
      <c r="F123" s="318">
        <v>95</v>
      </c>
      <c r="G123" s="318">
        <v>96</v>
      </c>
      <c r="H123" s="318">
        <v>94</v>
      </c>
      <c r="I123" s="318">
        <v>93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35">
      <c r="A124" s="313" t="s">
        <v>50</v>
      </c>
      <c r="B124" s="318">
        <v>98</v>
      </c>
      <c r="C124" s="318">
        <v>111</v>
      </c>
      <c r="D124" s="318">
        <v>53</v>
      </c>
      <c r="E124" s="318">
        <v>61</v>
      </c>
      <c r="F124" s="318">
        <v>8</v>
      </c>
      <c r="G124" s="318">
        <v>12</v>
      </c>
      <c r="H124" s="318">
        <v>7</v>
      </c>
      <c r="I124" s="318">
        <v>12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35">
      <c r="A125" s="313" t="s">
        <v>49</v>
      </c>
      <c r="B125" s="318">
        <v>94</v>
      </c>
      <c r="C125" s="318">
        <v>116</v>
      </c>
      <c r="D125" s="318">
        <v>54</v>
      </c>
      <c r="E125" s="318">
        <v>62</v>
      </c>
      <c r="F125" s="318">
        <v>9</v>
      </c>
      <c r="G125" s="318">
        <v>14</v>
      </c>
      <c r="H125" s="318">
        <v>9</v>
      </c>
      <c r="I125" s="318">
        <v>14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35">
      <c r="A126" s="313" t="s">
        <v>48</v>
      </c>
      <c r="B126" s="318">
        <v>24</v>
      </c>
      <c r="C126" s="318">
        <v>31</v>
      </c>
      <c r="D126" s="318">
        <v>18</v>
      </c>
      <c r="E126" s="318">
        <v>18</v>
      </c>
      <c r="F126" s="318">
        <v>3</v>
      </c>
      <c r="G126" s="318">
        <v>2</v>
      </c>
      <c r="H126" s="318">
        <v>3</v>
      </c>
      <c r="I126" s="318">
        <v>2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" thickBot="1" x14ac:dyDescent="0.4">
      <c r="A127" s="322" t="s">
        <v>47</v>
      </c>
      <c r="B127" s="318">
        <v>451</v>
      </c>
      <c r="C127" s="318">
        <v>512</v>
      </c>
      <c r="D127" s="318">
        <v>265</v>
      </c>
      <c r="E127" s="318">
        <v>317</v>
      </c>
      <c r="F127" s="318">
        <v>43</v>
      </c>
      <c r="G127" s="318">
        <v>46</v>
      </c>
      <c r="H127" s="318">
        <v>39</v>
      </c>
      <c r="I127" s="318">
        <v>44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5.5" thickTop="1" thickBot="1" x14ac:dyDescent="0.4">
      <c r="A128" s="323" t="s">
        <v>5</v>
      </c>
      <c r="B128" s="321">
        <f t="shared" ref="B128:M128" si="21">SUM(B119:B127)</f>
        <v>1956</v>
      </c>
      <c r="C128" s="321">
        <f t="shared" si="21"/>
        <v>2244</v>
      </c>
      <c r="D128" s="321">
        <f t="shared" si="21"/>
        <v>1085</v>
      </c>
      <c r="E128" s="321">
        <f t="shared" si="21"/>
        <v>1357</v>
      </c>
      <c r="F128" s="321">
        <f t="shared" si="21"/>
        <v>210</v>
      </c>
      <c r="G128" s="321">
        <f t="shared" si="21"/>
        <v>235</v>
      </c>
      <c r="H128" s="321">
        <f t="shared" si="21"/>
        <v>198</v>
      </c>
      <c r="I128" s="321">
        <f t="shared" si="21"/>
        <v>227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" thickBot="1" x14ac:dyDescent="0.4">
      <c r="A129" s="331" t="s">
        <v>58</v>
      </c>
      <c r="B129" s="334">
        <f>SUM(B114,B128)</f>
        <v>18120</v>
      </c>
      <c r="C129" s="334">
        <f t="shared" ref="C129:M129" si="22">SUM(C114,C128)</f>
        <v>16548</v>
      </c>
      <c r="D129" s="334">
        <f t="shared" si="22"/>
        <v>13734</v>
      </c>
      <c r="E129" s="334">
        <f t="shared" si="22"/>
        <v>12304</v>
      </c>
      <c r="F129" s="334">
        <f t="shared" si="22"/>
        <v>2233</v>
      </c>
      <c r="G129" s="334">
        <f t="shared" si="22"/>
        <v>2348</v>
      </c>
      <c r="H129" s="334">
        <f t="shared" si="22"/>
        <v>2031</v>
      </c>
      <c r="I129" s="334">
        <f t="shared" si="22"/>
        <v>2211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3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3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35">
      <c r="A132" s="424" t="s">
        <v>78</v>
      </c>
      <c r="B132" s="406"/>
      <c r="C132" s="406"/>
      <c r="D132" s="406"/>
      <c r="E132" s="406"/>
      <c r="F132" s="406"/>
      <c r="G132" s="406"/>
      <c r="H132" s="406"/>
      <c r="I132" s="406"/>
      <c r="J132" s="406"/>
      <c r="K132" s="406"/>
      <c r="L132" s="406"/>
      <c r="M132" s="407"/>
    </row>
    <row r="133" spans="1:13" x14ac:dyDescent="0.35">
      <c r="A133" s="408" t="s">
        <v>77</v>
      </c>
      <c r="B133" s="409"/>
      <c r="C133" s="409"/>
      <c r="D133" s="409"/>
      <c r="E133" s="409"/>
      <c r="F133" s="409"/>
      <c r="G133" s="409"/>
      <c r="H133" s="409"/>
      <c r="I133" s="409"/>
      <c r="J133" s="409"/>
      <c r="K133" s="409"/>
      <c r="L133" s="409"/>
      <c r="M133" s="410"/>
    </row>
    <row r="134" spans="1:13" x14ac:dyDescent="0.35">
      <c r="B134" s="411" t="s">
        <v>39</v>
      </c>
      <c r="C134" s="411"/>
      <c r="D134" s="411" t="s">
        <v>40</v>
      </c>
      <c r="E134" s="411"/>
      <c r="F134" s="411" t="s">
        <v>43</v>
      </c>
      <c r="G134" s="411"/>
      <c r="H134" s="411" t="s">
        <v>41</v>
      </c>
      <c r="I134" s="411"/>
      <c r="J134" s="411" t="s">
        <v>37</v>
      </c>
      <c r="K134" s="411"/>
      <c r="L134" s="411" t="s">
        <v>38</v>
      </c>
      <c r="M134" s="411"/>
    </row>
    <row r="135" spans="1:13" x14ac:dyDescent="0.3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35">
      <c r="A136" s="313" t="s">
        <v>54</v>
      </c>
      <c r="B136" s="318">
        <v>28</v>
      </c>
      <c r="C136" s="318">
        <v>32</v>
      </c>
      <c r="D136" s="318">
        <v>16</v>
      </c>
      <c r="E136" s="318">
        <v>18</v>
      </c>
      <c r="F136" s="318">
        <v>5</v>
      </c>
      <c r="G136" s="318">
        <v>2</v>
      </c>
      <c r="H136" s="318">
        <v>5</v>
      </c>
      <c r="I136" s="318">
        <v>2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3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35">
      <c r="A138" s="313" t="s">
        <v>42</v>
      </c>
      <c r="B138" s="318">
        <v>140</v>
      </c>
      <c r="C138" s="318">
        <v>161</v>
      </c>
      <c r="D138" s="318">
        <v>118</v>
      </c>
      <c r="E138" s="318">
        <v>147</v>
      </c>
      <c r="F138" s="318">
        <v>24</v>
      </c>
      <c r="G138" s="318">
        <v>33</v>
      </c>
      <c r="H138" s="318">
        <v>20</v>
      </c>
      <c r="I138" s="318">
        <v>30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3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35">
      <c r="A140" s="313" t="s">
        <v>51</v>
      </c>
      <c r="B140" s="318">
        <v>703</v>
      </c>
      <c r="C140" s="318">
        <v>686</v>
      </c>
      <c r="D140" s="318">
        <v>493</v>
      </c>
      <c r="E140" s="318">
        <v>444</v>
      </c>
      <c r="F140" s="318">
        <v>84</v>
      </c>
      <c r="G140" s="318">
        <v>71</v>
      </c>
      <c r="H140" s="318">
        <v>80</v>
      </c>
      <c r="I140" s="318">
        <v>69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35">
      <c r="A141" s="313" t="s">
        <v>50</v>
      </c>
      <c r="B141" s="318">
        <v>33</v>
      </c>
      <c r="C141" s="318">
        <v>26</v>
      </c>
      <c r="D141" s="318">
        <v>29</v>
      </c>
      <c r="E141" s="318">
        <v>23</v>
      </c>
      <c r="F141" s="318">
        <v>3</v>
      </c>
      <c r="G141" s="318">
        <v>3</v>
      </c>
      <c r="H141" s="318">
        <v>3</v>
      </c>
      <c r="I141" s="318">
        <v>2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35">
      <c r="A142" s="313" t="s">
        <v>49</v>
      </c>
      <c r="B142" s="318">
        <v>89</v>
      </c>
      <c r="C142" s="318">
        <v>76</v>
      </c>
      <c r="D142" s="318">
        <v>62</v>
      </c>
      <c r="E142" s="318">
        <v>57</v>
      </c>
      <c r="F142" s="318">
        <v>1</v>
      </c>
      <c r="G142" s="318">
        <v>6</v>
      </c>
      <c r="H142" s="318">
        <v>1</v>
      </c>
      <c r="I142" s="318">
        <v>6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35">
      <c r="A143" s="313" t="s">
        <v>48</v>
      </c>
      <c r="B143" s="318">
        <v>10</v>
      </c>
      <c r="C143" s="318">
        <v>9</v>
      </c>
      <c r="D143" s="318">
        <v>9</v>
      </c>
      <c r="E143" s="318">
        <v>10</v>
      </c>
      <c r="F143" s="318">
        <v>3</v>
      </c>
      <c r="G143" s="318">
        <v>1</v>
      </c>
      <c r="H143" s="318">
        <v>2</v>
      </c>
      <c r="I143" s="318">
        <v>1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" thickBot="1" x14ac:dyDescent="0.4">
      <c r="A144" s="322" t="s">
        <v>47</v>
      </c>
      <c r="B144" s="318">
        <v>101</v>
      </c>
      <c r="C144" s="318">
        <v>81</v>
      </c>
      <c r="D144" s="318">
        <v>83</v>
      </c>
      <c r="E144" s="318">
        <v>67</v>
      </c>
      <c r="F144" s="318">
        <v>13</v>
      </c>
      <c r="G144" s="318">
        <v>9</v>
      </c>
      <c r="H144" s="318">
        <v>13</v>
      </c>
      <c r="I144" s="318">
        <v>9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" thickTop="1" x14ac:dyDescent="0.35">
      <c r="A145" s="323" t="s">
        <v>5</v>
      </c>
      <c r="B145" s="321">
        <f>SUM(B136:B144)</f>
        <v>1107</v>
      </c>
      <c r="C145" s="321">
        <f t="shared" ref="C145:M145" si="23">SUM(C136:C144)</f>
        <v>1074</v>
      </c>
      <c r="D145" s="321">
        <f t="shared" si="23"/>
        <v>814</v>
      </c>
      <c r="E145" s="321">
        <f t="shared" si="23"/>
        <v>769</v>
      </c>
      <c r="F145" s="321">
        <f t="shared" si="23"/>
        <v>133</v>
      </c>
      <c r="G145" s="321">
        <f t="shared" si="23"/>
        <v>125</v>
      </c>
      <c r="H145" s="321">
        <f t="shared" si="23"/>
        <v>124</v>
      </c>
      <c r="I145" s="321">
        <f t="shared" si="23"/>
        <v>119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35">
      <c r="A146" s="423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35">
      <c r="A147" s="415" t="s">
        <v>7</v>
      </c>
      <c r="B147" s="416"/>
      <c r="C147" s="416"/>
      <c r="D147" s="416"/>
      <c r="E147" s="416"/>
      <c r="F147" s="416"/>
      <c r="G147" s="416"/>
      <c r="H147" s="416"/>
      <c r="I147" s="416"/>
      <c r="J147" s="416"/>
      <c r="K147" s="416"/>
      <c r="L147" s="416"/>
      <c r="M147" s="417"/>
    </row>
    <row r="148" spans="1:13" x14ac:dyDescent="0.35">
      <c r="B148" s="418" t="s">
        <v>39</v>
      </c>
      <c r="C148" s="418"/>
      <c r="D148" s="418" t="s">
        <v>40</v>
      </c>
      <c r="E148" s="418"/>
      <c r="F148" s="418" t="s">
        <v>43</v>
      </c>
      <c r="G148" s="418"/>
      <c r="H148" s="418" t="s">
        <v>41</v>
      </c>
      <c r="I148" s="418"/>
      <c r="J148" s="418" t="s">
        <v>37</v>
      </c>
      <c r="K148" s="418"/>
      <c r="L148" s="418" t="s">
        <v>38</v>
      </c>
      <c r="M148" s="418"/>
    </row>
    <row r="149" spans="1:13" x14ac:dyDescent="0.3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35">
      <c r="A150" s="313" t="s">
        <v>54</v>
      </c>
      <c r="B150" s="318">
        <v>6</v>
      </c>
      <c r="C150" s="318">
        <v>9</v>
      </c>
      <c r="D150" s="318">
        <v>3</v>
      </c>
      <c r="E150" s="318">
        <v>6</v>
      </c>
      <c r="F150" s="318">
        <v>0</v>
      </c>
      <c r="G150" s="318">
        <v>1</v>
      </c>
      <c r="H150" s="318">
        <v>0</v>
      </c>
      <c r="I150" s="318">
        <v>1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3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35">
      <c r="A152" s="313" t="s">
        <v>42</v>
      </c>
      <c r="B152" s="318">
        <v>24</v>
      </c>
      <c r="C152" s="318">
        <v>31</v>
      </c>
      <c r="D152" s="318">
        <v>32</v>
      </c>
      <c r="E152" s="318">
        <v>35</v>
      </c>
      <c r="F152" s="318">
        <v>4</v>
      </c>
      <c r="G152" s="318">
        <v>6</v>
      </c>
      <c r="H152" s="318">
        <v>3</v>
      </c>
      <c r="I152" s="318">
        <v>6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3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35">
      <c r="A154" s="313" t="s">
        <v>51</v>
      </c>
      <c r="B154" s="318">
        <v>108</v>
      </c>
      <c r="C154" s="318">
        <v>85</v>
      </c>
      <c r="D154" s="318">
        <v>93</v>
      </c>
      <c r="E154" s="318">
        <v>80</v>
      </c>
      <c r="F154" s="318">
        <v>32</v>
      </c>
      <c r="G154" s="318">
        <v>16</v>
      </c>
      <c r="H154" s="318">
        <v>32</v>
      </c>
      <c r="I154" s="318">
        <v>16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35">
      <c r="A155" s="313" t="s">
        <v>50</v>
      </c>
      <c r="B155" s="318">
        <v>10</v>
      </c>
      <c r="C155" s="318">
        <v>7</v>
      </c>
      <c r="D155" s="318">
        <v>11</v>
      </c>
      <c r="E155" s="318">
        <v>6</v>
      </c>
      <c r="F155" s="318">
        <v>1</v>
      </c>
      <c r="G155" s="318">
        <v>0</v>
      </c>
      <c r="H155" s="318">
        <v>1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35">
      <c r="A156" s="313" t="s">
        <v>49</v>
      </c>
      <c r="B156" s="318">
        <v>6</v>
      </c>
      <c r="C156" s="318">
        <v>19</v>
      </c>
      <c r="D156" s="318">
        <v>4</v>
      </c>
      <c r="E156" s="318">
        <v>13</v>
      </c>
      <c r="F156" s="318">
        <v>0</v>
      </c>
      <c r="G156" s="318">
        <v>2</v>
      </c>
      <c r="H156" s="318">
        <v>0</v>
      </c>
      <c r="I156" s="318">
        <v>2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35">
      <c r="A157" s="313" t="s">
        <v>48</v>
      </c>
      <c r="B157" s="318">
        <v>2</v>
      </c>
      <c r="C157" s="318">
        <v>2</v>
      </c>
      <c r="D157" s="318">
        <v>1</v>
      </c>
      <c r="E157" s="318">
        <v>1</v>
      </c>
      <c r="F157" s="318">
        <v>1</v>
      </c>
      <c r="G157" s="318">
        <v>1</v>
      </c>
      <c r="H157" s="318">
        <v>1</v>
      </c>
      <c r="I157" s="318">
        <v>1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" thickBot="1" x14ac:dyDescent="0.4">
      <c r="A158" s="322" t="s">
        <v>47</v>
      </c>
      <c r="B158" s="318">
        <v>30</v>
      </c>
      <c r="C158" s="318">
        <v>26</v>
      </c>
      <c r="D158" s="318">
        <v>25</v>
      </c>
      <c r="E158" s="318">
        <v>22</v>
      </c>
      <c r="F158" s="318">
        <v>5</v>
      </c>
      <c r="G158" s="318">
        <v>7</v>
      </c>
      <c r="H158" s="318">
        <v>5</v>
      </c>
      <c r="I158" s="318">
        <v>6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5.5" thickTop="1" thickBot="1" x14ac:dyDescent="0.4">
      <c r="A159" s="323" t="s">
        <v>5</v>
      </c>
      <c r="B159" s="321">
        <f t="shared" ref="B159:M159" si="24">SUM(B150:B158)</f>
        <v>188</v>
      </c>
      <c r="C159" s="321">
        <f t="shared" si="24"/>
        <v>180</v>
      </c>
      <c r="D159" s="321">
        <f t="shared" si="24"/>
        <v>169</v>
      </c>
      <c r="E159" s="321">
        <f t="shared" si="24"/>
        <v>164</v>
      </c>
      <c r="F159" s="321">
        <f t="shared" si="24"/>
        <v>43</v>
      </c>
      <c r="G159" s="321">
        <f t="shared" si="24"/>
        <v>33</v>
      </c>
      <c r="H159" s="321">
        <f t="shared" si="24"/>
        <v>42</v>
      </c>
      <c r="I159" s="321">
        <f t="shared" si="24"/>
        <v>32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" thickBot="1" x14ac:dyDescent="0.4">
      <c r="A160" s="342" t="s">
        <v>68</v>
      </c>
      <c r="B160" s="334">
        <f>SUM(B145,B159)</f>
        <v>1295</v>
      </c>
      <c r="C160" s="334">
        <f t="shared" ref="C160:M160" si="25">SUM(C145,C159)</f>
        <v>1254</v>
      </c>
      <c r="D160" s="334">
        <f t="shared" si="25"/>
        <v>983</v>
      </c>
      <c r="E160" s="334">
        <f t="shared" si="25"/>
        <v>933</v>
      </c>
      <c r="F160" s="334">
        <f t="shared" si="25"/>
        <v>176</v>
      </c>
      <c r="G160" s="334">
        <f t="shared" si="25"/>
        <v>158</v>
      </c>
      <c r="H160" s="334">
        <f t="shared" si="25"/>
        <v>166</v>
      </c>
      <c r="I160" s="334">
        <f t="shared" si="25"/>
        <v>151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3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3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35">
      <c r="A163" s="419" t="s">
        <v>70</v>
      </c>
      <c r="B163" s="406"/>
      <c r="C163" s="406"/>
      <c r="D163" s="406"/>
      <c r="E163" s="406"/>
      <c r="F163" s="406"/>
      <c r="G163" s="406"/>
      <c r="H163" s="406"/>
      <c r="I163" s="406"/>
      <c r="J163" s="406"/>
      <c r="K163" s="406"/>
      <c r="L163" s="406"/>
      <c r="M163" s="407"/>
    </row>
    <row r="164" spans="1:13" x14ac:dyDescent="0.35">
      <c r="A164" s="420" t="s">
        <v>77</v>
      </c>
      <c r="B164" s="421"/>
      <c r="C164" s="421"/>
      <c r="D164" s="421"/>
      <c r="E164" s="421"/>
      <c r="F164" s="421"/>
      <c r="G164" s="421"/>
      <c r="H164" s="421"/>
      <c r="I164" s="421"/>
      <c r="J164" s="421"/>
      <c r="K164" s="421"/>
      <c r="L164" s="421"/>
      <c r="M164" s="422"/>
    </row>
    <row r="165" spans="1:13" x14ac:dyDescent="0.35">
      <c r="B165" s="411" t="s">
        <v>39</v>
      </c>
      <c r="C165" s="411"/>
      <c r="D165" s="411" t="s">
        <v>40</v>
      </c>
      <c r="E165" s="411"/>
      <c r="F165" s="411" t="s">
        <v>43</v>
      </c>
      <c r="G165" s="411"/>
      <c r="H165" s="411" t="s">
        <v>41</v>
      </c>
      <c r="I165" s="411"/>
      <c r="J165" s="411" t="s">
        <v>37</v>
      </c>
      <c r="K165" s="411"/>
      <c r="L165" s="411" t="s">
        <v>38</v>
      </c>
      <c r="M165" s="411"/>
    </row>
    <row r="166" spans="1:13" ht="15" customHeight="1" x14ac:dyDescent="0.3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35">
      <c r="A167" s="313" t="s">
        <v>54</v>
      </c>
      <c r="B167" s="318">
        <v>47</v>
      </c>
      <c r="C167" s="318">
        <v>0</v>
      </c>
      <c r="D167" s="318">
        <v>14</v>
      </c>
      <c r="E167" s="318">
        <v>0</v>
      </c>
      <c r="F167" s="318">
        <v>2</v>
      </c>
      <c r="G167" s="318">
        <v>0</v>
      </c>
      <c r="H167" s="318">
        <v>2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3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35">
      <c r="A169" s="313" t="s">
        <v>42</v>
      </c>
      <c r="B169" s="318">
        <v>395</v>
      </c>
      <c r="C169" s="318">
        <v>4</v>
      </c>
      <c r="D169" s="318">
        <v>172</v>
      </c>
      <c r="E169" s="318">
        <v>7</v>
      </c>
      <c r="F169" s="318">
        <v>22</v>
      </c>
      <c r="G169" s="318">
        <v>6</v>
      </c>
      <c r="H169" s="318">
        <v>21</v>
      </c>
      <c r="I169" s="318">
        <v>6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3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35">
      <c r="A171" s="313" t="s">
        <v>51</v>
      </c>
      <c r="B171" s="318">
        <v>568</v>
      </c>
      <c r="C171" s="318">
        <v>0</v>
      </c>
      <c r="D171" s="318">
        <v>125</v>
      </c>
      <c r="E171" s="318">
        <v>1</v>
      </c>
      <c r="F171" s="318">
        <v>21</v>
      </c>
      <c r="G171" s="318">
        <v>1</v>
      </c>
      <c r="H171" s="318">
        <v>21</v>
      </c>
      <c r="I171" s="318">
        <v>1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35">
      <c r="A172" s="313" t="s">
        <v>50</v>
      </c>
      <c r="B172" s="318">
        <v>57</v>
      </c>
      <c r="C172" s="318">
        <v>0</v>
      </c>
      <c r="D172" s="318">
        <v>14</v>
      </c>
      <c r="E172" s="318">
        <v>0</v>
      </c>
      <c r="F172" s="318">
        <v>1</v>
      </c>
      <c r="G172" s="318">
        <v>0</v>
      </c>
      <c r="H172" s="318">
        <v>1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35">
      <c r="A173" s="313" t="s">
        <v>49</v>
      </c>
      <c r="B173" s="318">
        <v>108</v>
      </c>
      <c r="C173" s="318">
        <v>0</v>
      </c>
      <c r="D173" s="318">
        <v>72</v>
      </c>
      <c r="E173" s="318">
        <v>0</v>
      </c>
      <c r="F173" s="318">
        <v>2</v>
      </c>
      <c r="G173" s="318">
        <v>0</v>
      </c>
      <c r="H173" s="318">
        <v>2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35">
      <c r="A174" s="313" t="s">
        <v>48</v>
      </c>
      <c r="B174" s="318">
        <v>19</v>
      </c>
      <c r="C174" s="318">
        <v>0</v>
      </c>
      <c r="D174" s="318">
        <v>10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" thickBot="1" x14ac:dyDescent="0.4">
      <c r="A175" s="322" t="s">
        <v>47</v>
      </c>
      <c r="B175" s="318">
        <v>134</v>
      </c>
      <c r="C175" s="318">
        <v>0</v>
      </c>
      <c r="D175" s="318">
        <v>34</v>
      </c>
      <c r="E175" s="318">
        <v>0</v>
      </c>
      <c r="F175" s="318">
        <v>5</v>
      </c>
      <c r="G175" s="318">
        <v>0</v>
      </c>
      <c r="H175" s="318">
        <v>5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" thickTop="1" x14ac:dyDescent="0.35">
      <c r="A176" s="323" t="s">
        <v>5</v>
      </c>
      <c r="B176" s="321">
        <f>SUM(B167:B175)</f>
        <v>1334</v>
      </c>
      <c r="C176" s="321">
        <f t="shared" ref="C176:M176" si="27">SUM(C167:C175)</f>
        <v>4</v>
      </c>
      <c r="D176" s="321">
        <f t="shared" si="27"/>
        <v>441</v>
      </c>
      <c r="E176" s="321">
        <f t="shared" si="27"/>
        <v>8</v>
      </c>
      <c r="F176" s="321">
        <f t="shared" si="27"/>
        <v>53</v>
      </c>
      <c r="G176" s="321">
        <f t="shared" si="27"/>
        <v>7</v>
      </c>
      <c r="H176" s="321">
        <f t="shared" si="27"/>
        <v>52</v>
      </c>
      <c r="I176" s="321">
        <f t="shared" si="27"/>
        <v>7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35">
      <c r="A177" s="434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35">
      <c r="A178" s="415" t="s">
        <v>7</v>
      </c>
      <c r="B178" s="416"/>
      <c r="C178" s="416"/>
      <c r="D178" s="416"/>
      <c r="E178" s="416"/>
      <c r="F178" s="416"/>
      <c r="G178" s="416"/>
      <c r="H178" s="416"/>
      <c r="I178" s="416"/>
      <c r="J178" s="416"/>
      <c r="K178" s="416"/>
      <c r="L178" s="416"/>
      <c r="M178" s="417"/>
    </row>
    <row r="179" spans="1:13" x14ac:dyDescent="0.35">
      <c r="B179" s="432" t="s">
        <v>39</v>
      </c>
      <c r="C179" s="433"/>
      <c r="D179" s="432" t="s">
        <v>40</v>
      </c>
      <c r="E179" s="433"/>
      <c r="F179" s="432" t="s">
        <v>43</v>
      </c>
      <c r="G179" s="433"/>
      <c r="H179" s="432" t="s">
        <v>41</v>
      </c>
      <c r="I179" s="433"/>
      <c r="J179" s="432" t="s">
        <v>37</v>
      </c>
      <c r="K179" s="433"/>
      <c r="L179" s="432" t="s">
        <v>38</v>
      </c>
      <c r="M179" s="433"/>
    </row>
    <row r="180" spans="1:13" ht="15" customHeight="1" x14ac:dyDescent="0.3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35">
      <c r="A181" s="313" t="s">
        <v>54</v>
      </c>
      <c r="B181" s="318">
        <v>68</v>
      </c>
      <c r="C181" s="318">
        <v>68</v>
      </c>
      <c r="D181" s="318">
        <v>27</v>
      </c>
      <c r="E181" s="318">
        <v>30</v>
      </c>
      <c r="F181" s="318">
        <v>9</v>
      </c>
      <c r="G181" s="318">
        <v>8</v>
      </c>
      <c r="H181" s="318">
        <v>9</v>
      </c>
      <c r="I181" s="318">
        <v>8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3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35">
      <c r="A183" s="313" t="s">
        <v>42</v>
      </c>
      <c r="B183" s="318">
        <v>565</v>
      </c>
      <c r="C183" s="318">
        <v>625</v>
      </c>
      <c r="D183" s="318">
        <v>360</v>
      </c>
      <c r="E183" s="318">
        <v>310</v>
      </c>
      <c r="F183" s="318">
        <v>80</v>
      </c>
      <c r="G183" s="318">
        <v>56</v>
      </c>
      <c r="H183" s="318">
        <v>78</v>
      </c>
      <c r="I183" s="318">
        <v>56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3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35">
      <c r="A185" s="313" t="s">
        <v>51</v>
      </c>
      <c r="B185" s="318">
        <v>564</v>
      </c>
      <c r="C185" s="318">
        <v>573</v>
      </c>
      <c r="D185" s="318">
        <v>306</v>
      </c>
      <c r="E185" s="318">
        <v>259</v>
      </c>
      <c r="F185" s="318">
        <v>92</v>
      </c>
      <c r="G185" s="318">
        <v>86</v>
      </c>
      <c r="H185" s="318">
        <v>90</v>
      </c>
      <c r="I185" s="318">
        <v>85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35">
      <c r="A186" s="313" t="s">
        <v>50</v>
      </c>
      <c r="B186" s="318">
        <v>100</v>
      </c>
      <c r="C186" s="318">
        <v>98</v>
      </c>
      <c r="D186" s="318">
        <v>53</v>
      </c>
      <c r="E186" s="318">
        <v>34</v>
      </c>
      <c r="F186" s="318">
        <v>8</v>
      </c>
      <c r="G186" s="318">
        <v>9</v>
      </c>
      <c r="H186" s="318">
        <v>8</v>
      </c>
      <c r="I186" s="318">
        <v>9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35">
      <c r="A187" s="313" t="s">
        <v>49</v>
      </c>
      <c r="B187" s="318">
        <v>116</v>
      </c>
      <c r="C187" s="318">
        <v>132</v>
      </c>
      <c r="D187" s="318">
        <v>54</v>
      </c>
      <c r="E187" s="318">
        <v>37</v>
      </c>
      <c r="F187" s="318">
        <v>8</v>
      </c>
      <c r="G187" s="318">
        <v>9</v>
      </c>
      <c r="H187" s="318">
        <v>8</v>
      </c>
      <c r="I187" s="318">
        <v>9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35">
      <c r="A188" s="313" t="s">
        <v>48</v>
      </c>
      <c r="B188" s="318">
        <v>27</v>
      </c>
      <c r="C188" s="318">
        <v>25</v>
      </c>
      <c r="D188" s="318">
        <v>16</v>
      </c>
      <c r="E188" s="318">
        <v>13</v>
      </c>
      <c r="F188" s="318">
        <v>1</v>
      </c>
      <c r="G188" s="318">
        <v>1</v>
      </c>
      <c r="H188" s="318">
        <v>1</v>
      </c>
      <c r="I188" s="318">
        <v>1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" thickBot="1" x14ac:dyDescent="0.4">
      <c r="A189" s="322" t="s">
        <v>47</v>
      </c>
      <c r="B189" s="318">
        <v>279</v>
      </c>
      <c r="C189" s="318">
        <v>329</v>
      </c>
      <c r="D189" s="318">
        <v>151</v>
      </c>
      <c r="E189" s="318">
        <v>124</v>
      </c>
      <c r="F189" s="318">
        <v>33</v>
      </c>
      <c r="G189" s="318">
        <v>24</v>
      </c>
      <c r="H189" s="318">
        <v>33</v>
      </c>
      <c r="I189" s="318">
        <v>24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5.5" thickTop="1" thickBot="1" x14ac:dyDescent="0.4">
      <c r="A190" s="352" t="s">
        <v>5</v>
      </c>
      <c r="B190" s="353">
        <f>SUM(B181:B189)</f>
        <v>1722</v>
      </c>
      <c r="C190" s="353">
        <f t="shared" ref="C190:M190" si="28">SUM(C181:C189)</f>
        <v>1852</v>
      </c>
      <c r="D190" s="353">
        <f t="shared" si="28"/>
        <v>968</v>
      </c>
      <c r="E190" s="353">
        <f t="shared" si="28"/>
        <v>807</v>
      </c>
      <c r="F190" s="353">
        <f t="shared" si="28"/>
        <v>231</v>
      </c>
      <c r="G190" s="353">
        <f t="shared" si="28"/>
        <v>193</v>
      </c>
      <c r="H190" s="353">
        <f t="shared" si="28"/>
        <v>227</v>
      </c>
      <c r="I190" s="353">
        <f t="shared" si="28"/>
        <v>192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" thickBot="1" x14ac:dyDescent="0.4">
      <c r="A191" s="354" t="s">
        <v>59</v>
      </c>
      <c r="B191" s="334">
        <f>SUM(B176,B190)</f>
        <v>3056</v>
      </c>
      <c r="C191" s="334">
        <f t="shared" ref="C191:M191" si="29">SUM(C176,C190)</f>
        <v>1856</v>
      </c>
      <c r="D191" s="334">
        <f t="shared" si="29"/>
        <v>1409</v>
      </c>
      <c r="E191" s="334">
        <f t="shared" si="29"/>
        <v>815</v>
      </c>
      <c r="F191" s="334">
        <f t="shared" si="29"/>
        <v>284</v>
      </c>
      <c r="G191" s="334">
        <f t="shared" si="29"/>
        <v>200</v>
      </c>
      <c r="H191" s="334">
        <f t="shared" si="29"/>
        <v>279</v>
      </c>
      <c r="I191" s="334">
        <f t="shared" si="29"/>
        <v>199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35">
      <c r="A194" s="430" t="s">
        <v>73</v>
      </c>
      <c r="B194" s="406"/>
      <c r="C194" s="406"/>
      <c r="D194" s="406"/>
      <c r="E194" s="406"/>
      <c r="F194" s="406"/>
      <c r="G194" s="406"/>
      <c r="H194" s="406"/>
      <c r="I194" s="406"/>
      <c r="J194" s="406"/>
      <c r="K194" s="406"/>
      <c r="L194" s="406"/>
      <c r="M194" s="407"/>
    </row>
    <row r="195" spans="1:13" x14ac:dyDescent="0.35">
      <c r="A195" s="408" t="s">
        <v>77</v>
      </c>
      <c r="B195" s="409"/>
      <c r="C195" s="409"/>
      <c r="D195" s="409"/>
      <c r="E195" s="409"/>
      <c r="F195" s="409"/>
      <c r="G195" s="409"/>
      <c r="H195" s="409"/>
      <c r="I195" s="409"/>
      <c r="J195" s="409"/>
      <c r="K195" s="409"/>
      <c r="L195" s="409"/>
      <c r="M195" s="410"/>
    </row>
    <row r="196" spans="1:13" x14ac:dyDescent="0.35">
      <c r="B196" s="411" t="s">
        <v>39</v>
      </c>
      <c r="C196" s="411"/>
      <c r="D196" s="411" t="s">
        <v>40</v>
      </c>
      <c r="E196" s="411"/>
      <c r="F196" s="411" t="s">
        <v>43</v>
      </c>
      <c r="G196" s="411"/>
      <c r="H196" s="411" t="s">
        <v>41</v>
      </c>
      <c r="I196" s="411"/>
      <c r="J196" s="411" t="s">
        <v>37</v>
      </c>
      <c r="K196" s="411"/>
      <c r="L196" s="411" t="s">
        <v>38</v>
      </c>
      <c r="M196" s="411"/>
    </row>
    <row r="197" spans="1:13" x14ac:dyDescent="0.3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35">
      <c r="A198" s="313" t="s">
        <v>54</v>
      </c>
      <c r="B198" s="318">
        <v>18</v>
      </c>
      <c r="C198" s="318">
        <v>18</v>
      </c>
      <c r="D198" s="318">
        <v>17</v>
      </c>
      <c r="E198" s="318">
        <v>12</v>
      </c>
      <c r="F198" s="318">
        <v>5</v>
      </c>
      <c r="G198" s="318">
        <v>3</v>
      </c>
      <c r="H198" s="318">
        <v>5</v>
      </c>
      <c r="I198" s="318">
        <v>3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3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35">
      <c r="A200" s="313" t="s">
        <v>42</v>
      </c>
      <c r="B200" s="318">
        <v>165</v>
      </c>
      <c r="C200" s="318">
        <v>84</v>
      </c>
      <c r="D200" s="318">
        <v>161</v>
      </c>
      <c r="E200" s="318">
        <v>92</v>
      </c>
      <c r="F200" s="318">
        <v>16</v>
      </c>
      <c r="G200" s="318">
        <v>20</v>
      </c>
      <c r="H200" s="318">
        <v>13</v>
      </c>
      <c r="I200" s="318">
        <v>17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35">
      <c r="A201" s="313" t="s">
        <v>52</v>
      </c>
      <c r="B201" s="318">
        <v>2</v>
      </c>
      <c r="C201" s="318">
        <v>0</v>
      </c>
      <c r="D201" s="318">
        <v>4</v>
      </c>
      <c r="E201" s="318">
        <v>0</v>
      </c>
      <c r="F201" s="318">
        <v>1</v>
      </c>
      <c r="G201" s="318">
        <v>0</v>
      </c>
      <c r="H201" s="318">
        <v>1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35">
      <c r="A202" s="313" t="s">
        <v>51</v>
      </c>
      <c r="B202" s="318">
        <v>262</v>
      </c>
      <c r="C202" s="318">
        <v>128</v>
      </c>
      <c r="D202" s="318">
        <v>245</v>
      </c>
      <c r="E202" s="318">
        <v>125</v>
      </c>
      <c r="F202" s="318">
        <v>16</v>
      </c>
      <c r="G202" s="318">
        <v>25</v>
      </c>
      <c r="H202" s="318">
        <v>15</v>
      </c>
      <c r="I202" s="318">
        <v>24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35">
      <c r="A203" s="313" t="s">
        <v>50</v>
      </c>
      <c r="B203" s="318">
        <v>39</v>
      </c>
      <c r="C203" s="318">
        <v>14</v>
      </c>
      <c r="D203" s="318">
        <v>45</v>
      </c>
      <c r="E203" s="318">
        <v>14</v>
      </c>
      <c r="F203" s="318">
        <v>4</v>
      </c>
      <c r="G203" s="318">
        <v>1</v>
      </c>
      <c r="H203" s="318">
        <v>3</v>
      </c>
      <c r="I203" s="318">
        <v>1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35">
      <c r="A204" s="313" t="s">
        <v>49</v>
      </c>
      <c r="B204" s="318">
        <v>34</v>
      </c>
      <c r="C204" s="318">
        <v>25</v>
      </c>
      <c r="D204" s="318">
        <v>25</v>
      </c>
      <c r="E204" s="318">
        <v>20</v>
      </c>
      <c r="F204" s="318">
        <v>3</v>
      </c>
      <c r="G204" s="318">
        <v>3</v>
      </c>
      <c r="H204" s="318">
        <v>2</v>
      </c>
      <c r="I204" s="318">
        <v>3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35">
      <c r="A205" s="313" t="s">
        <v>48</v>
      </c>
      <c r="B205" s="318">
        <v>14</v>
      </c>
      <c r="C205" s="318">
        <v>9</v>
      </c>
      <c r="D205" s="318">
        <v>17</v>
      </c>
      <c r="E205" s="318">
        <v>9</v>
      </c>
      <c r="F205" s="318">
        <v>0</v>
      </c>
      <c r="G205" s="318">
        <v>1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" thickBot="1" x14ac:dyDescent="0.4">
      <c r="A206" s="322" t="s">
        <v>47</v>
      </c>
      <c r="B206" s="318">
        <v>161</v>
      </c>
      <c r="C206" s="318">
        <v>40</v>
      </c>
      <c r="D206" s="318">
        <v>166</v>
      </c>
      <c r="E206" s="318">
        <v>43</v>
      </c>
      <c r="F206" s="318">
        <v>6</v>
      </c>
      <c r="G206" s="318">
        <v>5</v>
      </c>
      <c r="H206" s="318">
        <v>5</v>
      </c>
      <c r="I206" s="318">
        <v>5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" thickTop="1" x14ac:dyDescent="0.35">
      <c r="A207" s="323" t="s">
        <v>5</v>
      </c>
      <c r="B207" s="321">
        <f>SUM(B198:B206)</f>
        <v>697</v>
      </c>
      <c r="C207" s="321">
        <f t="shared" ref="C207:M207" si="30">SUM(C198:C206)</f>
        <v>319</v>
      </c>
      <c r="D207" s="321">
        <f t="shared" si="30"/>
        <v>681</v>
      </c>
      <c r="E207" s="321">
        <f t="shared" si="30"/>
        <v>315</v>
      </c>
      <c r="F207" s="321">
        <f t="shared" si="30"/>
        <v>51</v>
      </c>
      <c r="G207" s="321">
        <f t="shared" si="30"/>
        <v>58</v>
      </c>
      <c r="H207" s="321">
        <f t="shared" si="30"/>
        <v>44</v>
      </c>
      <c r="I207" s="321">
        <f t="shared" si="30"/>
        <v>53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35">
      <c r="A208" s="431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35">
      <c r="A209" s="415" t="s">
        <v>7</v>
      </c>
      <c r="B209" s="416"/>
      <c r="C209" s="416"/>
      <c r="D209" s="416"/>
      <c r="E209" s="416"/>
      <c r="F209" s="416"/>
      <c r="G209" s="416"/>
      <c r="H209" s="416"/>
      <c r="I209" s="416"/>
      <c r="J209" s="416"/>
      <c r="K209" s="416"/>
      <c r="L209" s="416"/>
      <c r="M209" s="417"/>
    </row>
    <row r="210" spans="1:13" x14ac:dyDescent="0.35">
      <c r="B210" s="418" t="s">
        <v>39</v>
      </c>
      <c r="C210" s="418"/>
      <c r="D210" s="418" t="s">
        <v>40</v>
      </c>
      <c r="E210" s="418"/>
      <c r="F210" s="418" t="s">
        <v>43</v>
      </c>
      <c r="G210" s="418"/>
      <c r="H210" s="418" t="s">
        <v>41</v>
      </c>
      <c r="I210" s="418"/>
      <c r="J210" s="418" t="s">
        <v>37</v>
      </c>
      <c r="K210" s="418"/>
      <c r="L210" s="418" t="s">
        <v>38</v>
      </c>
      <c r="M210" s="418"/>
    </row>
    <row r="211" spans="1:13" x14ac:dyDescent="0.3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35">
      <c r="A212" s="313" t="s">
        <v>54</v>
      </c>
      <c r="B212" s="318">
        <v>4</v>
      </c>
      <c r="C212" s="318">
        <v>6</v>
      </c>
      <c r="D212" s="318">
        <v>4</v>
      </c>
      <c r="E212" s="318">
        <v>4</v>
      </c>
      <c r="F212" s="318">
        <v>1</v>
      </c>
      <c r="G212" s="318">
        <v>2</v>
      </c>
      <c r="H212" s="318">
        <v>1</v>
      </c>
      <c r="I212" s="318">
        <v>2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3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35">
      <c r="A214" s="313" t="s">
        <v>42</v>
      </c>
      <c r="B214" s="318">
        <v>31</v>
      </c>
      <c r="C214" s="318">
        <v>19</v>
      </c>
      <c r="D214" s="318">
        <v>29</v>
      </c>
      <c r="E214" s="318">
        <v>20</v>
      </c>
      <c r="F214" s="318">
        <v>4</v>
      </c>
      <c r="G214" s="318">
        <v>2</v>
      </c>
      <c r="H214" s="318">
        <v>4</v>
      </c>
      <c r="I214" s="318">
        <v>2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3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35">
      <c r="A216" s="313" t="s">
        <v>51</v>
      </c>
      <c r="B216" s="318">
        <v>34</v>
      </c>
      <c r="C216" s="318">
        <v>39</v>
      </c>
      <c r="D216" s="318">
        <v>32</v>
      </c>
      <c r="E216" s="318">
        <v>37</v>
      </c>
      <c r="F216" s="318">
        <v>9</v>
      </c>
      <c r="G216" s="318">
        <v>12</v>
      </c>
      <c r="H216" s="318">
        <v>8</v>
      </c>
      <c r="I216" s="318">
        <v>12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3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3</v>
      </c>
      <c r="H217" s="318">
        <v>2</v>
      </c>
      <c r="I217" s="318">
        <v>3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35">
      <c r="A218" s="313" t="s">
        <v>49</v>
      </c>
      <c r="B218" s="318">
        <v>4</v>
      </c>
      <c r="C218" s="318">
        <v>7</v>
      </c>
      <c r="D218" s="318">
        <v>2</v>
      </c>
      <c r="E218" s="318">
        <v>6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3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" thickBot="1" x14ac:dyDescent="0.4">
      <c r="A220" s="322" t="s">
        <v>47</v>
      </c>
      <c r="B220" s="318">
        <v>17</v>
      </c>
      <c r="C220" s="318">
        <v>13</v>
      </c>
      <c r="D220" s="318">
        <v>14</v>
      </c>
      <c r="E220" s="318">
        <v>16</v>
      </c>
      <c r="F220" s="318">
        <v>1</v>
      </c>
      <c r="G220" s="318">
        <v>1</v>
      </c>
      <c r="H220" s="318">
        <v>1</v>
      </c>
      <c r="I220" s="318">
        <v>1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5.5" thickTop="1" thickBot="1" x14ac:dyDescent="0.4">
      <c r="A221" s="323" t="s">
        <v>5</v>
      </c>
      <c r="B221" s="321">
        <f t="shared" ref="B221:M221" si="31">SUM(B212:B220)</f>
        <v>97</v>
      </c>
      <c r="C221" s="321">
        <f t="shared" si="31"/>
        <v>94</v>
      </c>
      <c r="D221" s="321">
        <f t="shared" si="31"/>
        <v>88</v>
      </c>
      <c r="E221" s="321">
        <f t="shared" si="31"/>
        <v>95</v>
      </c>
      <c r="F221" s="321">
        <f t="shared" si="31"/>
        <v>17</v>
      </c>
      <c r="G221" s="321">
        <f t="shared" si="31"/>
        <v>20</v>
      </c>
      <c r="H221" s="321">
        <f t="shared" si="31"/>
        <v>16</v>
      </c>
      <c r="I221" s="321">
        <f t="shared" si="31"/>
        <v>20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" thickBot="1" x14ac:dyDescent="0.4">
      <c r="A222" s="344" t="s">
        <v>74</v>
      </c>
      <c r="B222" s="334">
        <f>SUM(B207,B221)</f>
        <v>794</v>
      </c>
      <c r="C222" s="334">
        <f t="shared" ref="C222:M222" si="32">SUM(C207,C221)</f>
        <v>413</v>
      </c>
      <c r="D222" s="334">
        <f t="shared" si="32"/>
        <v>769</v>
      </c>
      <c r="E222" s="334">
        <f t="shared" si="32"/>
        <v>410</v>
      </c>
      <c r="F222" s="334">
        <f t="shared" si="32"/>
        <v>68</v>
      </c>
      <c r="G222" s="334">
        <f t="shared" si="32"/>
        <v>78</v>
      </c>
      <c r="H222" s="334">
        <f t="shared" si="32"/>
        <v>60</v>
      </c>
      <c r="I222" s="334">
        <f t="shared" si="32"/>
        <v>73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3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3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5/26/2023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8"/>
  <sheetViews>
    <sheetView showGridLines="0" zoomScale="80" zoomScaleNormal="80" workbookViewId="0">
      <selection sqref="A1:U1"/>
    </sheetView>
  </sheetViews>
  <sheetFormatPr defaultColWidth="9.1796875" defaultRowHeight="12.5" x14ac:dyDescent="0.25"/>
  <cols>
    <col min="1" max="1" width="29.453125" style="102" bestFit="1" customWidth="1"/>
    <col min="2" max="3" width="10.1796875" style="75" customWidth="1"/>
    <col min="4" max="4" width="8.7265625" style="75" bestFit="1" customWidth="1"/>
    <col min="5" max="5" width="10.7265625" style="103" customWidth="1"/>
    <col min="6" max="7" width="10.1796875" style="75" customWidth="1"/>
    <col min="8" max="8" width="8.7265625" style="75" customWidth="1"/>
    <col min="9" max="9" width="10.7265625" style="75" customWidth="1"/>
    <col min="10" max="10" width="10.26953125" style="75" customWidth="1"/>
    <col min="11" max="11" width="10.1796875" style="75" customWidth="1"/>
    <col min="12" max="12" width="7.453125" style="75" customWidth="1"/>
    <col min="13" max="13" width="9.26953125" style="75" customWidth="1"/>
    <col min="14" max="15" width="10.1796875" style="75" hidden="1" customWidth="1"/>
    <col min="16" max="16" width="6.453125" style="75" hidden="1" customWidth="1"/>
    <col min="17" max="17" width="9.54296875" style="75" hidden="1" customWidth="1"/>
    <col min="18" max="19" width="10.1796875" style="75" hidden="1" customWidth="1"/>
    <col min="20" max="20" width="7.453125" style="75" hidden="1" customWidth="1"/>
    <col min="21" max="21" width="9.7265625" style="75" hidden="1" customWidth="1"/>
    <col min="22" max="22" width="21.453125" style="277" customWidth="1"/>
    <col min="23" max="52" width="10.81640625" style="75" customWidth="1"/>
    <col min="53" max="16384" width="9.1796875" style="75"/>
  </cols>
  <sheetData>
    <row r="1" spans="1:22" ht="15.75" customHeight="1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</row>
    <row r="2" spans="1:22" ht="15.75" customHeight="1" x14ac:dyDescent="0.25">
      <c r="A2" s="357" t="s">
        <v>25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</row>
    <row r="3" spans="1:22" ht="15.5" x14ac:dyDescent="0.25">
      <c r="A3" s="372" t="str">
        <f>Summary!A3</f>
        <v>Fall 2023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</row>
    <row r="4" spans="1:22" ht="15.75" customHeight="1" x14ac:dyDescent="0.25">
      <c r="A4" s="372" t="str">
        <f>Summary!A4</f>
        <v>as of Friday, May 26, 2023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</row>
    <row r="5" spans="1:22" ht="16" thickBot="1" x14ac:dyDescent="0.3">
      <c r="A5" s="373"/>
      <c r="B5" s="373"/>
      <c r="C5" s="373"/>
      <c r="D5" s="373"/>
      <c r="E5" s="37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4.5" thickBot="1" x14ac:dyDescent="0.3">
      <c r="A6" s="77"/>
      <c r="B6" s="374" t="s">
        <v>33</v>
      </c>
      <c r="C6" s="375"/>
      <c r="D6" s="375"/>
      <c r="E6" s="376"/>
      <c r="F6" s="377" t="s">
        <v>35</v>
      </c>
      <c r="G6" s="378"/>
      <c r="H6" s="378"/>
      <c r="I6" s="379"/>
      <c r="J6" s="380" t="s">
        <v>27</v>
      </c>
      <c r="K6" s="381"/>
      <c r="L6" s="381"/>
      <c r="M6" s="382"/>
      <c r="N6" s="369" t="s">
        <v>26</v>
      </c>
      <c r="O6" s="370"/>
      <c r="P6" s="370"/>
      <c r="Q6" s="371"/>
      <c r="R6" s="358" t="s">
        <v>10</v>
      </c>
      <c r="S6" s="359"/>
      <c r="T6" s="359"/>
      <c r="U6" s="360"/>
    </row>
    <row r="7" spans="1:22" ht="14" x14ac:dyDescent="0.25">
      <c r="A7" s="77"/>
      <c r="B7" s="190" t="str">
        <f>Summary!B6</f>
        <v>Fall 2023</v>
      </c>
      <c r="C7" s="190" t="str">
        <f>Summary!C6</f>
        <v>Fall 2022</v>
      </c>
      <c r="D7" s="387" t="s">
        <v>23</v>
      </c>
      <c r="E7" s="389" t="s">
        <v>24</v>
      </c>
      <c r="F7" s="32" t="str">
        <f>B7</f>
        <v>Fall 2023</v>
      </c>
      <c r="G7" s="34" t="str">
        <f>C7</f>
        <v>Fall 2022</v>
      </c>
      <c r="H7" s="391" t="s">
        <v>23</v>
      </c>
      <c r="I7" s="393" t="s">
        <v>24</v>
      </c>
      <c r="J7" s="36" t="str">
        <f>B7</f>
        <v>Fall 2023</v>
      </c>
      <c r="K7" s="38" t="str">
        <f>G7</f>
        <v>Fall 2022</v>
      </c>
      <c r="L7" s="365" t="s">
        <v>23</v>
      </c>
      <c r="M7" s="367" t="s">
        <v>24</v>
      </c>
      <c r="N7" s="40" t="str">
        <f>B7</f>
        <v>Fall 2023</v>
      </c>
      <c r="O7" s="42" t="str">
        <f>B7</f>
        <v>Fall 2023</v>
      </c>
      <c r="P7" s="383" t="s">
        <v>23</v>
      </c>
      <c r="Q7" s="385" t="s">
        <v>24</v>
      </c>
      <c r="R7" s="117" t="str">
        <f>B7</f>
        <v>Fall 2023</v>
      </c>
      <c r="S7" s="118" t="str">
        <f>C7</f>
        <v>Fall 2022</v>
      </c>
      <c r="T7" s="361" t="s">
        <v>23</v>
      </c>
      <c r="U7" s="363" t="s">
        <v>24</v>
      </c>
    </row>
    <row r="8" spans="1:22" ht="28.5" thickBot="1" x14ac:dyDescent="0.3">
      <c r="A8" s="307"/>
      <c r="B8" s="31" t="str">
        <f>Summary!B7</f>
        <v>as of 5/26/23</v>
      </c>
      <c r="C8" s="31" t="str">
        <f>Summary!C7</f>
        <v>as of 5/26/22</v>
      </c>
      <c r="D8" s="388"/>
      <c r="E8" s="390"/>
      <c r="F8" s="33" t="str">
        <f>B8</f>
        <v>as of 5/26/23</v>
      </c>
      <c r="G8" s="35" t="str">
        <f>C8</f>
        <v>as of 5/26/22</v>
      </c>
      <c r="H8" s="392"/>
      <c r="I8" s="394"/>
      <c r="J8" s="37" t="str">
        <f>F8</f>
        <v>as of 5/26/23</v>
      </c>
      <c r="K8" s="39" t="str">
        <f>G8</f>
        <v>as of 5/26/22</v>
      </c>
      <c r="L8" s="366"/>
      <c r="M8" s="368"/>
      <c r="N8" s="41" t="str">
        <f>J8</f>
        <v>as of 5/26/23</v>
      </c>
      <c r="O8" s="43" t="str">
        <f>K8</f>
        <v>as of 5/26/22</v>
      </c>
      <c r="P8" s="384"/>
      <c r="Q8" s="386"/>
      <c r="R8" s="119" t="str">
        <f>N8</f>
        <v>as of 5/26/23</v>
      </c>
      <c r="S8" s="120" t="str">
        <f>O8</f>
        <v>as of 5/26/22</v>
      </c>
      <c r="T8" s="362"/>
      <c r="U8" s="364"/>
    </row>
    <row r="9" spans="1:22" s="69" customFormat="1" ht="14.5" thickBot="1" x14ac:dyDescent="0.3">
      <c r="A9" s="193" t="s">
        <v>28</v>
      </c>
      <c r="B9" s="44">
        <f>B26+B74+B42+B10+B58+B90</f>
        <v>74780</v>
      </c>
      <c r="C9" s="44">
        <f>C26+C74+C42+C10+C58+C90</f>
        <v>67398</v>
      </c>
      <c r="D9" s="44">
        <f t="shared" ref="D9" si="0">IF(ISERROR(B9-C9),"n/a",B9-C9)</f>
        <v>7382</v>
      </c>
      <c r="E9" s="45">
        <f t="shared" ref="E9" si="1">IF(ISERROR(D9/C9),"n/a",(D9/C9))</f>
        <v>0.10952847265497492</v>
      </c>
      <c r="F9" s="48">
        <f>F26+F74+F42+F10+F58+F90</f>
        <v>51993</v>
      </c>
      <c r="G9" s="48">
        <f>G26+G74+G42+G10+G58+G90</f>
        <v>45011</v>
      </c>
      <c r="H9" s="345">
        <f>IF(ISERROR(F9-G9),"n/a",F9-G9)</f>
        <v>6982</v>
      </c>
      <c r="I9" s="49">
        <f t="shared" ref="I9" si="2">IF(ISERROR(H9/G9),"n/a",(H9/G9))</f>
        <v>0.15511763791073294</v>
      </c>
      <c r="J9" s="46">
        <f>J26+J74+J42+J10+J58+J90</f>
        <v>7643</v>
      </c>
      <c r="K9" s="46">
        <f>K26+K74+K42+K10+K58+K90</f>
        <v>7668</v>
      </c>
      <c r="L9" s="47">
        <f t="shared" ref="L9" si="3">IF(ISERROR(J9-K9),"n/a",J9-K9)</f>
        <v>-25</v>
      </c>
      <c r="M9" s="50">
        <f t="shared" ref="M9" si="4">IF(ISERROR(L9/K9),"n/a",(L9/K9))</f>
        <v>-3.2603025560772039E-3</v>
      </c>
      <c r="N9" s="51">
        <f>N26+N74+N42+N10+N58+N90</f>
        <v>8</v>
      </c>
      <c r="O9" s="51">
        <f>O26+O74+O42+O10+O58+O90</f>
        <v>7</v>
      </c>
      <c r="P9" s="346">
        <f t="shared" ref="P9" si="5">IF(ISERROR(N9-O9),"n/a",N9-O9)</f>
        <v>1</v>
      </c>
      <c r="Q9" s="270">
        <f t="shared" ref="Q9" si="6">IF(ISERROR(P9/O9),"n/a",(P9/O9))</f>
        <v>0.14285714285714285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3">
      <c r="A10" s="308" t="s">
        <v>36</v>
      </c>
      <c r="B10" s="53">
        <f>B11+B18</f>
        <v>18052</v>
      </c>
      <c r="C10" s="54">
        <f>C11+C18</f>
        <v>15689</v>
      </c>
      <c r="D10" s="55">
        <f t="shared" ref="D10:D25" si="9">IF(ISERROR(B10-C10),"n/a",B10-C10)</f>
        <v>2363</v>
      </c>
      <c r="E10" s="56">
        <f t="shared" ref="E10:E25" si="10">IF(ISERROR(D10/C10),"n/a",(D10/C10))</f>
        <v>0.15061508062974058</v>
      </c>
      <c r="F10" s="57">
        <f>F11+F18</f>
        <v>8637</v>
      </c>
      <c r="G10" s="58">
        <f>G11+G18</f>
        <v>8280</v>
      </c>
      <c r="H10" s="59">
        <f t="shared" ref="H10:H24" si="11">IF(ISERROR(F10-G10),"n/a",F10-G10)</f>
        <v>357</v>
      </c>
      <c r="I10" s="60">
        <f t="shared" ref="I10:I25" si="12">IF(ISERROR(H10/G10),"n/a",(H10/G10))</f>
        <v>4.3115942028985506E-2</v>
      </c>
      <c r="J10" s="61">
        <f>J11+J18</f>
        <v>1045</v>
      </c>
      <c r="K10" s="62">
        <f>K11+K18</f>
        <v>1268</v>
      </c>
      <c r="L10" s="63">
        <f t="shared" ref="L10:L24" si="13">IF(ISERROR(J10-K10),"n/a",J10-K10)</f>
        <v>-223</v>
      </c>
      <c r="M10" s="64">
        <f t="shared" ref="M10:M25" si="14">IF(ISERROR(L10/K10),"n/a",(L10/K10))</f>
        <v>-0.17586750788643532</v>
      </c>
      <c r="N10" s="65">
        <f>N11+N18</f>
        <v>8</v>
      </c>
      <c r="O10" s="66">
        <f>O11+O18</f>
        <v>4</v>
      </c>
      <c r="P10" s="67">
        <f t="shared" ref="P10:P25" si="15">IF(ISERROR(N10-O10),"n/a",N10-O10)</f>
        <v>4</v>
      </c>
      <c r="Q10" s="271">
        <f t="shared" ref="Q10:Q25" si="16">IF(ISERROR(P10/O10),"n/a",(P10/O10))</f>
        <v>1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3">
      <c r="A11" s="68" t="s">
        <v>77</v>
      </c>
      <c r="B11" s="53">
        <f>B12+B16+B14</f>
        <v>15181</v>
      </c>
      <c r="C11" s="54">
        <f>C12+C14+C16</f>
        <v>12926</v>
      </c>
      <c r="D11" s="55">
        <f t="shared" si="9"/>
        <v>2255</v>
      </c>
      <c r="E11" s="56">
        <f t="shared" si="10"/>
        <v>0.17445458765279281</v>
      </c>
      <c r="F11" s="57">
        <f>F12+F16+F14</f>
        <v>7817</v>
      </c>
      <c r="G11" s="58">
        <f>G12+G16+G14</f>
        <v>7202</v>
      </c>
      <c r="H11" s="59">
        <f t="shared" si="11"/>
        <v>615</v>
      </c>
      <c r="I11" s="60">
        <f t="shared" si="12"/>
        <v>8.5392946403776732E-2</v>
      </c>
      <c r="J11" s="61">
        <f>J12+J16+J14</f>
        <v>928</v>
      </c>
      <c r="K11" s="62">
        <f>K12+K16+K14</f>
        <v>1118</v>
      </c>
      <c r="L11" s="63">
        <f t="shared" si="13"/>
        <v>-190</v>
      </c>
      <c r="M11" s="64">
        <f t="shared" si="14"/>
        <v>-0.16994633273703041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5">
      <c r="A12" s="173" t="s">
        <v>30</v>
      </c>
      <c r="B12" s="93">
        <f>B13</f>
        <v>13169</v>
      </c>
      <c r="C12" s="94">
        <f>C13</f>
        <v>11129</v>
      </c>
      <c r="D12" s="95">
        <f t="shared" ref="D12:D15" si="19">IF(ISERROR(B12-C12),"n/a",B12-C12)</f>
        <v>2040</v>
      </c>
      <c r="E12" s="96">
        <f t="shared" ref="E12:E15" si="20">IF(ISERROR(D12/C12),"n/a",(D12/C12))</f>
        <v>0.18330487914457724</v>
      </c>
      <c r="F12" s="175">
        <f>F13</f>
        <v>6167</v>
      </c>
      <c r="G12" s="176">
        <f>G13</f>
        <v>5786</v>
      </c>
      <c r="H12" s="97">
        <f t="shared" ref="H12:H15" si="21">IF(ISERROR(F12-G12),"n/a",F12-G12)</f>
        <v>381</v>
      </c>
      <c r="I12" s="98">
        <f t="shared" ref="I12:I15" si="22">IF(ISERROR(H12/G12),"n/a",(H12/G12))</f>
        <v>6.5848600069132388E-2</v>
      </c>
      <c r="J12" s="177">
        <f>J13</f>
        <v>766</v>
      </c>
      <c r="K12" s="178">
        <f>K13</f>
        <v>953</v>
      </c>
      <c r="L12" s="99">
        <f t="shared" ref="L12:L15" si="23">IF(ISERROR(J12-K12),"n/a",J12-K12)</f>
        <v>-187</v>
      </c>
      <c r="M12" s="100">
        <f t="shared" ref="M12:M15" si="24">IF(ISERROR(L12/K12),"n/a",(L12/K12))</f>
        <v>-0.19622245540398742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3">
      <c r="A13" s="30" t="s">
        <v>19</v>
      </c>
      <c r="B13" s="290">
        <v>13169</v>
      </c>
      <c r="C13" s="291">
        <v>11129</v>
      </c>
      <c r="D13" s="106">
        <f t="shared" si="19"/>
        <v>2040</v>
      </c>
      <c r="E13" s="300">
        <f t="shared" si="20"/>
        <v>0.18330487914457724</v>
      </c>
      <c r="F13" s="292">
        <v>6167</v>
      </c>
      <c r="G13" s="293">
        <v>5786</v>
      </c>
      <c r="H13" s="110">
        <f t="shared" si="21"/>
        <v>381</v>
      </c>
      <c r="I13" s="111">
        <f t="shared" si="22"/>
        <v>6.5848600069132388E-2</v>
      </c>
      <c r="J13" s="294">
        <v>766</v>
      </c>
      <c r="K13" s="295">
        <v>953</v>
      </c>
      <c r="L13" s="114">
        <f t="shared" si="23"/>
        <v>-187</v>
      </c>
      <c r="M13" s="115">
        <f t="shared" si="24"/>
        <v>-0.19622245540398742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5">
      <c r="A14" s="174" t="s">
        <v>29</v>
      </c>
      <c r="B14" s="93">
        <f>B15</f>
        <v>1319</v>
      </c>
      <c r="C14" s="94">
        <f>C15</f>
        <v>1212</v>
      </c>
      <c r="D14" s="95">
        <f t="shared" si="19"/>
        <v>107</v>
      </c>
      <c r="E14" s="96">
        <f t="shared" si="20"/>
        <v>8.8283828382838284E-2</v>
      </c>
      <c r="F14" s="175">
        <f>F15</f>
        <v>1054</v>
      </c>
      <c r="G14" s="176">
        <f>G15</f>
        <v>947</v>
      </c>
      <c r="H14" s="97">
        <f t="shared" si="21"/>
        <v>107</v>
      </c>
      <c r="I14" s="98">
        <f t="shared" si="22"/>
        <v>0.11298838437170011</v>
      </c>
      <c r="J14" s="177">
        <f>J15</f>
        <v>118</v>
      </c>
      <c r="K14" s="178">
        <f>K15</f>
        <v>133</v>
      </c>
      <c r="L14" s="99">
        <f t="shared" si="23"/>
        <v>-15</v>
      </c>
      <c r="M14" s="100">
        <f t="shared" si="24"/>
        <v>-0.11278195488721804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ht="13" x14ac:dyDescent="0.25">
      <c r="A15" s="30" t="s">
        <v>19</v>
      </c>
      <c r="B15" s="104">
        <v>1319</v>
      </c>
      <c r="C15" s="105">
        <v>1212</v>
      </c>
      <c r="D15" s="106">
        <f t="shared" si="19"/>
        <v>107</v>
      </c>
      <c r="E15" s="107">
        <f t="shared" si="20"/>
        <v>8.8283828382838284E-2</v>
      </c>
      <c r="F15" s="108">
        <v>1054</v>
      </c>
      <c r="G15" s="109">
        <v>947</v>
      </c>
      <c r="H15" s="110">
        <f t="shared" si="21"/>
        <v>107</v>
      </c>
      <c r="I15" s="111">
        <f t="shared" si="22"/>
        <v>0.11298838437170011</v>
      </c>
      <c r="J15" s="112">
        <v>118</v>
      </c>
      <c r="K15" s="113">
        <v>133</v>
      </c>
      <c r="L15" s="114">
        <f t="shared" si="23"/>
        <v>-15</v>
      </c>
      <c r="M15" s="115">
        <f t="shared" si="24"/>
        <v>-0.11278195488721804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5">
      <c r="A16" s="174" t="s">
        <v>32</v>
      </c>
      <c r="B16" s="93">
        <f>B17</f>
        <v>693</v>
      </c>
      <c r="C16" s="94">
        <f>C17</f>
        <v>585</v>
      </c>
      <c r="D16" s="95">
        <f t="shared" si="9"/>
        <v>108</v>
      </c>
      <c r="E16" s="96">
        <f t="shared" si="10"/>
        <v>0.18461538461538463</v>
      </c>
      <c r="F16" s="175">
        <f>F17</f>
        <v>596</v>
      </c>
      <c r="G16" s="176">
        <f>G17</f>
        <v>469</v>
      </c>
      <c r="H16" s="97">
        <f t="shared" si="11"/>
        <v>127</v>
      </c>
      <c r="I16" s="98">
        <f t="shared" si="12"/>
        <v>0.27078891257995735</v>
      </c>
      <c r="J16" s="177">
        <f>J17</f>
        <v>44</v>
      </c>
      <c r="K16" s="178">
        <f>K17</f>
        <v>32</v>
      </c>
      <c r="L16" s="99">
        <f t="shared" si="13"/>
        <v>12</v>
      </c>
      <c r="M16" s="100">
        <f t="shared" si="14"/>
        <v>0.375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3">
      <c r="A17" s="30" t="s">
        <v>19</v>
      </c>
      <c r="B17" s="104">
        <v>693</v>
      </c>
      <c r="C17" s="105">
        <v>585</v>
      </c>
      <c r="D17" s="106">
        <f t="shared" si="9"/>
        <v>108</v>
      </c>
      <c r="E17" s="107">
        <f t="shared" si="10"/>
        <v>0.18461538461538463</v>
      </c>
      <c r="F17" s="108">
        <v>596</v>
      </c>
      <c r="G17" s="109">
        <v>469</v>
      </c>
      <c r="H17" s="110">
        <f t="shared" si="11"/>
        <v>127</v>
      </c>
      <c r="I17" s="111">
        <f t="shared" si="12"/>
        <v>0.27078891257995735</v>
      </c>
      <c r="J17" s="112">
        <v>44</v>
      </c>
      <c r="K17" s="113">
        <v>32</v>
      </c>
      <c r="L17" s="114">
        <f t="shared" si="13"/>
        <v>12</v>
      </c>
      <c r="M17" s="115">
        <f t="shared" si="14"/>
        <v>0.375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3">
      <c r="A18" s="68" t="s">
        <v>7</v>
      </c>
      <c r="B18" s="53">
        <f>B19+B24+B22</f>
        <v>2871</v>
      </c>
      <c r="C18" s="54">
        <f>C19+C22+C24</f>
        <v>2763</v>
      </c>
      <c r="D18" s="55">
        <f t="shared" si="9"/>
        <v>108</v>
      </c>
      <c r="E18" s="56">
        <f t="shared" si="10"/>
        <v>3.9087947882736153E-2</v>
      </c>
      <c r="F18" s="57">
        <f>F19+F24+F22</f>
        <v>820</v>
      </c>
      <c r="G18" s="58">
        <f>G19+G24+G22</f>
        <v>1078</v>
      </c>
      <c r="H18" s="59">
        <f t="shared" si="11"/>
        <v>-258</v>
      </c>
      <c r="I18" s="60">
        <f t="shared" si="12"/>
        <v>-0.23933209647495363</v>
      </c>
      <c r="J18" s="61">
        <f>J19+J24+J22</f>
        <v>117</v>
      </c>
      <c r="K18" s="62">
        <f>K19+K24+K22</f>
        <v>150</v>
      </c>
      <c r="L18" s="63">
        <f t="shared" si="13"/>
        <v>-33</v>
      </c>
      <c r="M18" s="64">
        <f t="shared" si="14"/>
        <v>-0.22</v>
      </c>
      <c r="N18" s="65">
        <f>N19+N24+N22</f>
        <v>8</v>
      </c>
      <c r="O18" s="66">
        <f>O19+O24+O22</f>
        <v>4</v>
      </c>
      <c r="P18" s="67">
        <f t="shared" si="15"/>
        <v>4</v>
      </c>
      <c r="Q18" s="271">
        <f t="shared" si="16"/>
        <v>1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5">
      <c r="A19" s="173" t="s">
        <v>30</v>
      </c>
      <c r="B19" s="237">
        <f>SUM(B20:B21)</f>
        <v>2605</v>
      </c>
      <c r="C19" s="238">
        <f>SUM(C20:C21)</f>
        <v>2495</v>
      </c>
      <c r="D19" s="227">
        <f t="shared" si="9"/>
        <v>110</v>
      </c>
      <c r="E19" s="228">
        <f t="shared" si="10"/>
        <v>4.4088176352705413E-2</v>
      </c>
      <c r="F19" s="239">
        <f>SUM(F20:F21)</f>
        <v>735</v>
      </c>
      <c r="G19" s="240">
        <f>SUM(G20:G21)</f>
        <v>956</v>
      </c>
      <c r="H19" s="241">
        <f t="shared" si="11"/>
        <v>-221</v>
      </c>
      <c r="I19" s="242">
        <f t="shared" si="12"/>
        <v>-0.23117154811715482</v>
      </c>
      <c r="J19" s="243">
        <f>SUM(J20:J21)</f>
        <v>100</v>
      </c>
      <c r="K19" s="244">
        <f>SUM(K20:K21)</f>
        <v>138</v>
      </c>
      <c r="L19" s="245">
        <f t="shared" si="13"/>
        <v>-38</v>
      </c>
      <c r="M19" s="246">
        <f t="shared" si="14"/>
        <v>-0.27536231884057971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5">
      <c r="A20" s="30" t="s">
        <v>19</v>
      </c>
      <c r="B20" s="104">
        <v>2605</v>
      </c>
      <c r="C20" s="105">
        <v>2413</v>
      </c>
      <c r="D20" s="183">
        <f t="shared" si="9"/>
        <v>192</v>
      </c>
      <c r="E20" s="247">
        <f t="shared" si="10"/>
        <v>7.9569001243265644E-2</v>
      </c>
      <c r="F20" s="108">
        <v>735</v>
      </c>
      <c r="G20" s="109">
        <v>956</v>
      </c>
      <c r="H20" s="110">
        <f>IF(ISERROR(F20-G20),"n/a",F20-G20)</f>
        <v>-221</v>
      </c>
      <c r="I20" s="111">
        <f>IF(ISERROR(H20/G20),"n/a",(H20/G20))</f>
        <v>-0.23117154811715482</v>
      </c>
      <c r="J20" s="112">
        <v>100</v>
      </c>
      <c r="K20" s="113">
        <v>138</v>
      </c>
      <c r="L20" s="114">
        <f>IF(ISERROR(J20-K20),"n/a",J20-K20)</f>
        <v>-38</v>
      </c>
      <c r="M20" s="115">
        <f>IF(ISERROR(L20/K20),"n/a",(L20/K20))</f>
        <v>-0.27536231884057971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5">
      <c r="A21" s="30" t="s">
        <v>22</v>
      </c>
      <c r="B21" s="104">
        <v>0</v>
      </c>
      <c r="C21" s="105">
        <v>82</v>
      </c>
      <c r="D21" s="209">
        <f t="shared" si="9"/>
        <v>-82</v>
      </c>
      <c r="E21" s="210">
        <f t="shared" si="10"/>
        <v>-1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5">
      <c r="A22" s="174" t="s">
        <v>29</v>
      </c>
      <c r="B22" s="93">
        <f>B23</f>
        <v>211</v>
      </c>
      <c r="C22" s="94">
        <f>C23</f>
        <v>218</v>
      </c>
      <c r="D22" s="95">
        <f>IF(ISERROR(B22-C22),"n/a",B22-C22)</f>
        <v>-7</v>
      </c>
      <c r="E22" s="96">
        <f>IF(ISERROR(D22/C22),"n/a",(D22/C22))</f>
        <v>-3.2110091743119268E-2</v>
      </c>
      <c r="F22" s="175">
        <f>F23</f>
        <v>77</v>
      </c>
      <c r="G22" s="176">
        <f>G23</f>
        <v>113</v>
      </c>
      <c r="H22" s="97">
        <f>IF(ISERROR(F22-G22),"n/a",F22-G22)</f>
        <v>-36</v>
      </c>
      <c r="I22" s="98">
        <f>IF(ISERROR(H22/G22),"n/a",(H22/G22))</f>
        <v>-0.31858407079646017</v>
      </c>
      <c r="J22" s="177">
        <f>J23</f>
        <v>17</v>
      </c>
      <c r="K22" s="178">
        <f>K23</f>
        <v>12</v>
      </c>
      <c r="L22" s="99">
        <f>IF(ISERROR(J22-K22),"n/a",J22-K22)</f>
        <v>5</v>
      </c>
      <c r="M22" s="100">
        <f>IF(ISERROR(L22/K22),"n/a",(L22/K22))</f>
        <v>0.41666666666666669</v>
      </c>
      <c r="N22" s="179">
        <f>N23</f>
        <v>8</v>
      </c>
      <c r="O22" s="180">
        <f>O23</f>
        <v>4</v>
      </c>
      <c r="P22" s="101">
        <f>IF(ISERROR(N22-O22),"n/a",N22-O22)</f>
        <v>4</v>
      </c>
      <c r="Q22" s="273">
        <f>IF(ISERROR(P22/O22),"n/a",(P22/O22))</f>
        <v>1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ht="13" x14ac:dyDescent="0.25">
      <c r="A23" s="30" t="s">
        <v>19</v>
      </c>
      <c r="B23" s="104">
        <v>211</v>
      </c>
      <c r="C23" s="105">
        <v>218</v>
      </c>
      <c r="D23" s="95">
        <f>IF(ISERROR(B23-C23),"n/a",B23-C23)</f>
        <v>-7</v>
      </c>
      <c r="E23" s="107">
        <f>IF(ISERROR(D23/C23),"n/a",(D23/C23))</f>
        <v>-3.2110091743119268E-2</v>
      </c>
      <c r="F23" s="108">
        <v>77</v>
      </c>
      <c r="G23" s="109">
        <v>113</v>
      </c>
      <c r="H23" s="110">
        <f>IF(ISERROR(F23-G23),"n/a",F23-G23)</f>
        <v>-36</v>
      </c>
      <c r="I23" s="111">
        <f>IF(ISERROR(H23/G23),"n/a",(H23/G23))</f>
        <v>-0.31858407079646017</v>
      </c>
      <c r="J23" s="112">
        <v>17</v>
      </c>
      <c r="K23" s="113">
        <v>12</v>
      </c>
      <c r="L23" s="114">
        <f>IF(ISERROR(J23-K23),"n/a",J23-K23)</f>
        <v>5</v>
      </c>
      <c r="M23" s="115">
        <f>IF(ISERROR(L23/K23),"n/a",(L23/K23))</f>
        <v>0.41666666666666669</v>
      </c>
      <c r="N23" s="129">
        <v>8</v>
      </c>
      <c r="O23" s="130">
        <v>4</v>
      </c>
      <c r="P23" s="131">
        <f>IF(ISERROR(N23-O23),"n/a",N23-O23)</f>
        <v>4</v>
      </c>
      <c r="Q23" s="274">
        <f>IF(ISERROR(P23/O23),"n/a",(P23/O23))</f>
        <v>1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5">
      <c r="A24" s="174" t="s">
        <v>32</v>
      </c>
      <c r="B24" s="93">
        <f>B25</f>
        <v>55</v>
      </c>
      <c r="C24" s="94">
        <f>C25</f>
        <v>50</v>
      </c>
      <c r="D24" s="209">
        <f t="shared" si="9"/>
        <v>5</v>
      </c>
      <c r="E24" s="96">
        <f t="shared" si="10"/>
        <v>0.1</v>
      </c>
      <c r="F24" s="175">
        <f>F25</f>
        <v>8</v>
      </c>
      <c r="G24" s="176">
        <f>G25</f>
        <v>9</v>
      </c>
      <c r="H24" s="97">
        <f t="shared" si="11"/>
        <v>-1</v>
      </c>
      <c r="I24" s="98">
        <f t="shared" si="12"/>
        <v>-0.1111111111111111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3">
      <c r="A25" s="30" t="s">
        <v>19</v>
      </c>
      <c r="B25" s="104">
        <v>55</v>
      </c>
      <c r="C25" s="105">
        <v>50</v>
      </c>
      <c r="D25" s="106">
        <f t="shared" si="9"/>
        <v>5</v>
      </c>
      <c r="E25" s="107">
        <f t="shared" si="10"/>
        <v>0.1</v>
      </c>
      <c r="F25" s="108">
        <v>8</v>
      </c>
      <c r="G25" s="109">
        <v>9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3">
      <c r="A26" s="308" t="s">
        <v>20</v>
      </c>
      <c r="B26" s="53">
        <f>B27+B34</f>
        <v>33463</v>
      </c>
      <c r="C26" s="54">
        <f>C27+C34</f>
        <v>31638</v>
      </c>
      <c r="D26" s="55">
        <f t="shared" ref="D26:D33" si="33">IF(ISERROR(B26-C26),"n/a",B26-C26)</f>
        <v>1825</v>
      </c>
      <c r="E26" s="56">
        <f t="shared" ref="E26:E33" si="34">IF(ISERROR(D26/C26),"n/a",(D26/C26))</f>
        <v>5.7683797964473101E-2</v>
      </c>
      <c r="F26" s="57">
        <f>F27+F34</f>
        <v>26461</v>
      </c>
      <c r="G26" s="58">
        <f>G27+G34</f>
        <v>22269</v>
      </c>
      <c r="H26" s="59">
        <f t="shared" ref="H26:H33" si="35">IF(ISERROR(F26-G26),"n/a",F26-G26)</f>
        <v>4192</v>
      </c>
      <c r="I26" s="60">
        <f t="shared" ref="I26:I33" si="36">IF(ISERROR(H26/G26),"n/a",(H26/G26))</f>
        <v>0.18824374691274867</v>
      </c>
      <c r="J26" s="61">
        <f>J27+J34</f>
        <v>4062</v>
      </c>
      <c r="K26" s="62">
        <f>K27+K34</f>
        <v>3766</v>
      </c>
      <c r="L26" s="63">
        <f t="shared" ref="L26:L33" si="37">IF(ISERROR(J26-K26),"n/a",J26-K26)</f>
        <v>296</v>
      </c>
      <c r="M26" s="64">
        <f t="shared" ref="M26:M33" si="38">IF(ISERROR(L26/K26),"n/a",(L26/K26))</f>
        <v>7.8597981943706846E-2</v>
      </c>
      <c r="N26" s="65">
        <f>N27+N34</f>
        <v>0</v>
      </c>
      <c r="O26" s="66">
        <f>O27+O34</f>
        <v>3</v>
      </c>
      <c r="P26" s="67">
        <f t="shared" ref="P26:P33" si="39">IF(ISERROR(N26-O26),"n/a",N26-O26)</f>
        <v>-3</v>
      </c>
      <c r="Q26" s="271">
        <f t="shared" ref="Q26:Q33" si="40">IF(ISERROR(P26/O26),"n/a",(P26/O26))</f>
        <v>-1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3">
      <c r="A27" s="68" t="s">
        <v>77</v>
      </c>
      <c r="B27" s="53">
        <f>B28+B32+B30</f>
        <v>28297</v>
      </c>
      <c r="C27" s="54">
        <f>C28+C32+C30</f>
        <v>26036</v>
      </c>
      <c r="D27" s="55">
        <f t="shared" si="33"/>
        <v>2261</v>
      </c>
      <c r="E27" s="56">
        <f t="shared" si="34"/>
        <v>8.684129666615456E-2</v>
      </c>
      <c r="F27" s="57">
        <f>F28+F32+F30</f>
        <v>22785</v>
      </c>
      <c r="G27" s="58">
        <f>G28+G32+G30</f>
        <v>18021</v>
      </c>
      <c r="H27" s="59">
        <f t="shared" si="35"/>
        <v>4764</v>
      </c>
      <c r="I27" s="60">
        <f t="shared" si="36"/>
        <v>0.26435824870983854</v>
      </c>
      <c r="J27" s="61">
        <f>J28+J32+J30</f>
        <v>3501</v>
      </c>
      <c r="K27" s="62">
        <f>K28+K32+K30</f>
        <v>3116</v>
      </c>
      <c r="L27" s="63">
        <f t="shared" si="37"/>
        <v>385</v>
      </c>
      <c r="M27" s="64">
        <f t="shared" si="38"/>
        <v>0.12355584082156611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5">
      <c r="A28" s="173" t="s">
        <v>30</v>
      </c>
      <c r="B28" s="93">
        <f>B29</f>
        <v>23775</v>
      </c>
      <c r="C28" s="94">
        <f>C29</f>
        <v>21595</v>
      </c>
      <c r="D28" s="95">
        <f t="shared" ref="D28" si="43">IF(ISERROR(B28-C28),"n/a",B28-C28)</f>
        <v>2180</v>
      </c>
      <c r="E28" s="96">
        <f t="shared" ref="E28" si="44">IF(ISERROR(D28/C28),"n/a",(D28/C28))</f>
        <v>0.10094929381801343</v>
      </c>
      <c r="F28" s="175">
        <f>F29</f>
        <v>19161</v>
      </c>
      <c r="G28" s="176">
        <f>G29</f>
        <v>14459</v>
      </c>
      <c r="H28" s="97">
        <f t="shared" ref="H28" si="45">IF(ISERROR(F28-G28),"n/a",F28-G28)</f>
        <v>4702</v>
      </c>
      <c r="I28" s="98">
        <f t="shared" ref="I28" si="46">IF(ISERROR(H28/G28),"n/a",(H28/G28))</f>
        <v>0.32519538004011345</v>
      </c>
      <c r="J28" s="177">
        <f>J29</f>
        <v>3230</v>
      </c>
      <c r="K28" s="178">
        <f>K29</f>
        <v>2782</v>
      </c>
      <c r="L28" s="99">
        <f t="shared" ref="L28" si="47">IF(ISERROR(J28-K28),"n/a",J28-K28)</f>
        <v>448</v>
      </c>
      <c r="M28" s="100">
        <f t="shared" ref="M28" si="48">IF(ISERROR(L28/K28),"n/a",(L28/K28))</f>
        <v>0.16103522645578722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5">
      <c r="A29" s="30" t="s">
        <v>19</v>
      </c>
      <c r="B29" s="248">
        <v>23775</v>
      </c>
      <c r="C29" s="249">
        <v>21595</v>
      </c>
      <c r="D29" s="250">
        <f t="shared" ref="D29" si="53">IF(ISERROR(B29-C29),"n/a",B29-C29)</f>
        <v>2180</v>
      </c>
      <c r="E29" s="251">
        <f t="shared" ref="E29" si="54">IF(ISERROR(D29/C29),"n/a",(D29/C29))</f>
        <v>0.10094929381801343</v>
      </c>
      <c r="F29" s="252">
        <v>19161</v>
      </c>
      <c r="G29" s="253">
        <v>14459</v>
      </c>
      <c r="H29" s="254">
        <f t="shared" ref="H29" si="55">IF(ISERROR(F29-G29),"n/a",F29-G29)</f>
        <v>4702</v>
      </c>
      <c r="I29" s="255">
        <f t="shared" ref="I29" si="56">IF(ISERROR(H29/G29),"n/a",(H29/G29))</f>
        <v>0.32519538004011345</v>
      </c>
      <c r="J29" s="256">
        <v>3230</v>
      </c>
      <c r="K29" s="257">
        <v>2782</v>
      </c>
      <c r="L29" s="258">
        <f t="shared" ref="L29" si="57">IF(ISERROR(J29-K29),"n/a",J29-K29)</f>
        <v>448</v>
      </c>
      <c r="M29" s="259">
        <f t="shared" ref="M29" si="58">IF(ISERROR(L29/K29),"n/a",(L29/K29))</f>
        <v>0.16103522645578722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5">
      <c r="A30" s="174" t="s">
        <v>29</v>
      </c>
      <c r="B30" s="93">
        <f>B31</f>
        <v>3220</v>
      </c>
      <c r="C30" s="94">
        <f>C31</f>
        <v>3174</v>
      </c>
      <c r="D30" s="95">
        <f t="shared" si="33"/>
        <v>46</v>
      </c>
      <c r="E30" s="96">
        <f t="shared" si="34"/>
        <v>1.4492753623188406E-2</v>
      </c>
      <c r="F30" s="175">
        <f>F31</f>
        <v>2516</v>
      </c>
      <c r="G30" s="176">
        <f>G31</f>
        <v>2477</v>
      </c>
      <c r="H30" s="97">
        <f t="shared" si="35"/>
        <v>39</v>
      </c>
      <c r="I30" s="98">
        <f t="shared" si="36"/>
        <v>1.5744852644327817E-2</v>
      </c>
      <c r="J30" s="177">
        <f>J31</f>
        <v>212</v>
      </c>
      <c r="K30" s="178">
        <f>K31</f>
        <v>247</v>
      </c>
      <c r="L30" s="99">
        <f t="shared" si="37"/>
        <v>-35</v>
      </c>
      <c r="M30" s="100">
        <f t="shared" si="38"/>
        <v>-0.1417004048582996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ht="13" x14ac:dyDescent="0.25">
      <c r="A31" s="30" t="s">
        <v>19</v>
      </c>
      <c r="B31" s="104">
        <v>3220</v>
      </c>
      <c r="C31" s="105">
        <v>3174</v>
      </c>
      <c r="D31" s="106">
        <f t="shared" si="33"/>
        <v>46</v>
      </c>
      <c r="E31" s="107">
        <f t="shared" si="34"/>
        <v>1.4492753623188406E-2</v>
      </c>
      <c r="F31" s="108">
        <v>2516</v>
      </c>
      <c r="G31" s="109">
        <v>2477</v>
      </c>
      <c r="H31" s="110">
        <f t="shared" si="35"/>
        <v>39</v>
      </c>
      <c r="I31" s="111">
        <f t="shared" si="36"/>
        <v>1.5744852644327817E-2</v>
      </c>
      <c r="J31" s="112">
        <v>212</v>
      </c>
      <c r="K31" s="113">
        <v>247</v>
      </c>
      <c r="L31" s="114">
        <f t="shared" si="37"/>
        <v>-35</v>
      </c>
      <c r="M31" s="115">
        <f t="shared" si="38"/>
        <v>-0.1417004048582996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5">
      <c r="A32" s="174" t="s">
        <v>32</v>
      </c>
      <c r="B32" s="93">
        <f>B33</f>
        <v>1302</v>
      </c>
      <c r="C32" s="94">
        <f>C33</f>
        <v>1267</v>
      </c>
      <c r="D32" s="95">
        <f t="shared" si="33"/>
        <v>35</v>
      </c>
      <c r="E32" s="96">
        <f t="shared" si="34"/>
        <v>2.7624309392265192E-2</v>
      </c>
      <c r="F32" s="175">
        <f>F33</f>
        <v>1108</v>
      </c>
      <c r="G32" s="176">
        <f>G33</f>
        <v>1085</v>
      </c>
      <c r="H32" s="97">
        <f t="shared" si="35"/>
        <v>23</v>
      </c>
      <c r="I32" s="98">
        <f t="shared" si="36"/>
        <v>2.1198156682027649E-2</v>
      </c>
      <c r="J32" s="177">
        <f>J33</f>
        <v>59</v>
      </c>
      <c r="K32" s="178">
        <f>K33</f>
        <v>87</v>
      </c>
      <c r="L32" s="99">
        <f t="shared" si="37"/>
        <v>-28</v>
      </c>
      <c r="M32" s="100">
        <f t="shared" si="38"/>
        <v>-0.32183908045977011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3">
      <c r="A33" s="30" t="s">
        <v>19</v>
      </c>
      <c r="B33" s="104">
        <v>1302</v>
      </c>
      <c r="C33" s="105">
        <v>1267</v>
      </c>
      <c r="D33" s="106">
        <f t="shared" si="33"/>
        <v>35</v>
      </c>
      <c r="E33" s="107">
        <f t="shared" si="34"/>
        <v>2.7624309392265192E-2</v>
      </c>
      <c r="F33" s="108">
        <v>1108</v>
      </c>
      <c r="G33" s="109">
        <v>1085</v>
      </c>
      <c r="H33" s="110">
        <f t="shared" si="35"/>
        <v>23</v>
      </c>
      <c r="I33" s="111">
        <f t="shared" si="36"/>
        <v>2.1198156682027649E-2</v>
      </c>
      <c r="J33" s="112">
        <v>59</v>
      </c>
      <c r="K33" s="113">
        <v>87</v>
      </c>
      <c r="L33" s="114">
        <f t="shared" si="37"/>
        <v>-28</v>
      </c>
      <c r="M33" s="115">
        <f t="shared" si="38"/>
        <v>-0.32183908045977011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3">
      <c r="A34" s="68" t="s">
        <v>7</v>
      </c>
      <c r="B34" s="53">
        <f>B35+B40+B38</f>
        <v>5166</v>
      </c>
      <c r="C34" s="54">
        <f>C35+C40+C38</f>
        <v>5602</v>
      </c>
      <c r="D34" s="55">
        <f t="shared" ref="D34" si="63">IF(ISERROR(B34-C34),"n/a",B34-C34)</f>
        <v>-436</v>
      </c>
      <c r="E34" s="56">
        <f t="shared" ref="E34" si="64">IF(ISERROR(D34/C34),"n/a",(D34/C34))</f>
        <v>-7.7829346661906468E-2</v>
      </c>
      <c r="F34" s="57">
        <f>F35+F40+F38</f>
        <v>3676</v>
      </c>
      <c r="G34" s="58">
        <f>G35+G40+G38</f>
        <v>4248</v>
      </c>
      <c r="H34" s="59">
        <f t="shared" ref="H34" si="65">IF(ISERROR(F34-G34),"n/a",F34-G34)</f>
        <v>-572</v>
      </c>
      <c r="I34" s="60">
        <f t="shared" ref="I34" si="66">IF(ISERROR(H34/G34),"n/a",(H34/G34))</f>
        <v>-0.13465160075329566</v>
      </c>
      <c r="J34" s="61">
        <f>J35+J40+J38</f>
        <v>561</v>
      </c>
      <c r="K34" s="62">
        <f>K35+K40+K38</f>
        <v>650</v>
      </c>
      <c r="L34" s="63">
        <f t="shared" ref="L34" si="67">IF(ISERROR(J34-K34),"n/a",J34-K34)</f>
        <v>-89</v>
      </c>
      <c r="M34" s="64">
        <f t="shared" ref="M34" si="68">IF(ISERROR(L34/K34),"n/a",(L34/K34))</f>
        <v>-0.13692307692307693</v>
      </c>
      <c r="N34" s="65">
        <f>N35+N40+N38</f>
        <v>0</v>
      </c>
      <c r="O34" s="66">
        <f>O35+O40+O38</f>
        <v>3</v>
      </c>
      <c r="P34" s="67">
        <f t="shared" ref="P34" si="69">IF(ISERROR(N34-O34),"n/a",N34-O34)</f>
        <v>-3</v>
      </c>
      <c r="Q34" s="271">
        <f t="shared" ref="Q34" si="70">IF(ISERROR(P34/O34),"n/a",(P34/O34))</f>
        <v>-1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5">
      <c r="A35" s="224" t="s">
        <v>30</v>
      </c>
      <c r="B35" s="225">
        <f>SUM(B36:B37)</f>
        <v>4644</v>
      </c>
      <c r="C35" s="226">
        <f>SUM(C36:C37)</f>
        <v>4953</v>
      </c>
      <c r="D35" s="227">
        <f t="shared" ref="D35:D41" si="73">IF(ISERROR(B35-C35),"n/a",B35-C35)</f>
        <v>-309</v>
      </c>
      <c r="E35" s="228">
        <f t="shared" ref="E35:E41" si="74">IF(ISERROR(D35/C35),"n/a",(D35/C35))</f>
        <v>-6.2386432465172621E-2</v>
      </c>
      <c r="F35" s="229">
        <f>SUM(F36:F37)</f>
        <v>3276</v>
      </c>
      <c r="G35" s="230">
        <f>SUM(G36:G37)</f>
        <v>3715</v>
      </c>
      <c r="H35" s="231">
        <f t="shared" ref="H35:H41" si="75">IF(ISERROR(F35-G35),"n/a",F35-G35)</f>
        <v>-439</v>
      </c>
      <c r="I35" s="232">
        <f t="shared" ref="I35:I41" si="76">IF(ISERROR(H35/G35),"n/a",(H35/G35))</f>
        <v>-0.11816958277254375</v>
      </c>
      <c r="J35" s="233">
        <f>SUM(J36:J37)</f>
        <v>513</v>
      </c>
      <c r="K35" s="234">
        <f>SUM(K36:K37)</f>
        <v>566</v>
      </c>
      <c r="L35" s="235">
        <f t="shared" ref="L35:L40" si="77">IF(ISERROR(J35-K35),"n/a",J35-K35)</f>
        <v>-53</v>
      </c>
      <c r="M35" s="236">
        <f t="shared" ref="M35:M41" si="78">IF(ISERROR(L35/K35),"n/a",(L35/K35))</f>
        <v>-9.3639575971731448E-2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5">
      <c r="A36" s="30" t="s">
        <v>19</v>
      </c>
      <c r="B36" s="248">
        <v>4644</v>
      </c>
      <c r="C36" s="249">
        <v>4898</v>
      </c>
      <c r="D36" s="183">
        <f t="shared" si="73"/>
        <v>-254</v>
      </c>
      <c r="E36" s="247">
        <f t="shared" si="74"/>
        <v>-5.1857901184156799E-2</v>
      </c>
      <c r="F36" s="252">
        <v>3276</v>
      </c>
      <c r="G36" s="253">
        <v>3692</v>
      </c>
      <c r="H36" s="254">
        <f>IF(ISERROR(F36-G36),"n/a",F36-G36)</f>
        <v>-416</v>
      </c>
      <c r="I36" s="255">
        <f>IF(ISERROR(H36/G36),"n/a",(H36/G36))</f>
        <v>-0.11267605633802817</v>
      </c>
      <c r="J36" s="256">
        <v>513</v>
      </c>
      <c r="K36" s="257">
        <v>565</v>
      </c>
      <c r="L36" s="258">
        <f>IF(ISERROR(J36-K36),"n/a",J36-K36)</f>
        <v>-52</v>
      </c>
      <c r="M36" s="259">
        <f>IF(ISERROR(L36/K36),"n/a",(L36/K36))</f>
        <v>-9.2035398230088494E-2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5">
      <c r="A37" s="30" t="s">
        <v>22</v>
      </c>
      <c r="B37" s="104">
        <v>0</v>
      </c>
      <c r="C37" s="105">
        <v>55</v>
      </c>
      <c r="D37" s="80">
        <f t="shared" si="73"/>
        <v>-55</v>
      </c>
      <c r="E37" s="81">
        <f t="shared" si="74"/>
        <v>-1</v>
      </c>
      <c r="F37" s="108">
        <v>0</v>
      </c>
      <c r="G37" s="109">
        <v>23</v>
      </c>
      <c r="H37" s="110">
        <f>IF(ISERROR(F37-G37),"n/a",F37-G37)</f>
        <v>-23</v>
      </c>
      <c r="I37" s="111">
        <f>IF(ISERROR(H37/G37),"n/a",(H37/G37))</f>
        <v>-1</v>
      </c>
      <c r="J37" s="112">
        <v>0</v>
      </c>
      <c r="K37" s="113">
        <v>1</v>
      </c>
      <c r="L37" s="114">
        <f>IF(ISERROR(J37-K37),"n/a",J37-K37)</f>
        <v>-1</v>
      </c>
      <c r="M37" s="115">
        <f>IF(ISERROR(L37/K37),"n/a",(L37/K37))</f>
        <v>-1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5">
      <c r="A38" s="174" t="s">
        <v>29</v>
      </c>
      <c r="B38" s="93">
        <f>B39</f>
        <v>407</v>
      </c>
      <c r="C38" s="94">
        <f>C39</f>
        <v>547</v>
      </c>
      <c r="D38" s="95">
        <f>IF(ISERROR(B38-C38),"n/a",B38-C38)</f>
        <v>-140</v>
      </c>
      <c r="E38" s="96">
        <f>IF(ISERROR(D38/C38),"n/a",(D38/C38))</f>
        <v>-0.25594149908592323</v>
      </c>
      <c r="F38" s="175">
        <f>F39</f>
        <v>344</v>
      </c>
      <c r="G38" s="176">
        <f>G39</f>
        <v>485</v>
      </c>
      <c r="H38" s="97">
        <f>IF(ISERROR(F38-G38),"n/a",F38-G38)</f>
        <v>-141</v>
      </c>
      <c r="I38" s="98">
        <f>IF(ISERROR(H38/G38),"n/a",(H38/G38))</f>
        <v>-0.2907216494845361</v>
      </c>
      <c r="J38" s="177">
        <f>J39</f>
        <v>42</v>
      </c>
      <c r="K38" s="178">
        <f>K39</f>
        <v>76</v>
      </c>
      <c r="L38" s="99">
        <f>IF(ISERROR(J38-K38),"n/a",J38-K38)</f>
        <v>-34</v>
      </c>
      <c r="M38" s="100">
        <f>IF(ISERROR(L38/K38),"n/a",(L38/K38))</f>
        <v>-0.44736842105263158</v>
      </c>
      <c r="N38" s="179">
        <f>N39</f>
        <v>0</v>
      </c>
      <c r="O38" s="180">
        <f>O39</f>
        <v>3</v>
      </c>
      <c r="P38" s="101">
        <f>IF(ISERROR(N38-O38),"n/a",N38-O38)</f>
        <v>-3</v>
      </c>
      <c r="Q38" s="273">
        <f>IF(ISERROR(P38/O38),"n/a",(P38/O38))</f>
        <v>-1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ht="13" x14ac:dyDescent="0.25">
      <c r="A39" s="30" t="s">
        <v>19</v>
      </c>
      <c r="B39" s="104">
        <v>407</v>
      </c>
      <c r="C39" s="105">
        <v>547</v>
      </c>
      <c r="D39" s="106">
        <f>IF(ISERROR(B39-C39),"n/a",B39-C39)</f>
        <v>-140</v>
      </c>
      <c r="E39" s="107">
        <f>IF(ISERROR(D39/C39),"n/a",(D39/C39))</f>
        <v>-0.25594149908592323</v>
      </c>
      <c r="F39" s="108">
        <v>344</v>
      </c>
      <c r="G39" s="109">
        <v>485</v>
      </c>
      <c r="H39" s="110">
        <f>IF(ISERROR(F39-G39),"n/a",F39-G39)</f>
        <v>-141</v>
      </c>
      <c r="I39" s="111">
        <f>IF(ISERROR(H39/G39),"n/a",(H39/G39))</f>
        <v>-0.2907216494845361</v>
      </c>
      <c r="J39" s="112">
        <v>42</v>
      </c>
      <c r="K39" s="113">
        <v>76</v>
      </c>
      <c r="L39" s="114">
        <f>IF(ISERROR(J39-K39),"n/a",J39-K39)</f>
        <v>-34</v>
      </c>
      <c r="M39" s="115">
        <f>IF(ISERROR(L39/K39),"n/a",(L39/K39))</f>
        <v>-0.44736842105263158</v>
      </c>
      <c r="N39" s="129">
        <v>0</v>
      </c>
      <c r="O39" s="130">
        <v>3</v>
      </c>
      <c r="P39" s="131">
        <f>IF(ISERROR(N39-O39),"n/a",N39-O39)</f>
        <v>-3</v>
      </c>
      <c r="Q39" s="274">
        <f>IF(ISERROR(P39/O39),"n/a",(P39/O39))</f>
        <v>-1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5">
      <c r="A40" s="174" t="s">
        <v>32</v>
      </c>
      <c r="B40" s="93">
        <f>B41</f>
        <v>115</v>
      </c>
      <c r="C40" s="94">
        <f>C41</f>
        <v>102</v>
      </c>
      <c r="D40" s="95">
        <f t="shared" si="73"/>
        <v>13</v>
      </c>
      <c r="E40" s="96">
        <f t="shared" si="74"/>
        <v>0.12745098039215685</v>
      </c>
      <c r="F40" s="175">
        <f>F41</f>
        <v>56</v>
      </c>
      <c r="G40" s="176">
        <f>G41</f>
        <v>48</v>
      </c>
      <c r="H40" s="97">
        <f t="shared" si="75"/>
        <v>8</v>
      </c>
      <c r="I40" s="98">
        <f t="shared" si="76"/>
        <v>0.16666666666666666</v>
      </c>
      <c r="J40" s="177">
        <f>J41</f>
        <v>6</v>
      </c>
      <c r="K40" s="178">
        <f>K41</f>
        <v>8</v>
      </c>
      <c r="L40" s="99">
        <f t="shared" si="77"/>
        <v>-2</v>
      </c>
      <c r="M40" s="100">
        <f t="shared" si="78"/>
        <v>-0.25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3">
      <c r="A41" s="30" t="s">
        <v>19</v>
      </c>
      <c r="B41" s="104">
        <v>115</v>
      </c>
      <c r="C41" s="105">
        <v>102</v>
      </c>
      <c r="D41" s="106">
        <f t="shared" si="73"/>
        <v>13</v>
      </c>
      <c r="E41" s="107">
        <f t="shared" si="74"/>
        <v>0.12745098039215685</v>
      </c>
      <c r="F41" s="108">
        <v>56</v>
      </c>
      <c r="G41" s="109">
        <v>48</v>
      </c>
      <c r="H41" s="110">
        <f t="shared" si="75"/>
        <v>8</v>
      </c>
      <c r="I41" s="111">
        <f t="shared" si="76"/>
        <v>0.16666666666666666</v>
      </c>
      <c r="J41" s="112">
        <v>6</v>
      </c>
      <c r="K41" s="113">
        <v>8</v>
      </c>
      <c r="L41" s="114">
        <v>0</v>
      </c>
      <c r="M41" s="115">
        <f t="shared" si="78"/>
        <v>0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3">
      <c r="A42" s="52" t="s">
        <v>21</v>
      </c>
      <c r="B42" s="53">
        <f>B43+B50</f>
        <v>18120</v>
      </c>
      <c r="C42" s="54">
        <f>C43+C50</f>
        <v>16548</v>
      </c>
      <c r="D42" s="55">
        <f t="shared" ref="D42:D57" si="87">IF(ISERROR(B42-C42),"n/a",B42-C42)</f>
        <v>1572</v>
      </c>
      <c r="E42" s="56">
        <f t="shared" ref="E42:E57" si="88">IF(ISERROR(D42/C42),"n/a",(D42/C42))</f>
        <v>9.4996374184191448E-2</v>
      </c>
      <c r="F42" s="57">
        <f>F43+F50</f>
        <v>13734</v>
      </c>
      <c r="G42" s="58">
        <f>G43+G50</f>
        <v>12304</v>
      </c>
      <c r="H42" s="59">
        <f t="shared" ref="H42:H57" si="89">IF(ISERROR(F42-G42),"n/a",F42-G42)</f>
        <v>1430</v>
      </c>
      <c r="I42" s="60">
        <f t="shared" ref="I42:I57" si="90">IF(ISERROR(H42/G42),"n/a",(H42/G42))</f>
        <v>0.116222366710013</v>
      </c>
      <c r="J42" s="61">
        <f>J43+J50</f>
        <v>2031</v>
      </c>
      <c r="K42" s="62">
        <f>K43+K50</f>
        <v>2211</v>
      </c>
      <c r="L42" s="63">
        <f t="shared" ref="L42:L56" si="91">IF(ISERROR(J42-K42),"n/a",J42-K42)</f>
        <v>-180</v>
      </c>
      <c r="M42" s="64">
        <f t="shared" ref="M42:M57" si="92">IF(ISERROR(L42/K42),"n/a",(L42/K42))</f>
        <v>-8.1411126187245594E-2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3">
      <c r="A43" s="68" t="s">
        <v>77</v>
      </c>
      <c r="B43" s="53">
        <f>B44+B48+B46</f>
        <v>16164</v>
      </c>
      <c r="C43" s="54">
        <f>C44+C48+C46</f>
        <v>14304</v>
      </c>
      <c r="D43" s="55">
        <f t="shared" si="87"/>
        <v>1860</v>
      </c>
      <c r="E43" s="56">
        <f t="shared" si="88"/>
        <v>0.13003355704697986</v>
      </c>
      <c r="F43" s="57">
        <f>F44+F48+F46</f>
        <v>12649</v>
      </c>
      <c r="G43" s="58">
        <f>G44+G48+G46</f>
        <v>10947</v>
      </c>
      <c r="H43" s="59">
        <f t="shared" si="89"/>
        <v>1702</v>
      </c>
      <c r="I43" s="60">
        <f t="shared" si="90"/>
        <v>0.15547638622453641</v>
      </c>
      <c r="J43" s="61">
        <f>J44+J48+J46</f>
        <v>1833</v>
      </c>
      <c r="K43" s="62">
        <f>K44+K48+K46</f>
        <v>1984</v>
      </c>
      <c r="L43" s="63">
        <f t="shared" si="91"/>
        <v>-151</v>
      </c>
      <c r="M43" s="64">
        <f t="shared" si="92"/>
        <v>-7.6108870967741937E-2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5">
      <c r="A44" s="173" t="s">
        <v>30</v>
      </c>
      <c r="B44" s="78">
        <f>B45</f>
        <v>14350</v>
      </c>
      <c r="C44" s="80">
        <f>C45</f>
        <v>12622</v>
      </c>
      <c r="D44" s="80">
        <f t="shared" si="87"/>
        <v>1728</v>
      </c>
      <c r="E44" s="81">
        <f t="shared" si="88"/>
        <v>0.13690381872920299</v>
      </c>
      <c r="F44" s="82">
        <f>F45</f>
        <v>11123</v>
      </c>
      <c r="G44" s="84">
        <f>G45</f>
        <v>9516</v>
      </c>
      <c r="H44" s="84">
        <f t="shared" si="89"/>
        <v>1607</v>
      </c>
      <c r="I44" s="85">
        <f t="shared" si="90"/>
        <v>0.16887347625052543</v>
      </c>
      <c r="J44" s="86">
        <f>J45</f>
        <v>1737</v>
      </c>
      <c r="K44" s="88">
        <f>K45</f>
        <v>1874</v>
      </c>
      <c r="L44" s="88">
        <f t="shared" si="91"/>
        <v>-137</v>
      </c>
      <c r="M44" s="89">
        <f t="shared" si="92"/>
        <v>-7.3105656350053366E-2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5">
      <c r="A45" s="30" t="s">
        <v>19</v>
      </c>
      <c r="B45" s="248">
        <v>14350</v>
      </c>
      <c r="C45" s="249">
        <v>12622</v>
      </c>
      <c r="D45" s="183">
        <f t="shared" ref="D45" si="97">IF(ISERROR(B45-C45),"n/a",B45-C45)</f>
        <v>1728</v>
      </c>
      <c r="E45" s="247">
        <f t="shared" ref="E45" si="98">IF(ISERROR(D45/C45),"n/a",(D45/C45))</f>
        <v>0.13690381872920299</v>
      </c>
      <c r="F45" s="287">
        <v>11123</v>
      </c>
      <c r="G45" s="283">
        <v>9516</v>
      </c>
      <c r="H45" s="283">
        <f t="shared" ref="H45" si="99">IF(ISERROR(F45-G45),"n/a",F45-G45)</f>
        <v>1607</v>
      </c>
      <c r="I45" s="284">
        <f t="shared" ref="I45" si="100">IF(ISERROR(H45/G45),"n/a",(H45/G45))</f>
        <v>0.16887347625052543</v>
      </c>
      <c r="J45" s="256">
        <v>1737</v>
      </c>
      <c r="K45" s="285">
        <v>1874</v>
      </c>
      <c r="L45" s="285">
        <f t="shared" ref="L45" si="101">IF(ISERROR(J45-K45),"n/a",J45-K45)</f>
        <v>-137</v>
      </c>
      <c r="M45" s="286">
        <f t="shared" ref="M45" si="102">IF(ISERROR(L45/K45),"n/a",(L45/K45))</f>
        <v>-7.3105656350053366E-2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5">
      <c r="A46" s="174" t="s">
        <v>29</v>
      </c>
      <c r="B46" s="93">
        <f>B47</f>
        <v>1151</v>
      </c>
      <c r="C46" s="94">
        <f>C47</f>
        <v>1050</v>
      </c>
      <c r="D46" s="95">
        <f>IF(ISERROR(B46-C46),"n/a",B46-C46)</f>
        <v>101</v>
      </c>
      <c r="E46" s="96">
        <f>IF(ISERROR(D46/C46),"n/a",(D46/C46))</f>
        <v>9.6190476190476187E-2</v>
      </c>
      <c r="F46" s="175">
        <f>F47</f>
        <v>952</v>
      </c>
      <c r="G46" s="176">
        <f>G47</f>
        <v>870</v>
      </c>
      <c r="H46" s="97">
        <f>IF(ISERROR(F46-G46),"n/a",F46-G46)</f>
        <v>82</v>
      </c>
      <c r="I46" s="98">
        <f>IF(ISERROR(H46/G46),"n/a",(H46/G46))</f>
        <v>9.4252873563218389E-2</v>
      </c>
      <c r="J46" s="177">
        <f>J47</f>
        <v>64</v>
      </c>
      <c r="K46" s="178">
        <f>K47</f>
        <v>78</v>
      </c>
      <c r="L46" s="99">
        <f>IF(ISERROR(J46-K46),"n/a",J46-K46)</f>
        <v>-14</v>
      </c>
      <c r="M46" s="100">
        <f>IF(ISERROR(L46/K46),"n/a",(L46/K46))</f>
        <v>-0.17948717948717949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ht="13" x14ac:dyDescent="0.25">
      <c r="A47" s="30" t="s">
        <v>19</v>
      </c>
      <c r="B47" s="104">
        <v>1151</v>
      </c>
      <c r="C47" s="105">
        <v>1050</v>
      </c>
      <c r="D47" s="106">
        <f>IF(ISERROR(B47-C47),"n/a",B47-C47)</f>
        <v>101</v>
      </c>
      <c r="E47" s="107">
        <f>IF(ISERROR(D47/C47),"n/a",(D47/C47))</f>
        <v>9.6190476190476187E-2</v>
      </c>
      <c r="F47" s="108">
        <v>952</v>
      </c>
      <c r="G47" s="109">
        <v>870</v>
      </c>
      <c r="H47" s="110">
        <f>IF(ISERROR(F47-G47),"n/a",F47-G47)</f>
        <v>82</v>
      </c>
      <c r="I47" s="111">
        <f>IF(ISERROR(H47/G47),"n/a",(H47/G47))</f>
        <v>9.4252873563218389E-2</v>
      </c>
      <c r="J47" s="112">
        <v>64</v>
      </c>
      <c r="K47" s="113">
        <v>78</v>
      </c>
      <c r="L47" s="114">
        <f>IF(ISERROR(J47-K47),"n/a",J47-K47)</f>
        <v>-14</v>
      </c>
      <c r="M47" s="115">
        <f>IF(ISERROR(L47/K47),"n/a",(L47/K47))</f>
        <v>-0.17948717948717949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5">
      <c r="A48" s="174" t="s">
        <v>32</v>
      </c>
      <c r="B48" s="93">
        <f>B49</f>
        <v>663</v>
      </c>
      <c r="C48" s="94">
        <f>C49</f>
        <v>632</v>
      </c>
      <c r="D48" s="95">
        <f t="shared" si="87"/>
        <v>31</v>
      </c>
      <c r="E48" s="96">
        <f t="shared" si="88"/>
        <v>4.9050632911392403E-2</v>
      </c>
      <c r="F48" s="175">
        <f>F49</f>
        <v>574</v>
      </c>
      <c r="G48" s="176">
        <f>G49</f>
        <v>561</v>
      </c>
      <c r="H48" s="97">
        <f t="shared" si="89"/>
        <v>13</v>
      </c>
      <c r="I48" s="98">
        <f t="shared" si="90"/>
        <v>2.3172905525846704E-2</v>
      </c>
      <c r="J48" s="177">
        <f>J49</f>
        <v>32</v>
      </c>
      <c r="K48" s="178">
        <f>K49</f>
        <v>32</v>
      </c>
      <c r="L48" s="99">
        <f t="shared" si="91"/>
        <v>0</v>
      </c>
      <c r="M48" s="100">
        <f t="shared" si="92"/>
        <v>0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3">
      <c r="A49" s="30" t="s">
        <v>19</v>
      </c>
      <c r="B49" s="104">
        <v>663</v>
      </c>
      <c r="C49" s="105">
        <v>632</v>
      </c>
      <c r="D49" s="106">
        <f t="shared" si="87"/>
        <v>31</v>
      </c>
      <c r="E49" s="107">
        <f t="shared" si="88"/>
        <v>4.9050632911392403E-2</v>
      </c>
      <c r="F49" s="108">
        <v>574</v>
      </c>
      <c r="G49" s="109">
        <v>561</v>
      </c>
      <c r="H49" s="110">
        <f t="shared" si="89"/>
        <v>13</v>
      </c>
      <c r="I49" s="111">
        <f t="shared" si="90"/>
        <v>2.3172905525846704E-2</v>
      </c>
      <c r="J49" s="112">
        <v>32</v>
      </c>
      <c r="K49" s="113">
        <v>32</v>
      </c>
      <c r="L49" s="114">
        <f t="shared" si="91"/>
        <v>0</v>
      </c>
      <c r="M49" s="115">
        <f t="shared" si="92"/>
        <v>0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3">
      <c r="A50" s="68" t="s">
        <v>7</v>
      </c>
      <c r="B50" s="53">
        <f>B51+B56+B54</f>
        <v>1956</v>
      </c>
      <c r="C50" s="54">
        <f>C51+C56+C54</f>
        <v>2244</v>
      </c>
      <c r="D50" s="55">
        <f t="shared" si="87"/>
        <v>-288</v>
      </c>
      <c r="E50" s="56">
        <f t="shared" si="88"/>
        <v>-0.12834224598930483</v>
      </c>
      <c r="F50" s="57">
        <f>F51+F56+F54</f>
        <v>1085</v>
      </c>
      <c r="G50" s="58">
        <f>G51+G56+G54</f>
        <v>1357</v>
      </c>
      <c r="H50" s="59">
        <f t="shared" si="89"/>
        <v>-272</v>
      </c>
      <c r="I50" s="60">
        <f t="shared" si="90"/>
        <v>-0.20044215180545322</v>
      </c>
      <c r="J50" s="61">
        <f>J51+J56+J54</f>
        <v>198</v>
      </c>
      <c r="K50" s="62">
        <f>K51+K56+K54</f>
        <v>227</v>
      </c>
      <c r="L50" s="63">
        <f t="shared" si="91"/>
        <v>-29</v>
      </c>
      <c r="M50" s="64">
        <f t="shared" si="92"/>
        <v>-0.1277533039647577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5">
      <c r="A51" s="173" t="s">
        <v>30</v>
      </c>
      <c r="B51" s="78">
        <f>SUM(B52:B53)</f>
        <v>1809</v>
      </c>
      <c r="C51" s="79">
        <f>SUM(C52:C53)</f>
        <v>2095</v>
      </c>
      <c r="D51" s="80">
        <f t="shared" si="87"/>
        <v>-286</v>
      </c>
      <c r="E51" s="81">
        <f t="shared" si="88"/>
        <v>-0.13651551312649166</v>
      </c>
      <c r="F51" s="82">
        <f>SUM(F52:F53)</f>
        <v>1026</v>
      </c>
      <c r="G51" s="83">
        <f>SUM(G52:G53)</f>
        <v>1292</v>
      </c>
      <c r="H51" s="84">
        <f t="shared" si="89"/>
        <v>-266</v>
      </c>
      <c r="I51" s="85">
        <f t="shared" si="90"/>
        <v>-0.20588235294117646</v>
      </c>
      <c r="J51" s="86">
        <f>SUM(J52:J53)</f>
        <v>189</v>
      </c>
      <c r="K51" s="87">
        <f>SUM(K52:K53)</f>
        <v>212</v>
      </c>
      <c r="L51" s="88">
        <f t="shared" si="91"/>
        <v>-23</v>
      </c>
      <c r="M51" s="89">
        <f t="shared" si="92"/>
        <v>-0.10849056603773585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5">
      <c r="A52" s="30" t="s">
        <v>19</v>
      </c>
      <c r="B52" s="248">
        <v>1809</v>
      </c>
      <c r="C52" s="249">
        <v>2057</v>
      </c>
      <c r="D52" s="250">
        <f>IF(ISERROR(B52-C52),"n/a",B52-C52)</f>
        <v>-248</v>
      </c>
      <c r="E52" s="251">
        <f>IF(ISERROR(D52/C52),"n/a",(D52/C52))</f>
        <v>-0.12056392805055907</v>
      </c>
      <c r="F52" s="252">
        <v>1026</v>
      </c>
      <c r="G52" s="253">
        <v>1282</v>
      </c>
      <c r="H52" s="254">
        <f>IF(ISERROR(F52-G52),"n/a",F52-G52)</f>
        <v>-256</v>
      </c>
      <c r="I52" s="255">
        <f>IF(ISERROR(H52/G52),"n/a",(H52/G52))</f>
        <v>-0.19968798751950079</v>
      </c>
      <c r="J52" s="256">
        <v>189</v>
      </c>
      <c r="K52" s="257">
        <v>212</v>
      </c>
      <c r="L52" s="258">
        <f>IF(ISERROR(J52-K52),"n/a",J52-K52)</f>
        <v>-23</v>
      </c>
      <c r="M52" s="259">
        <f>IF(ISERROR(L52/K52),"n/a",(L52/K52))</f>
        <v>-0.10849056603773585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5">
      <c r="A53" s="30" t="s">
        <v>22</v>
      </c>
      <c r="B53" s="104">
        <v>0</v>
      </c>
      <c r="C53" s="105">
        <v>38</v>
      </c>
      <c r="D53" s="106">
        <f>IF(ISERROR(B53-C53),"n/a",B53-C53)</f>
        <v>-38</v>
      </c>
      <c r="E53" s="107">
        <f>IF(ISERROR(D53/C53),"n/a",(D53/C53))</f>
        <v>-1</v>
      </c>
      <c r="F53" s="108">
        <v>0</v>
      </c>
      <c r="G53" s="109">
        <v>10</v>
      </c>
      <c r="H53" s="110">
        <f>IF(ISERROR(F53-G53),"n/a",F53-G53)</f>
        <v>-10</v>
      </c>
      <c r="I53" s="111">
        <f>IF(ISERROR(H53/G53),"n/a",(H53/G53))</f>
        <v>-1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5">
      <c r="A54" s="174" t="s">
        <v>29</v>
      </c>
      <c r="B54" s="93">
        <f>B55</f>
        <v>90</v>
      </c>
      <c r="C54" s="94">
        <f>C55</f>
        <v>112</v>
      </c>
      <c r="D54" s="95">
        <f>IF(ISERROR(B54-C54),"n/a",B54-C54)</f>
        <v>-22</v>
      </c>
      <c r="E54" s="96">
        <f>IF(ISERROR(D54/C54),"n/a",(D54/C54))</f>
        <v>-0.19642857142857142</v>
      </c>
      <c r="F54" s="175">
        <f>F55</f>
        <v>51</v>
      </c>
      <c r="G54" s="176">
        <f>G55</f>
        <v>59</v>
      </c>
      <c r="H54" s="97">
        <f>IF(ISERROR(F54-G54),"n/a",F54-G54)</f>
        <v>-8</v>
      </c>
      <c r="I54" s="98">
        <f>IF(ISERROR(H54/G54),"n/a",(H54/G54))</f>
        <v>-0.13559322033898305</v>
      </c>
      <c r="J54" s="177">
        <f>J55</f>
        <v>9</v>
      </c>
      <c r="K54" s="178">
        <f>K55</f>
        <v>14</v>
      </c>
      <c r="L54" s="99">
        <f>IF(ISERROR(J54-K54),"n/a",J54-K54)</f>
        <v>-5</v>
      </c>
      <c r="M54" s="100">
        <f>IF(ISERROR(L54/K54),"n/a",(L54/K54))</f>
        <v>-0.35714285714285715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ht="13" x14ac:dyDescent="0.25">
      <c r="A55" s="30" t="s">
        <v>19</v>
      </c>
      <c r="B55" s="104">
        <v>90</v>
      </c>
      <c r="C55" s="105">
        <v>112</v>
      </c>
      <c r="D55" s="106">
        <f>IF(ISERROR(B55-C55),"n/a",B55-C55)</f>
        <v>-22</v>
      </c>
      <c r="E55" s="107">
        <f>IF(ISERROR(D55/C55),"n/a",(D55/C55))</f>
        <v>-0.19642857142857142</v>
      </c>
      <c r="F55" s="108">
        <v>51</v>
      </c>
      <c r="G55" s="109">
        <v>59</v>
      </c>
      <c r="H55" s="110">
        <f>IF(ISERROR(F55-G55),"n/a",F55-G55)</f>
        <v>-8</v>
      </c>
      <c r="I55" s="111">
        <f>IF(ISERROR(H55/G55),"n/a",(H55/G55))</f>
        <v>-0.13559322033898305</v>
      </c>
      <c r="J55" s="112">
        <v>9</v>
      </c>
      <c r="K55" s="113">
        <v>14</v>
      </c>
      <c r="L55" s="114">
        <f>IF(ISERROR(J55-K55),"n/a",J55-K55)</f>
        <v>-5</v>
      </c>
      <c r="M55" s="115">
        <f>IF(ISERROR(L55/K55),"n/a",(L55/K55))</f>
        <v>-0.35714285714285715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5">
      <c r="A56" s="174" t="s">
        <v>32</v>
      </c>
      <c r="B56" s="93">
        <f>B57</f>
        <v>57</v>
      </c>
      <c r="C56" s="94">
        <f>C57</f>
        <v>37</v>
      </c>
      <c r="D56" s="95">
        <f t="shared" si="87"/>
        <v>20</v>
      </c>
      <c r="E56" s="96">
        <f t="shared" si="88"/>
        <v>0.54054054054054057</v>
      </c>
      <c r="F56" s="175">
        <f>F57</f>
        <v>8</v>
      </c>
      <c r="G56" s="176">
        <f>G57</f>
        <v>6</v>
      </c>
      <c r="H56" s="97">
        <f t="shared" si="89"/>
        <v>2</v>
      </c>
      <c r="I56" s="98">
        <f t="shared" si="90"/>
        <v>0.33333333333333331</v>
      </c>
      <c r="J56" s="177">
        <f>J57</f>
        <v>0</v>
      </c>
      <c r="K56" s="178">
        <f>K57</f>
        <v>1</v>
      </c>
      <c r="L56" s="99">
        <f t="shared" si="91"/>
        <v>-1</v>
      </c>
      <c r="M56" s="100">
        <f t="shared" si="92"/>
        <v>-1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3">
      <c r="A57" s="30" t="s">
        <v>19</v>
      </c>
      <c r="B57" s="104">
        <v>57</v>
      </c>
      <c r="C57" s="105">
        <v>37</v>
      </c>
      <c r="D57" s="106">
        <f t="shared" si="87"/>
        <v>20</v>
      </c>
      <c r="E57" s="107">
        <f t="shared" si="88"/>
        <v>0.54054054054054057</v>
      </c>
      <c r="F57" s="108">
        <v>8</v>
      </c>
      <c r="G57" s="109">
        <v>6</v>
      </c>
      <c r="H57" s="110">
        <f t="shared" si="89"/>
        <v>2</v>
      </c>
      <c r="I57" s="111">
        <f t="shared" si="90"/>
        <v>0.33333333333333331</v>
      </c>
      <c r="J57" s="112">
        <v>0</v>
      </c>
      <c r="K57" s="113">
        <v>1</v>
      </c>
      <c r="L57" s="114">
        <v>0</v>
      </c>
      <c r="M57" s="115">
        <f t="shared" si="92"/>
        <v>0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3">
      <c r="A58" s="52" t="s">
        <v>78</v>
      </c>
      <c r="B58" s="53">
        <f>B59+B66</f>
        <v>1295</v>
      </c>
      <c r="C58" s="54">
        <f>C59+C66</f>
        <v>1254</v>
      </c>
      <c r="D58" s="55">
        <f t="shared" ref="D58:D61" si="111">IF(ISERROR(B58-C58),"n/a",B58-C58)</f>
        <v>41</v>
      </c>
      <c r="E58" s="56">
        <f t="shared" ref="E58:E61" si="112">IF(ISERROR(D58/C58),"n/a",(D58/C58))</f>
        <v>3.2695374800637958E-2</v>
      </c>
      <c r="F58" s="57">
        <f>F59+F66</f>
        <v>983</v>
      </c>
      <c r="G58" s="58">
        <f>G59+G66</f>
        <v>933</v>
      </c>
      <c r="H58" s="59">
        <f t="shared" ref="H58:H61" si="113">IF(ISERROR(F58-G58),"n/a",F58-G58)</f>
        <v>50</v>
      </c>
      <c r="I58" s="60">
        <f t="shared" ref="I58:I61" si="114">IF(ISERROR(H58/G58),"n/a",(H58/G58))</f>
        <v>5.3590568060021437E-2</v>
      </c>
      <c r="J58" s="61">
        <f>J59+J66</f>
        <v>166</v>
      </c>
      <c r="K58" s="62">
        <f>K59+K66</f>
        <v>151</v>
      </c>
      <c r="L58" s="63">
        <f t="shared" ref="L58:L61" si="115">IF(ISERROR(J58-K58),"n/a",J58-K58)</f>
        <v>15</v>
      </c>
      <c r="M58" s="64">
        <f t="shared" ref="M58:M61" si="116">IF(ISERROR(L58/K58),"n/a",(L58/K58))</f>
        <v>9.9337748344370855E-2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3">
      <c r="A59" s="68" t="s">
        <v>77</v>
      </c>
      <c r="B59" s="53">
        <f>B60+B64+B62</f>
        <v>1107</v>
      </c>
      <c r="C59" s="54">
        <f>C60+C64+C62</f>
        <v>1074</v>
      </c>
      <c r="D59" s="55">
        <f t="shared" si="111"/>
        <v>33</v>
      </c>
      <c r="E59" s="56">
        <f t="shared" si="112"/>
        <v>3.0726256983240222E-2</v>
      </c>
      <c r="F59" s="57">
        <f>F60+F64+F62</f>
        <v>814</v>
      </c>
      <c r="G59" s="58">
        <f>G60+G64+G62</f>
        <v>769</v>
      </c>
      <c r="H59" s="59">
        <f t="shared" si="113"/>
        <v>45</v>
      </c>
      <c r="I59" s="60">
        <f t="shared" si="114"/>
        <v>5.8517555266579972E-2</v>
      </c>
      <c r="J59" s="61">
        <f>J60+J64+J62</f>
        <v>124</v>
      </c>
      <c r="K59" s="62">
        <f>K60+K64+K62</f>
        <v>119</v>
      </c>
      <c r="L59" s="63">
        <f t="shared" si="115"/>
        <v>5</v>
      </c>
      <c r="M59" s="64">
        <f t="shared" si="116"/>
        <v>4.2016806722689079E-2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5">
      <c r="A60" s="173" t="s">
        <v>30</v>
      </c>
      <c r="B60" s="78">
        <f>B61</f>
        <v>1004</v>
      </c>
      <c r="C60" s="80">
        <f>C61</f>
        <v>973</v>
      </c>
      <c r="D60" s="80">
        <f t="shared" si="111"/>
        <v>31</v>
      </c>
      <c r="E60" s="81">
        <f t="shared" si="112"/>
        <v>3.1860226104830421E-2</v>
      </c>
      <c r="F60" s="82">
        <f>F61</f>
        <v>744</v>
      </c>
      <c r="G60" s="84">
        <f>G61</f>
        <v>686</v>
      </c>
      <c r="H60" s="84">
        <f t="shared" si="113"/>
        <v>58</v>
      </c>
      <c r="I60" s="85">
        <f t="shared" si="114"/>
        <v>8.4548104956268216E-2</v>
      </c>
      <c r="J60" s="86">
        <f>J61</f>
        <v>123</v>
      </c>
      <c r="K60" s="88">
        <f>K61</f>
        <v>113</v>
      </c>
      <c r="L60" s="88">
        <f t="shared" si="115"/>
        <v>10</v>
      </c>
      <c r="M60" s="89">
        <f t="shared" si="116"/>
        <v>8.8495575221238937E-2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ht="13" x14ac:dyDescent="0.25">
      <c r="A61" s="30" t="s">
        <v>19</v>
      </c>
      <c r="B61" s="248">
        <v>1004</v>
      </c>
      <c r="C61" s="249">
        <v>973</v>
      </c>
      <c r="D61" s="183">
        <f t="shared" si="111"/>
        <v>31</v>
      </c>
      <c r="E61" s="247">
        <f t="shared" si="112"/>
        <v>3.1860226104830421E-2</v>
      </c>
      <c r="F61" s="287">
        <v>744</v>
      </c>
      <c r="G61" s="283">
        <v>686</v>
      </c>
      <c r="H61" s="283">
        <f t="shared" si="113"/>
        <v>58</v>
      </c>
      <c r="I61" s="284">
        <f t="shared" si="114"/>
        <v>8.4548104956268216E-2</v>
      </c>
      <c r="J61" s="256">
        <v>123</v>
      </c>
      <c r="K61" s="285">
        <v>113</v>
      </c>
      <c r="L61" s="285">
        <f t="shared" si="115"/>
        <v>10</v>
      </c>
      <c r="M61" s="286">
        <f t="shared" si="116"/>
        <v>8.8495575221238937E-2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5">
      <c r="A62" s="174" t="s">
        <v>29</v>
      </c>
      <c r="B62" s="93">
        <f>B63</f>
        <v>88</v>
      </c>
      <c r="C62" s="94">
        <f>C63</f>
        <v>76</v>
      </c>
      <c r="D62" s="95">
        <f>IF(ISERROR(B62-C62),"n/a",B62-C62)</f>
        <v>12</v>
      </c>
      <c r="E62" s="96">
        <f>IF(ISERROR(D62/C62),"n/a",(D62/C62))</f>
        <v>0.15789473684210525</v>
      </c>
      <c r="F62" s="175">
        <f>F63</f>
        <v>61</v>
      </c>
      <c r="G62" s="176">
        <f>G63</f>
        <v>57</v>
      </c>
      <c r="H62" s="97">
        <f>IF(ISERROR(F62-G62),"n/a",F62-G62)</f>
        <v>4</v>
      </c>
      <c r="I62" s="98">
        <f>IF(ISERROR(H62/G62),"n/a",(H62/G62))</f>
        <v>7.0175438596491224E-2</v>
      </c>
      <c r="J62" s="177">
        <f>J63</f>
        <v>1</v>
      </c>
      <c r="K62" s="178">
        <f>K63</f>
        <v>6</v>
      </c>
      <c r="L62" s="99">
        <f>IF(ISERROR(J62-K62),"n/a",J62-K62)</f>
        <v>-5</v>
      </c>
      <c r="M62" s="100">
        <f>IF(ISERROR(L62/K62),"n/a",(L62/K62))</f>
        <v>-0.83333333333333337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ht="13" x14ac:dyDescent="0.25">
      <c r="A63" s="30" t="s">
        <v>19</v>
      </c>
      <c r="B63" s="104">
        <v>88</v>
      </c>
      <c r="C63" s="105">
        <v>76</v>
      </c>
      <c r="D63" s="106">
        <f>IF(ISERROR(B63-C63),"n/a",B63-C63)</f>
        <v>12</v>
      </c>
      <c r="E63" s="107">
        <f>IF(ISERROR(D63/C63),"n/a",(D63/C63))</f>
        <v>0.15789473684210525</v>
      </c>
      <c r="F63" s="108">
        <v>61</v>
      </c>
      <c r="G63" s="109">
        <v>57</v>
      </c>
      <c r="H63" s="110">
        <f>IF(ISERROR(F63-G63),"n/a",F63-G63)</f>
        <v>4</v>
      </c>
      <c r="I63" s="111">
        <f>IF(ISERROR(H63/G63),"n/a",(H63/G63))</f>
        <v>7.0175438596491224E-2</v>
      </c>
      <c r="J63" s="112">
        <v>1</v>
      </c>
      <c r="K63" s="113">
        <v>6</v>
      </c>
      <c r="L63" s="114">
        <f>IF(ISERROR(J63-K63),"n/a",J63-K63)</f>
        <v>-5</v>
      </c>
      <c r="M63" s="115">
        <f>IF(ISERROR(L63/K63),"n/a",(L63/K63))</f>
        <v>-0.83333333333333337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5">
      <c r="A64" s="174" t="s">
        <v>32</v>
      </c>
      <c r="B64" s="93">
        <f>B65</f>
        <v>15</v>
      </c>
      <c r="C64" s="94">
        <f>C65</f>
        <v>25</v>
      </c>
      <c r="D64" s="95">
        <f t="shared" ref="D64:D67" si="121">IF(ISERROR(B64-C64),"n/a",B64-C64)</f>
        <v>-10</v>
      </c>
      <c r="E64" s="96">
        <f t="shared" ref="E64:E67" si="122">IF(ISERROR(D64/C64),"n/a",(D64/C64))</f>
        <v>-0.4</v>
      </c>
      <c r="F64" s="175">
        <f>F65</f>
        <v>9</v>
      </c>
      <c r="G64" s="176">
        <f>G65</f>
        <v>26</v>
      </c>
      <c r="H64" s="97">
        <f t="shared" ref="H64:H67" si="123">IF(ISERROR(F64-G64),"n/a",F64-G64)</f>
        <v>-17</v>
      </c>
      <c r="I64" s="98">
        <f t="shared" ref="I64:I67" si="124">IF(ISERROR(H64/G64),"n/a",(H64/G64))</f>
        <v>-0.65384615384615385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3">
      <c r="A65" s="30" t="s">
        <v>19</v>
      </c>
      <c r="B65" s="104">
        <v>15</v>
      </c>
      <c r="C65" s="105">
        <v>25</v>
      </c>
      <c r="D65" s="106">
        <f t="shared" si="121"/>
        <v>-10</v>
      </c>
      <c r="E65" s="107">
        <f t="shared" si="122"/>
        <v>-0.4</v>
      </c>
      <c r="F65" s="108">
        <v>9</v>
      </c>
      <c r="G65" s="109">
        <v>26</v>
      </c>
      <c r="H65" s="110">
        <f t="shared" si="123"/>
        <v>-17</v>
      </c>
      <c r="I65" s="111">
        <f t="shared" si="124"/>
        <v>-0.65384615384615385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3">
      <c r="A66" s="68" t="s">
        <v>7</v>
      </c>
      <c r="B66" s="53">
        <f>B67+B72+B70</f>
        <v>188</v>
      </c>
      <c r="C66" s="54">
        <f>C67+C72+C70</f>
        <v>180</v>
      </c>
      <c r="D66" s="55">
        <f t="shared" si="121"/>
        <v>8</v>
      </c>
      <c r="E66" s="56">
        <f t="shared" si="122"/>
        <v>4.4444444444444446E-2</v>
      </c>
      <c r="F66" s="57">
        <f>F67+F72+F70</f>
        <v>169</v>
      </c>
      <c r="G66" s="58">
        <f>G67+G72+G70</f>
        <v>164</v>
      </c>
      <c r="H66" s="59">
        <f t="shared" si="123"/>
        <v>5</v>
      </c>
      <c r="I66" s="60">
        <f t="shared" si="124"/>
        <v>3.048780487804878E-2</v>
      </c>
      <c r="J66" s="61">
        <f>J67+J72+J70</f>
        <v>42</v>
      </c>
      <c r="K66" s="62">
        <f>K67+K72+K70</f>
        <v>32</v>
      </c>
      <c r="L66" s="63">
        <f t="shared" si="125"/>
        <v>10</v>
      </c>
      <c r="M66" s="64">
        <f t="shared" si="126"/>
        <v>0.3125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5">
      <c r="A67" s="173" t="s">
        <v>30</v>
      </c>
      <c r="B67" s="78">
        <f>SUM(B68:B69)</f>
        <v>181</v>
      </c>
      <c r="C67" s="79">
        <f>SUM(C68:C69)</f>
        <v>154</v>
      </c>
      <c r="D67" s="80">
        <f t="shared" si="121"/>
        <v>27</v>
      </c>
      <c r="E67" s="81">
        <f t="shared" si="122"/>
        <v>0.17532467532467533</v>
      </c>
      <c r="F67" s="82">
        <f>SUM(F68:F69)</f>
        <v>165</v>
      </c>
      <c r="G67" s="83">
        <f>SUM(G68:G69)</f>
        <v>148</v>
      </c>
      <c r="H67" s="84">
        <f t="shared" si="123"/>
        <v>17</v>
      </c>
      <c r="I67" s="85">
        <f t="shared" si="124"/>
        <v>0.11486486486486487</v>
      </c>
      <c r="J67" s="86">
        <f>SUM(J68:J69)</f>
        <v>42</v>
      </c>
      <c r="K67" s="87">
        <f>SUM(K68:K69)</f>
        <v>30</v>
      </c>
      <c r="L67" s="88">
        <f t="shared" si="125"/>
        <v>12</v>
      </c>
      <c r="M67" s="89">
        <f t="shared" si="126"/>
        <v>0.4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ht="13" x14ac:dyDescent="0.25">
      <c r="A68" s="30" t="s">
        <v>19</v>
      </c>
      <c r="B68" s="248">
        <v>181</v>
      </c>
      <c r="C68" s="249">
        <v>153</v>
      </c>
      <c r="D68" s="250">
        <f>IF(ISERROR(B68-C68),"n/a",B68-C68)</f>
        <v>28</v>
      </c>
      <c r="E68" s="251">
        <f>IF(ISERROR(D68/C68),"n/a",(D68/C68))</f>
        <v>0.18300653594771241</v>
      </c>
      <c r="F68" s="252">
        <v>165</v>
      </c>
      <c r="G68" s="253">
        <v>146</v>
      </c>
      <c r="H68" s="254">
        <f>IF(ISERROR(F68-G68),"n/a",F68-G68)</f>
        <v>19</v>
      </c>
      <c r="I68" s="255">
        <f>IF(ISERROR(H68/G68),"n/a",(H68/G68))</f>
        <v>0.13013698630136986</v>
      </c>
      <c r="J68" s="256">
        <v>42</v>
      </c>
      <c r="K68" s="257">
        <v>29</v>
      </c>
      <c r="L68" s="258">
        <f>IF(ISERROR(J68-K68),"n/a",J68-K68)</f>
        <v>13</v>
      </c>
      <c r="M68" s="259">
        <f>IF(ISERROR(L68/K68),"n/a",(L68/K68))</f>
        <v>0.44827586206896552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ht="13" x14ac:dyDescent="0.25">
      <c r="A69" s="30" t="s">
        <v>22</v>
      </c>
      <c r="B69" s="104">
        <v>0</v>
      </c>
      <c r="C69" s="105">
        <v>1</v>
      </c>
      <c r="D69" s="106">
        <f>IF(ISERROR(B69-C69),"n/a",B69-C69)</f>
        <v>-1</v>
      </c>
      <c r="E69" s="107">
        <f>IF(ISERROR(D69/C69),"n/a",(D69/C69))</f>
        <v>-1</v>
      </c>
      <c r="F69" s="108">
        <v>0</v>
      </c>
      <c r="G69" s="109">
        <v>2</v>
      </c>
      <c r="H69" s="110">
        <f>IF(ISERROR(F69-G69),"n/a",F69-G69)</f>
        <v>-2</v>
      </c>
      <c r="I69" s="111">
        <f>IF(ISERROR(H69/G69),"n/a",(H69/G69))</f>
        <v>-1</v>
      </c>
      <c r="J69" s="112">
        <v>0</v>
      </c>
      <c r="K69" s="113">
        <v>1</v>
      </c>
      <c r="L69" s="114">
        <f>IF(ISERROR(J69-K69),"n/a",J69-K69)</f>
        <v>-1</v>
      </c>
      <c r="M69" s="115">
        <f>IF(ISERROR(L69/K69),"n/a",(L69/K69))</f>
        <v>-1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5">
      <c r="A70" s="174" t="s">
        <v>29</v>
      </c>
      <c r="B70" s="93">
        <f>B71</f>
        <v>5</v>
      </c>
      <c r="C70" s="94">
        <f>C71</f>
        <v>19</v>
      </c>
      <c r="D70" s="95">
        <f>IF(ISERROR(B70-C70),"n/a",B70-C70)</f>
        <v>-14</v>
      </c>
      <c r="E70" s="96">
        <f>IF(ISERROR(D70/C70),"n/a",(D70/C70))</f>
        <v>-0.73684210526315785</v>
      </c>
      <c r="F70" s="175">
        <f>F71</f>
        <v>4</v>
      </c>
      <c r="G70" s="176">
        <f>G71</f>
        <v>13</v>
      </c>
      <c r="H70" s="97">
        <f>IF(ISERROR(F70-G70),"n/a",F70-G70)</f>
        <v>-9</v>
      </c>
      <c r="I70" s="98">
        <f>IF(ISERROR(H70/G70),"n/a",(H70/G70))</f>
        <v>-0.69230769230769229</v>
      </c>
      <c r="J70" s="177">
        <f>J71</f>
        <v>0</v>
      </c>
      <c r="K70" s="178">
        <f>K71</f>
        <v>2</v>
      </c>
      <c r="L70" s="99">
        <f>IF(ISERROR(J70-K70),"n/a",J70-K70)</f>
        <v>-2</v>
      </c>
      <c r="M70" s="100">
        <f>IF(ISERROR(L70/K70),"n/a",(L70/K70))</f>
        <v>-1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ht="13" x14ac:dyDescent="0.25">
      <c r="A71" s="30" t="s">
        <v>19</v>
      </c>
      <c r="B71" s="104">
        <v>5</v>
      </c>
      <c r="C71" s="105">
        <v>19</v>
      </c>
      <c r="D71" s="106">
        <f>IF(ISERROR(B71-C71),"n/a",B71-C71)</f>
        <v>-14</v>
      </c>
      <c r="E71" s="107">
        <f>IF(ISERROR(D71/C71),"n/a",(D71/C71))</f>
        <v>-0.73684210526315785</v>
      </c>
      <c r="F71" s="108">
        <v>4</v>
      </c>
      <c r="G71" s="109">
        <v>13</v>
      </c>
      <c r="H71" s="110">
        <f>IF(ISERROR(F71-G71),"n/a",F71-G71)</f>
        <v>-9</v>
      </c>
      <c r="I71" s="111">
        <f>IF(ISERROR(H71/G71),"n/a",(H71/G71))</f>
        <v>-0.69230769230769229</v>
      </c>
      <c r="J71" s="112">
        <v>0</v>
      </c>
      <c r="K71" s="113">
        <v>2</v>
      </c>
      <c r="L71" s="114">
        <f>IF(ISERROR(J71-K71),"n/a",J71-K71)</f>
        <v>-2</v>
      </c>
      <c r="M71" s="115">
        <f>IF(ISERROR(L71/K71),"n/a",(L71/K71))</f>
        <v>-1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5">
      <c r="A72" s="174" t="s">
        <v>32</v>
      </c>
      <c r="B72" s="93">
        <f>B73</f>
        <v>2</v>
      </c>
      <c r="C72" s="94">
        <f>C73</f>
        <v>7</v>
      </c>
      <c r="D72" s="95">
        <f t="shared" ref="D72:D73" si="131">IF(ISERROR(B72-C72),"n/a",B72-C72)</f>
        <v>-5</v>
      </c>
      <c r="E72" s="96">
        <f t="shared" ref="E72:E73" si="132">IF(ISERROR(D72/C72),"n/a",(D72/C72))</f>
        <v>-0.7142857142857143</v>
      </c>
      <c r="F72" s="175">
        <f>F73</f>
        <v>0</v>
      </c>
      <c r="G72" s="176">
        <f>G73</f>
        <v>3</v>
      </c>
      <c r="H72" s="97">
        <f t="shared" ref="H72:H73" si="133">IF(ISERROR(F72-G72),"n/a",F72-G72)</f>
        <v>-3</v>
      </c>
      <c r="I72" s="98">
        <f t="shared" ref="I72:I73" si="134">IF(ISERROR(H72/G72),"n/a",(H72/G72))</f>
        <v>-1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3">
      <c r="A73" s="30" t="s">
        <v>19</v>
      </c>
      <c r="B73" s="104">
        <v>2</v>
      </c>
      <c r="C73" s="105">
        <v>7</v>
      </c>
      <c r="D73" s="106">
        <f t="shared" si="131"/>
        <v>-5</v>
      </c>
      <c r="E73" s="107">
        <f t="shared" si="132"/>
        <v>-0.7142857142857143</v>
      </c>
      <c r="F73" s="108">
        <v>0</v>
      </c>
      <c r="G73" s="109">
        <v>3</v>
      </c>
      <c r="H73" s="110">
        <f t="shared" si="133"/>
        <v>-3</v>
      </c>
      <c r="I73" s="111">
        <f t="shared" si="134"/>
        <v>-1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3">
      <c r="A74" s="52" t="s">
        <v>70</v>
      </c>
      <c r="B74" s="53">
        <f>B75+B82</f>
        <v>3056</v>
      </c>
      <c r="C74" s="54">
        <f>C75+C82</f>
        <v>1856</v>
      </c>
      <c r="D74" s="55">
        <f>IF(ISERROR(B74-C74),"n/a",B74-C74)</f>
        <v>1200</v>
      </c>
      <c r="E74" s="56">
        <f>IF(ISERROR(D74/C74),"n/a",(D74/C74))</f>
        <v>0.64655172413793105</v>
      </c>
      <c r="F74" s="57">
        <f>F75+F82</f>
        <v>1409</v>
      </c>
      <c r="G74" s="58">
        <f>G75+G82</f>
        <v>815</v>
      </c>
      <c r="H74" s="59">
        <f>IF(ISERROR(F74-G74),"n/a",F74-G74)</f>
        <v>594</v>
      </c>
      <c r="I74" s="60">
        <f>IF(ISERROR(H74/G74),"n/a",(H74/G74))</f>
        <v>0.72883435582822087</v>
      </c>
      <c r="J74" s="61">
        <f>J75+J82</f>
        <v>279</v>
      </c>
      <c r="K74" s="62">
        <f>K75+K82</f>
        <v>199</v>
      </c>
      <c r="L74" s="63">
        <f>IF(ISERROR(J74-K74),"n/a",J74-K74)</f>
        <v>80</v>
      </c>
      <c r="M74" s="64">
        <f>IF(ISERROR(L74/K74),"n/a",(L74/K74))</f>
        <v>0.4020100502512563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3">
      <c r="A75" s="68" t="s">
        <v>77</v>
      </c>
      <c r="B75" s="53">
        <f>B76+B80+B78</f>
        <v>1334</v>
      </c>
      <c r="C75" s="54">
        <f>C76+C80+C78</f>
        <v>4</v>
      </c>
      <c r="D75" s="55">
        <f t="shared" ref="D75:D77" si="141">IF(ISERROR(B75-C75),"n/a",B75-C75)</f>
        <v>1330</v>
      </c>
      <c r="E75" s="56">
        <f t="shared" ref="E75:E77" si="142">IF(ISERROR(D75/C75),"n/a",(D75/C75))</f>
        <v>332.5</v>
      </c>
      <c r="F75" s="57">
        <f>F76+F80+F78</f>
        <v>441</v>
      </c>
      <c r="G75" s="58">
        <f>G76+G80+G78</f>
        <v>8</v>
      </c>
      <c r="H75" s="59">
        <f t="shared" ref="H75:H77" si="143">IF(ISERROR(F75-G75),"n/a",F75-G75)</f>
        <v>433</v>
      </c>
      <c r="I75" s="60">
        <f t="shared" ref="I75:I77" si="144">IF(ISERROR(H75/G75),"n/a",(H75/G75))</f>
        <v>54.125</v>
      </c>
      <c r="J75" s="61">
        <f>J76+J80+J78</f>
        <v>52</v>
      </c>
      <c r="K75" s="62">
        <f>K76+K80+K78</f>
        <v>7</v>
      </c>
      <c r="L75" s="63">
        <f t="shared" ref="L75:L77" si="145">IF(ISERROR(J75-K75),"n/a",J75-K75)</f>
        <v>45</v>
      </c>
      <c r="M75" s="64">
        <f t="shared" ref="M75:M77" si="146">IF(ISERROR(L75/K75),"n/a",(L75/K75))</f>
        <v>6.4285714285714288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5">
      <c r="A76" s="173" t="s">
        <v>30</v>
      </c>
      <c r="B76" s="78">
        <f>B77</f>
        <v>1151</v>
      </c>
      <c r="C76" s="80">
        <f>C77</f>
        <v>4</v>
      </c>
      <c r="D76" s="80">
        <f t="shared" si="141"/>
        <v>1147</v>
      </c>
      <c r="E76" s="81">
        <f t="shared" si="142"/>
        <v>286.75</v>
      </c>
      <c r="F76" s="82">
        <f>F77</f>
        <v>308</v>
      </c>
      <c r="G76" s="84">
        <f>G77</f>
        <v>8</v>
      </c>
      <c r="H76" s="84">
        <f t="shared" si="143"/>
        <v>300</v>
      </c>
      <c r="I76" s="85">
        <f t="shared" si="144"/>
        <v>37.5</v>
      </c>
      <c r="J76" s="86">
        <f>J77</f>
        <v>48</v>
      </c>
      <c r="K76" s="88">
        <f>K77</f>
        <v>7</v>
      </c>
      <c r="L76" s="88">
        <f t="shared" si="145"/>
        <v>41</v>
      </c>
      <c r="M76" s="89">
        <f t="shared" si="146"/>
        <v>5.8571428571428568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5">
      <c r="A77" s="30" t="s">
        <v>19</v>
      </c>
      <c r="B77" s="248">
        <v>1151</v>
      </c>
      <c r="C77" s="249">
        <v>4</v>
      </c>
      <c r="D77" s="183">
        <f t="shared" si="141"/>
        <v>1147</v>
      </c>
      <c r="E77" s="247">
        <f t="shared" si="142"/>
        <v>286.75</v>
      </c>
      <c r="F77" s="287">
        <v>308</v>
      </c>
      <c r="G77" s="283">
        <v>8</v>
      </c>
      <c r="H77" s="283">
        <f t="shared" si="143"/>
        <v>300</v>
      </c>
      <c r="I77" s="284">
        <f t="shared" si="144"/>
        <v>37.5</v>
      </c>
      <c r="J77" s="256">
        <v>48</v>
      </c>
      <c r="K77" s="285">
        <v>7</v>
      </c>
      <c r="L77" s="285">
        <f t="shared" si="145"/>
        <v>41</v>
      </c>
      <c r="M77" s="286">
        <f t="shared" si="146"/>
        <v>5.8571428571428568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5">
      <c r="A78" s="174" t="s">
        <v>29</v>
      </c>
      <c r="B78" s="93">
        <f>B79</f>
        <v>108</v>
      </c>
      <c r="C78" s="94">
        <f>C79</f>
        <v>0</v>
      </c>
      <c r="D78" s="95">
        <f>IF(ISERROR(B78-C78),"n/a",B78-C78)</f>
        <v>108</v>
      </c>
      <c r="E78" s="96" t="str">
        <f>IF(ISERROR(D78/C78),"n/a",(D78/C78))</f>
        <v>n/a</v>
      </c>
      <c r="F78" s="175">
        <f>F79</f>
        <v>72</v>
      </c>
      <c r="G78" s="176">
        <f>G79</f>
        <v>0</v>
      </c>
      <c r="H78" s="97">
        <f>IF(ISERROR(F78-G78),"n/a",F78-G78)</f>
        <v>72</v>
      </c>
      <c r="I78" s="98" t="str">
        <f>IF(ISERROR(H78/G78),"n/a",(H78/G78))</f>
        <v>n/a</v>
      </c>
      <c r="J78" s="177">
        <f>J79</f>
        <v>2</v>
      </c>
      <c r="K78" s="178">
        <f>K79</f>
        <v>0</v>
      </c>
      <c r="L78" s="99">
        <f>IF(ISERROR(J78-K78),"n/a",J78-K78)</f>
        <v>2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5">
      <c r="A79" s="30" t="s">
        <v>19</v>
      </c>
      <c r="B79" s="104">
        <v>108</v>
      </c>
      <c r="C79" s="105">
        <v>0</v>
      </c>
      <c r="D79" s="106">
        <f>IF(ISERROR(B79-C79),"n/a",B79-C79)</f>
        <v>108</v>
      </c>
      <c r="E79" s="107" t="str">
        <f>IF(ISERROR(D79/C79),"n/a",(D79/C79))</f>
        <v>n/a</v>
      </c>
      <c r="F79" s="108">
        <v>72</v>
      </c>
      <c r="G79" s="109">
        <v>0</v>
      </c>
      <c r="H79" s="110">
        <f>IF(ISERROR(F79-G79),"n/a",F79-G79)</f>
        <v>72</v>
      </c>
      <c r="I79" s="111" t="str">
        <f>IF(ISERROR(H79/G79),"n/a",(H79/G79))</f>
        <v>n/a</v>
      </c>
      <c r="J79" s="112">
        <v>2</v>
      </c>
      <c r="K79" s="113">
        <v>0</v>
      </c>
      <c r="L79" s="114">
        <f>IF(ISERROR(J79-K79),"n/a",J79-K79)</f>
        <v>2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5">
      <c r="A80" s="174" t="s">
        <v>32</v>
      </c>
      <c r="B80" s="93">
        <f>B81</f>
        <v>75</v>
      </c>
      <c r="C80" s="94">
        <f>C81</f>
        <v>0</v>
      </c>
      <c r="D80" s="95">
        <f t="shared" ref="D80:D81" si="151">IF(ISERROR(B80-C80),"n/a",B80-C80)</f>
        <v>75</v>
      </c>
      <c r="E80" s="96" t="str">
        <f t="shared" ref="E80:E81" si="152">IF(ISERROR(D80/C80),"n/a",(D80/C80))</f>
        <v>n/a</v>
      </c>
      <c r="F80" s="175">
        <f>F81</f>
        <v>61</v>
      </c>
      <c r="G80" s="176">
        <f>G81</f>
        <v>0</v>
      </c>
      <c r="H80" s="97">
        <f t="shared" ref="H80:H81" si="153">IF(ISERROR(F80-G80),"n/a",F80-G80)</f>
        <v>61</v>
      </c>
      <c r="I80" s="98" t="str">
        <f t="shared" ref="I80:I81" si="154">IF(ISERROR(H80/G80),"n/a",(H80/G80))</f>
        <v>n/a</v>
      </c>
      <c r="J80" s="177">
        <f>J81</f>
        <v>2</v>
      </c>
      <c r="K80" s="178">
        <f>K81</f>
        <v>0</v>
      </c>
      <c r="L80" s="99">
        <f t="shared" ref="L80:L81" si="155">IF(ISERROR(J80-K80),"n/a",J80-K80)</f>
        <v>2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3">
      <c r="A81" s="30" t="s">
        <v>19</v>
      </c>
      <c r="B81" s="104">
        <v>75</v>
      </c>
      <c r="C81" s="105">
        <v>0</v>
      </c>
      <c r="D81" s="106">
        <f t="shared" si="151"/>
        <v>75</v>
      </c>
      <c r="E81" s="107" t="str">
        <f t="shared" si="152"/>
        <v>n/a</v>
      </c>
      <c r="F81" s="108">
        <v>61</v>
      </c>
      <c r="G81" s="109">
        <v>0</v>
      </c>
      <c r="H81" s="110">
        <f t="shared" si="153"/>
        <v>61</v>
      </c>
      <c r="I81" s="111" t="str">
        <f t="shared" si="154"/>
        <v>n/a</v>
      </c>
      <c r="J81" s="112">
        <v>2</v>
      </c>
      <c r="K81" s="113">
        <v>0</v>
      </c>
      <c r="L81" s="114">
        <f t="shared" si="155"/>
        <v>2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3">
      <c r="A82" s="68" t="s">
        <v>7</v>
      </c>
      <c r="B82" s="53">
        <f>B83+B88+B86</f>
        <v>1722</v>
      </c>
      <c r="C82" s="54">
        <f>C83+C88+C86</f>
        <v>1852</v>
      </c>
      <c r="D82" s="55">
        <f t="shared" ref="D82:D93" si="161">IF(ISERROR(B82-C82),"n/a",B82-C82)</f>
        <v>-130</v>
      </c>
      <c r="E82" s="56">
        <f t="shared" ref="E82:E93" si="162">IF(ISERROR(D82/C82),"n/a",(D82/C82))</f>
        <v>-7.0194384449244057E-2</v>
      </c>
      <c r="F82" s="57">
        <f>F83+F88+F86</f>
        <v>968</v>
      </c>
      <c r="G82" s="58">
        <f>G83+G88+G86</f>
        <v>807</v>
      </c>
      <c r="H82" s="59">
        <f t="shared" ref="H82:H93" si="163">IF(ISERROR(F82-G82),"n/a",F82-G82)</f>
        <v>161</v>
      </c>
      <c r="I82" s="60">
        <f t="shared" ref="I82:I93" si="164">IF(ISERROR(H82/G82),"n/a",(H82/G82))</f>
        <v>0.19950433705080545</v>
      </c>
      <c r="J82" s="61">
        <f>J83+J88+J86</f>
        <v>227</v>
      </c>
      <c r="K82" s="62">
        <f>K83+K88+K86</f>
        <v>192</v>
      </c>
      <c r="L82" s="63">
        <f t="shared" ref="L82:L93" si="165">IF(ISERROR(J82-K82),"n/a",J82-K82)</f>
        <v>35</v>
      </c>
      <c r="M82" s="64">
        <f t="shared" ref="M82:M93" si="166">IF(ISERROR(L82/K82),"n/a",(L82/K82))</f>
        <v>0.18229166666666666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5">
      <c r="A83" s="173" t="s">
        <v>30</v>
      </c>
      <c r="B83" s="78">
        <f>SUM(B84:B85)</f>
        <v>1580</v>
      </c>
      <c r="C83" s="79">
        <f>SUM(C84:C85)</f>
        <v>1700</v>
      </c>
      <c r="D83" s="80">
        <f t="shared" si="161"/>
        <v>-120</v>
      </c>
      <c r="E83" s="81">
        <f t="shared" si="162"/>
        <v>-7.0588235294117646E-2</v>
      </c>
      <c r="F83" s="82">
        <f>SUM(F84:F85)</f>
        <v>912</v>
      </c>
      <c r="G83" s="83">
        <f>SUM(G84:G85)</f>
        <v>766</v>
      </c>
      <c r="H83" s="84">
        <f t="shared" si="163"/>
        <v>146</v>
      </c>
      <c r="I83" s="85">
        <f t="shared" si="164"/>
        <v>0.1906005221932115</v>
      </c>
      <c r="J83" s="86">
        <f>SUM(J84:J85)</f>
        <v>220</v>
      </c>
      <c r="K83" s="87">
        <f>SUM(K84:K85)</f>
        <v>183</v>
      </c>
      <c r="L83" s="88">
        <f t="shared" si="165"/>
        <v>37</v>
      </c>
      <c r="M83" s="89">
        <f t="shared" si="166"/>
        <v>0.20218579234972678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5">
      <c r="A84" s="30" t="s">
        <v>19</v>
      </c>
      <c r="B84" s="248">
        <v>1580</v>
      </c>
      <c r="C84" s="249">
        <v>1688</v>
      </c>
      <c r="D84" s="250">
        <f>IF(ISERROR(B84-C84),"n/a",B84-C84)</f>
        <v>-108</v>
      </c>
      <c r="E84" s="251">
        <f>IF(ISERROR(D84/C84),"n/a",(D84/C84))</f>
        <v>-6.398104265402843E-2</v>
      </c>
      <c r="F84" s="252">
        <v>912</v>
      </c>
      <c r="G84" s="253">
        <v>765</v>
      </c>
      <c r="H84" s="254">
        <f>IF(ISERROR(F84-G84),"n/a",F84-G84)</f>
        <v>147</v>
      </c>
      <c r="I84" s="255">
        <f>IF(ISERROR(H84/G84),"n/a",(H84/G84))</f>
        <v>0.19215686274509805</v>
      </c>
      <c r="J84" s="256">
        <v>220</v>
      </c>
      <c r="K84" s="257">
        <v>183</v>
      </c>
      <c r="L84" s="258">
        <f>IF(ISERROR(J84-K84),"n/a",J84-K84)</f>
        <v>37</v>
      </c>
      <c r="M84" s="259">
        <f>IF(ISERROR(L84/K84),"n/a",(L84/K84))</f>
        <v>0.20218579234972678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5">
      <c r="A85" s="211" t="s">
        <v>22</v>
      </c>
      <c r="B85" s="212">
        <v>0</v>
      </c>
      <c r="C85" s="213">
        <v>12</v>
      </c>
      <c r="D85" s="214">
        <f>IF(ISERROR(B85-C85),"n/a",B85-C85)</f>
        <v>-12</v>
      </c>
      <c r="E85" s="215">
        <f>IF(ISERROR(D85/C85),"n/a",(D85/C85))</f>
        <v>-1</v>
      </c>
      <c r="F85" s="216">
        <v>0</v>
      </c>
      <c r="G85" s="217">
        <v>1</v>
      </c>
      <c r="H85" s="218">
        <f>IF(ISERROR(F85-G85),"n/a",F85-G85)</f>
        <v>-1</v>
      </c>
      <c r="I85" s="219">
        <f>IF(ISERROR(H85/G85),"n/a",(H85/G85))</f>
        <v>-1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5">
      <c r="A86" s="174" t="s">
        <v>29</v>
      </c>
      <c r="B86" s="93">
        <f>B87</f>
        <v>114</v>
      </c>
      <c r="C86" s="94">
        <f>C87</f>
        <v>128</v>
      </c>
      <c r="D86" s="95">
        <f>IF(ISERROR(B86-C86),"n/a",B86-C86)</f>
        <v>-14</v>
      </c>
      <c r="E86" s="96">
        <f>IF(ISERROR(D86/C86),"n/a",(D86/C86))</f>
        <v>-0.109375</v>
      </c>
      <c r="F86" s="175">
        <f>F87</f>
        <v>53</v>
      </c>
      <c r="G86" s="176">
        <f>G87</f>
        <v>37</v>
      </c>
      <c r="H86" s="97">
        <f>IF(ISERROR(F86-G86),"n/a",F86-G86)</f>
        <v>16</v>
      </c>
      <c r="I86" s="98">
        <f>IF(ISERROR(H86/G86),"n/a",(H86/G86))</f>
        <v>0.43243243243243246</v>
      </c>
      <c r="J86" s="177">
        <f>J87</f>
        <v>7</v>
      </c>
      <c r="K86" s="178">
        <f>K87</f>
        <v>9</v>
      </c>
      <c r="L86" s="99">
        <f>IF(ISERROR(J86-K86),"n/a",J86-K86)</f>
        <v>-2</v>
      </c>
      <c r="M86" s="100">
        <f>IF(ISERROR(L86/K86),"n/a",(L86/K86))</f>
        <v>-0.22222222222222221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5">
      <c r="A87" s="30" t="s">
        <v>19</v>
      </c>
      <c r="B87" s="104">
        <v>114</v>
      </c>
      <c r="C87" s="105">
        <v>128</v>
      </c>
      <c r="D87" s="106">
        <f>IF(ISERROR(B87-C87),"n/a",B87-C87)</f>
        <v>-14</v>
      </c>
      <c r="E87" s="107">
        <f>IF(ISERROR(D87/C87),"n/a",(D87/C87))</f>
        <v>-0.109375</v>
      </c>
      <c r="F87" s="108">
        <v>53</v>
      </c>
      <c r="G87" s="109">
        <v>37</v>
      </c>
      <c r="H87" s="110">
        <f>IF(ISERROR(F87-G87),"n/a",F87-G87)</f>
        <v>16</v>
      </c>
      <c r="I87" s="111">
        <f>IF(ISERROR(H87/G87),"n/a",(H87/G87))</f>
        <v>0.43243243243243246</v>
      </c>
      <c r="J87" s="112">
        <v>7</v>
      </c>
      <c r="K87" s="113">
        <v>9</v>
      </c>
      <c r="L87" s="114">
        <f>IF(ISERROR(J87-K87),"n/a",J87-K87)</f>
        <v>-2</v>
      </c>
      <c r="M87" s="115">
        <f>IF(ISERROR(L87/K87),"n/a",(L87/K87))</f>
        <v>-0.22222222222222221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5">
      <c r="A88" s="174" t="s">
        <v>32</v>
      </c>
      <c r="B88" s="93">
        <f>B89</f>
        <v>28</v>
      </c>
      <c r="C88" s="94">
        <f>C89</f>
        <v>24</v>
      </c>
      <c r="D88" s="95">
        <f t="shared" si="161"/>
        <v>4</v>
      </c>
      <c r="E88" s="96">
        <f t="shared" si="162"/>
        <v>0.16666666666666666</v>
      </c>
      <c r="F88" s="175">
        <f>F89</f>
        <v>3</v>
      </c>
      <c r="G88" s="176">
        <f>G89</f>
        <v>4</v>
      </c>
      <c r="H88" s="97">
        <f t="shared" si="163"/>
        <v>-1</v>
      </c>
      <c r="I88" s="98">
        <f t="shared" si="164"/>
        <v>-0.25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3">
      <c r="A89" s="194" t="s">
        <v>19</v>
      </c>
      <c r="B89" s="195">
        <v>28</v>
      </c>
      <c r="C89" s="196">
        <v>24</v>
      </c>
      <c r="D89" s="116">
        <f t="shared" si="161"/>
        <v>4</v>
      </c>
      <c r="E89" s="197">
        <f t="shared" si="162"/>
        <v>0.16666666666666666</v>
      </c>
      <c r="F89" s="198">
        <v>3</v>
      </c>
      <c r="G89" s="199">
        <v>4</v>
      </c>
      <c r="H89" s="200">
        <f t="shared" si="163"/>
        <v>-1</v>
      </c>
      <c r="I89" s="201">
        <f t="shared" si="164"/>
        <v>-0.25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3">
      <c r="A90" s="52" t="s">
        <v>72</v>
      </c>
      <c r="B90" s="53">
        <f>B91+B98</f>
        <v>794</v>
      </c>
      <c r="C90" s="54">
        <f>C91+C98</f>
        <v>413</v>
      </c>
      <c r="D90" s="55">
        <f t="shared" si="161"/>
        <v>381</v>
      </c>
      <c r="E90" s="56">
        <f t="shared" si="162"/>
        <v>0.92251815980629537</v>
      </c>
      <c r="F90" s="57">
        <f>F91+F98</f>
        <v>769</v>
      </c>
      <c r="G90" s="58">
        <f>G91+G98</f>
        <v>410</v>
      </c>
      <c r="H90" s="59">
        <f t="shared" si="163"/>
        <v>359</v>
      </c>
      <c r="I90" s="60">
        <f t="shared" si="164"/>
        <v>0.87560975609756098</v>
      </c>
      <c r="J90" s="61">
        <f>J91+J98</f>
        <v>60</v>
      </c>
      <c r="K90" s="62">
        <f>K91+K98</f>
        <v>73</v>
      </c>
      <c r="L90" s="63">
        <f t="shared" si="165"/>
        <v>-13</v>
      </c>
      <c r="M90" s="64">
        <f t="shared" si="166"/>
        <v>-0.17808219178082191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3">
      <c r="A91" s="68" t="s">
        <v>77</v>
      </c>
      <c r="B91" s="53">
        <f>B92+B96+B94</f>
        <v>697</v>
      </c>
      <c r="C91" s="54">
        <f>C92+C96+C94</f>
        <v>319</v>
      </c>
      <c r="D91" s="55">
        <f t="shared" si="161"/>
        <v>378</v>
      </c>
      <c r="E91" s="56">
        <f t="shared" si="162"/>
        <v>1.1849529780564263</v>
      </c>
      <c r="F91" s="57">
        <f>F92+F96+F94</f>
        <v>681</v>
      </c>
      <c r="G91" s="58">
        <f>G92+G96+G94</f>
        <v>315</v>
      </c>
      <c r="H91" s="59">
        <f t="shared" si="163"/>
        <v>366</v>
      </c>
      <c r="I91" s="60">
        <f t="shared" si="164"/>
        <v>1.161904761904762</v>
      </c>
      <c r="J91" s="61">
        <f>J92+J96+J94</f>
        <v>44</v>
      </c>
      <c r="K91" s="62">
        <f>K92+K96+K94</f>
        <v>53</v>
      </c>
      <c r="L91" s="63">
        <f t="shared" si="165"/>
        <v>-9</v>
      </c>
      <c r="M91" s="64">
        <f t="shared" si="166"/>
        <v>-0.16981132075471697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5">
      <c r="A92" s="173" t="s">
        <v>30</v>
      </c>
      <c r="B92" s="78">
        <f>B93</f>
        <v>631</v>
      </c>
      <c r="C92" s="80">
        <f>C93</f>
        <v>272</v>
      </c>
      <c r="D92" s="80">
        <f t="shared" si="161"/>
        <v>359</v>
      </c>
      <c r="E92" s="81">
        <f t="shared" si="162"/>
        <v>1.3198529411764706</v>
      </c>
      <c r="F92" s="82">
        <f>F93</f>
        <v>632</v>
      </c>
      <c r="G92" s="84">
        <f>G93</f>
        <v>272</v>
      </c>
      <c r="H92" s="84">
        <f t="shared" si="163"/>
        <v>360</v>
      </c>
      <c r="I92" s="85">
        <f t="shared" si="164"/>
        <v>1.3235294117647058</v>
      </c>
      <c r="J92" s="86">
        <f>J93</f>
        <v>42</v>
      </c>
      <c r="K92" s="88">
        <f>K93</f>
        <v>49</v>
      </c>
      <c r="L92" s="88">
        <f t="shared" si="165"/>
        <v>-7</v>
      </c>
      <c r="M92" s="89">
        <f t="shared" si="166"/>
        <v>-0.14285714285714285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ht="13" x14ac:dyDescent="0.25">
      <c r="A93" s="30" t="s">
        <v>19</v>
      </c>
      <c r="B93" s="248">
        <v>631</v>
      </c>
      <c r="C93" s="249">
        <v>272</v>
      </c>
      <c r="D93" s="183">
        <f t="shared" si="161"/>
        <v>359</v>
      </c>
      <c r="E93" s="247">
        <f t="shared" si="162"/>
        <v>1.3198529411764706</v>
      </c>
      <c r="F93" s="287">
        <v>632</v>
      </c>
      <c r="G93" s="283">
        <v>272</v>
      </c>
      <c r="H93" s="283">
        <f t="shared" si="163"/>
        <v>360</v>
      </c>
      <c r="I93" s="284">
        <f t="shared" si="164"/>
        <v>1.3235294117647058</v>
      </c>
      <c r="J93" s="256">
        <v>42</v>
      </c>
      <c r="K93" s="285">
        <v>49</v>
      </c>
      <c r="L93" s="285">
        <f t="shared" si="165"/>
        <v>-7</v>
      </c>
      <c r="M93" s="286">
        <f t="shared" si="166"/>
        <v>-0.14285714285714285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5">
      <c r="A94" s="174" t="s">
        <v>29</v>
      </c>
      <c r="B94" s="93">
        <f>B95</f>
        <v>34</v>
      </c>
      <c r="C94" s="94">
        <f>C95</f>
        <v>26</v>
      </c>
      <c r="D94" s="95">
        <f>IF(ISERROR(B94-C94),"n/a",B94-C94)</f>
        <v>8</v>
      </c>
      <c r="E94" s="96">
        <f>IF(ISERROR(D94/C94),"n/a",(D94/C94))</f>
        <v>0.30769230769230771</v>
      </c>
      <c r="F94" s="175">
        <f>F95</f>
        <v>25</v>
      </c>
      <c r="G94" s="176">
        <f>G95</f>
        <v>20</v>
      </c>
      <c r="H94" s="97">
        <f>IF(ISERROR(F94-G94),"n/a",F94-G94)</f>
        <v>5</v>
      </c>
      <c r="I94" s="98">
        <f>IF(ISERROR(H94/G94),"n/a",(H94/G94))</f>
        <v>0.25</v>
      </c>
      <c r="J94" s="177">
        <f>J95</f>
        <v>2</v>
      </c>
      <c r="K94" s="178">
        <f>K95</f>
        <v>3</v>
      </c>
      <c r="L94" s="99">
        <f>IF(ISERROR(J94-K94),"n/a",J94-K94)</f>
        <v>-1</v>
      </c>
      <c r="M94" s="100">
        <f>IF(ISERROR(L94/K94),"n/a",(L94/K94))</f>
        <v>-0.33333333333333331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5">
      <c r="A95" s="30" t="s">
        <v>19</v>
      </c>
      <c r="B95" s="104">
        <v>34</v>
      </c>
      <c r="C95" s="105">
        <v>26</v>
      </c>
      <c r="D95" s="106">
        <f>IF(ISERROR(B95-C95),"n/a",B95-C95)</f>
        <v>8</v>
      </c>
      <c r="E95" s="107">
        <f>IF(ISERROR(D95/C95),"n/a",(D95/C95))</f>
        <v>0.30769230769230771</v>
      </c>
      <c r="F95" s="108">
        <v>25</v>
      </c>
      <c r="G95" s="109">
        <v>20</v>
      </c>
      <c r="H95" s="110">
        <f>IF(ISERROR(F95-G95),"n/a",F95-G95)</f>
        <v>5</v>
      </c>
      <c r="I95" s="111">
        <f>IF(ISERROR(H95/G95),"n/a",(H95/G95))</f>
        <v>0.25</v>
      </c>
      <c r="J95" s="112">
        <v>2</v>
      </c>
      <c r="K95" s="113">
        <v>3</v>
      </c>
      <c r="L95" s="114">
        <f>IF(ISERROR(J95-K95),"n/a",J95-K95)</f>
        <v>-1</v>
      </c>
      <c r="M95" s="115">
        <f>IF(ISERROR(L95/K95),"n/a",(L95/K95))</f>
        <v>-0.33333333333333331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5">
      <c r="A96" s="174" t="s">
        <v>32</v>
      </c>
      <c r="B96" s="93">
        <f>B97</f>
        <v>32</v>
      </c>
      <c r="C96" s="94">
        <f>C97</f>
        <v>21</v>
      </c>
      <c r="D96" s="95">
        <f t="shared" ref="D96:D99" si="175">IF(ISERROR(B96-C96),"n/a",B96-C96)</f>
        <v>11</v>
      </c>
      <c r="E96" s="96">
        <f t="shared" ref="E96:E99" si="176">IF(ISERROR(D96/C96),"n/a",(D96/C96))</f>
        <v>0.52380952380952384</v>
      </c>
      <c r="F96" s="175">
        <f>F97</f>
        <v>24</v>
      </c>
      <c r="G96" s="176">
        <f>G97</f>
        <v>23</v>
      </c>
      <c r="H96" s="97">
        <f t="shared" ref="H96:H99" si="177">IF(ISERROR(F96-G96),"n/a",F96-G96)</f>
        <v>1</v>
      </c>
      <c r="I96" s="98">
        <f t="shared" ref="I96:I99" si="178">IF(ISERROR(H96/G96),"n/a",(H96/G96))</f>
        <v>4.3478260869565216E-2</v>
      </c>
      <c r="J96" s="177">
        <f>J97</f>
        <v>0</v>
      </c>
      <c r="K96" s="178">
        <f>K97</f>
        <v>1</v>
      </c>
      <c r="L96" s="99">
        <f t="shared" ref="L96:L99" si="179">IF(ISERROR(J96-K96),"n/a",J96-K96)</f>
        <v>-1</v>
      </c>
      <c r="M96" s="100">
        <f t="shared" ref="M96:M99" si="180">IF(ISERROR(L96/K96),"n/a",(L96/K96))</f>
        <v>-1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3">
      <c r="A97" s="30" t="s">
        <v>19</v>
      </c>
      <c r="B97" s="104">
        <v>32</v>
      </c>
      <c r="C97" s="105">
        <v>21</v>
      </c>
      <c r="D97" s="106">
        <f t="shared" si="175"/>
        <v>11</v>
      </c>
      <c r="E97" s="107">
        <f t="shared" si="176"/>
        <v>0.52380952380952384</v>
      </c>
      <c r="F97" s="108">
        <v>24</v>
      </c>
      <c r="G97" s="109">
        <v>23</v>
      </c>
      <c r="H97" s="110">
        <f t="shared" si="177"/>
        <v>1</v>
      </c>
      <c r="I97" s="111">
        <f t="shared" si="178"/>
        <v>4.3478260869565216E-2</v>
      </c>
      <c r="J97" s="112">
        <v>0</v>
      </c>
      <c r="K97" s="113">
        <v>1</v>
      </c>
      <c r="L97" s="114">
        <f t="shared" si="179"/>
        <v>-1</v>
      </c>
      <c r="M97" s="115">
        <f t="shared" si="180"/>
        <v>-1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3">
      <c r="A98" s="68" t="s">
        <v>7</v>
      </c>
      <c r="B98" s="53">
        <f>B99+B104+B102</f>
        <v>97</v>
      </c>
      <c r="C98" s="54">
        <f>C99+C104+C102</f>
        <v>94</v>
      </c>
      <c r="D98" s="55">
        <f t="shared" si="175"/>
        <v>3</v>
      </c>
      <c r="E98" s="56">
        <f t="shared" si="176"/>
        <v>3.1914893617021274E-2</v>
      </c>
      <c r="F98" s="57">
        <f>F99+F104+F102</f>
        <v>88</v>
      </c>
      <c r="G98" s="58">
        <f>G99+G104+G102</f>
        <v>95</v>
      </c>
      <c r="H98" s="59">
        <f t="shared" si="177"/>
        <v>-7</v>
      </c>
      <c r="I98" s="60">
        <f t="shared" si="178"/>
        <v>-7.3684210526315783E-2</v>
      </c>
      <c r="J98" s="61">
        <f>J99+J104+J102</f>
        <v>16</v>
      </c>
      <c r="K98" s="62">
        <f>K99+K104+K102</f>
        <v>20</v>
      </c>
      <c r="L98" s="63">
        <f t="shared" si="179"/>
        <v>-4</v>
      </c>
      <c r="M98" s="64">
        <f t="shared" si="180"/>
        <v>-0.2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5">
      <c r="A99" s="173" t="s">
        <v>30</v>
      </c>
      <c r="B99" s="78">
        <f>SUM(B100:B101)</f>
        <v>91</v>
      </c>
      <c r="C99" s="79">
        <f>SUM(C100:C101)</f>
        <v>88</v>
      </c>
      <c r="D99" s="80">
        <f t="shared" si="175"/>
        <v>3</v>
      </c>
      <c r="E99" s="81">
        <f t="shared" si="176"/>
        <v>3.4090909090909088E-2</v>
      </c>
      <c r="F99" s="82">
        <f>SUM(F100:F101)</f>
        <v>86</v>
      </c>
      <c r="G99" s="83">
        <f>SUM(G100:G101)</f>
        <v>90</v>
      </c>
      <c r="H99" s="84">
        <f t="shared" si="177"/>
        <v>-4</v>
      </c>
      <c r="I99" s="85">
        <f t="shared" si="178"/>
        <v>-4.4444444444444446E-2</v>
      </c>
      <c r="J99" s="86">
        <f>SUM(J100:J101)</f>
        <v>16</v>
      </c>
      <c r="K99" s="87">
        <f>SUM(K100:K101)</f>
        <v>20</v>
      </c>
      <c r="L99" s="88">
        <f t="shared" si="179"/>
        <v>-4</v>
      </c>
      <c r="M99" s="89">
        <f t="shared" si="180"/>
        <v>-0.2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ht="13" x14ac:dyDescent="0.25">
      <c r="A100" s="30" t="s">
        <v>19</v>
      </c>
      <c r="B100" s="248">
        <v>91</v>
      </c>
      <c r="C100" s="249">
        <v>88</v>
      </c>
      <c r="D100" s="250">
        <f>IF(ISERROR(B100-C100),"n/a",B100-C100)</f>
        <v>3</v>
      </c>
      <c r="E100" s="251">
        <f>IF(ISERROR(D100/C100),"n/a",(D100/C100))</f>
        <v>3.4090909090909088E-2</v>
      </c>
      <c r="F100" s="252">
        <v>86</v>
      </c>
      <c r="G100" s="253">
        <v>90</v>
      </c>
      <c r="H100" s="254">
        <v>0</v>
      </c>
      <c r="I100" s="255">
        <f>IF(ISERROR(H100/G100),"n/a",(H100/G100))</f>
        <v>0</v>
      </c>
      <c r="J100" s="256">
        <v>16</v>
      </c>
      <c r="K100" s="257">
        <v>20</v>
      </c>
      <c r="L100" s="258">
        <f>IF(ISERROR(J100-K100),"n/a",J100-K100)</f>
        <v>-4</v>
      </c>
      <c r="M100" s="259">
        <f>IF(ISERROR(L100/K100),"n/a",(L100/K100))</f>
        <v>-0.2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ht="13" x14ac:dyDescent="0.25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5">
      <c r="A102" s="174" t="s">
        <v>29</v>
      </c>
      <c r="B102" s="93">
        <f>B103</f>
        <v>3</v>
      </c>
      <c r="C102" s="94">
        <f>C103</f>
        <v>6</v>
      </c>
      <c r="D102" s="95">
        <f>IF(ISERROR(B102-C102),"n/a",B102-C102)</f>
        <v>-3</v>
      </c>
      <c r="E102" s="96">
        <f>IF(ISERROR(D102/C102),"n/a",(D102/C102))</f>
        <v>-0.5</v>
      </c>
      <c r="F102" s="175">
        <f>F103</f>
        <v>1</v>
      </c>
      <c r="G102" s="176">
        <f>G103</f>
        <v>5</v>
      </c>
      <c r="H102" s="97">
        <f>IF(ISERROR(F102-G102),"n/a",F102-G102)</f>
        <v>-4</v>
      </c>
      <c r="I102" s="98">
        <f>IF(ISERROR(H102/G102),"n/a",(H102/G102))</f>
        <v>-0.8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ht="13" x14ac:dyDescent="0.25">
      <c r="A103" s="30" t="s">
        <v>19</v>
      </c>
      <c r="B103" s="104">
        <v>3</v>
      </c>
      <c r="C103" s="105">
        <v>6</v>
      </c>
      <c r="D103" s="106">
        <f>IF(ISERROR(B103-C103),"n/a",B103-C103)</f>
        <v>-3</v>
      </c>
      <c r="E103" s="107">
        <f>IF(ISERROR(D103/C103),"n/a",(D103/C103))</f>
        <v>-0.5</v>
      </c>
      <c r="F103" s="108">
        <v>1</v>
      </c>
      <c r="G103" s="109">
        <v>5</v>
      </c>
      <c r="H103" s="110">
        <f>IF(ISERROR(F103-G103),"n/a",F103-G103)</f>
        <v>-4</v>
      </c>
      <c r="I103" s="111">
        <f>IF(ISERROR(H103/G103),"n/a",(H103/G103))</f>
        <v>-0.8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5">
      <c r="A104" s="174" t="s">
        <v>32</v>
      </c>
      <c r="B104" s="93">
        <f>B105</f>
        <v>3</v>
      </c>
      <c r="C104" s="94">
        <f>C105</f>
        <v>0</v>
      </c>
      <c r="D104" s="95">
        <f t="shared" ref="D104:D105" si="185">IF(ISERROR(B104-C104),"n/a",B104-C104)</f>
        <v>3</v>
      </c>
      <c r="E104" s="96" t="str">
        <f t="shared" ref="E104:E105" si="186">IF(ISERROR(D104/C104),"n/a",(D104/C104))</f>
        <v>n/a</v>
      </c>
      <c r="F104" s="175">
        <f>F105</f>
        <v>1</v>
      </c>
      <c r="G104" s="176">
        <f>G105</f>
        <v>0</v>
      </c>
      <c r="H104" s="97">
        <f t="shared" ref="H104:H105" si="187">IF(ISERROR(F104-G104),"n/a",F104-G104)</f>
        <v>1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3">
      <c r="A105" s="194" t="s">
        <v>19</v>
      </c>
      <c r="B105" s="195">
        <v>3</v>
      </c>
      <c r="C105" s="196">
        <v>0</v>
      </c>
      <c r="D105" s="116">
        <f t="shared" si="185"/>
        <v>3</v>
      </c>
      <c r="E105" s="197" t="str">
        <f t="shared" si="186"/>
        <v>n/a</v>
      </c>
      <c r="F105" s="198">
        <v>1</v>
      </c>
      <c r="G105" s="199">
        <v>0</v>
      </c>
      <c r="H105" s="200">
        <f t="shared" si="187"/>
        <v>1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ht="13" x14ac:dyDescent="0.25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ht="13" x14ac:dyDescent="0.25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ht="13" x14ac:dyDescent="0.25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ht="13" x14ac:dyDescent="0.25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ht="13" x14ac:dyDescent="0.25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ht="13" x14ac:dyDescent="0.25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ht="13" x14ac:dyDescent="0.2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ht="13" x14ac:dyDescent="0.2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ht="13" x14ac:dyDescent="0.2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ht="13" x14ac:dyDescent="0.2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ht="13" x14ac:dyDescent="0.2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ht="13" x14ac:dyDescent="0.2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ht="13" x14ac:dyDescent="0.25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ht="13" x14ac:dyDescent="0.25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ht="13" x14ac:dyDescent="0.25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ht="13" x14ac:dyDescent="0.25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ht="13" x14ac:dyDescent="0.2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ht="13" x14ac:dyDescent="0.25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ht="13" x14ac:dyDescent="0.2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ht="13" x14ac:dyDescent="0.2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ht="13" x14ac:dyDescent="0.25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ht="13" x14ac:dyDescent="0.25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ht="13" x14ac:dyDescent="0.25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ht="13" x14ac:dyDescent="0.25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ht="13" x14ac:dyDescent="0.2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ht="13" x14ac:dyDescent="0.2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ht="13" x14ac:dyDescent="0.25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ht="13" x14ac:dyDescent="0.25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14:U17 B46:U49 B38:U42 B86:U89 B54:U57 B22:U34 B9:U10 B74:U74">
    <cfRule type="containsBlanks" dxfId="89" priority="119" stopIfTrue="1">
      <formula>LEN(TRIM(B9))=0</formula>
    </cfRule>
  </conditionalFormatting>
  <conditionalFormatting sqref="B35:U35 D36:E37 N36:U37">
    <cfRule type="containsBlanks" dxfId="88" priority="110" stopIfTrue="1">
      <formula>LEN(TRIM(B35))=0</formula>
    </cfRule>
  </conditionalFormatting>
  <conditionalFormatting sqref="B82:U82">
    <cfRule type="containsBlanks" dxfId="87" priority="109" stopIfTrue="1">
      <formula>LEN(TRIM(B82))=0</formula>
    </cfRule>
  </conditionalFormatting>
  <conditionalFormatting sqref="B83:U83 N84:U85">
    <cfRule type="containsBlanks" dxfId="86" priority="108" stopIfTrue="1">
      <formula>LEN(TRIM(B83))=0</formula>
    </cfRule>
  </conditionalFormatting>
  <conditionalFormatting sqref="D45:E45 H45:I45 L45:M45 P45:Q45 T45:U45 B44:N44 P44:U44 B43 D43:U43">
    <cfRule type="containsBlanks" dxfId="85" priority="107" stopIfTrue="1">
      <formula>LEN(TRIM(B43))=0</formula>
    </cfRule>
  </conditionalFormatting>
  <conditionalFormatting sqref="B51:U51 N52:U53">
    <cfRule type="containsBlanks" dxfId="84" priority="105" stopIfTrue="1">
      <formula>LEN(TRIM(B51))=0</formula>
    </cfRule>
  </conditionalFormatting>
  <conditionalFormatting sqref="B50:U50">
    <cfRule type="containsBlanks" dxfId="83" priority="106" stopIfTrue="1">
      <formula>LEN(TRIM(B50))=0</formula>
    </cfRule>
  </conditionalFormatting>
  <conditionalFormatting sqref="B11 D11:U11">
    <cfRule type="containsBlanks" dxfId="82" priority="104" stopIfTrue="1">
      <formula>LEN(TRIM(B11))=0</formula>
    </cfRule>
  </conditionalFormatting>
  <conditionalFormatting sqref="B19:U19 D20:E21 N20:U21">
    <cfRule type="containsBlanks" dxfId="81" priority="102" stopIfTrue="1">
      <formula>LEN(TRIM(B19))=0</formula>
    </cfRule>
  </conditionalFormatting>
  <conditionalFormatting sqref="B18 D18:U18">
    <cfRule type="containsBlanks" dxfId="80" priority="103" stopIfTrue="1">
      <formula>LEN(TRIM(B18))=0</formula>
    </cfRule>
  </conditionalFormatting>
  <conditionalFormatting sqref="B20:C21 F20:M21">
    <cfRule type="containsBlanks" dxfId="79" priority="101" stopIfTrue="1">
      <formula>LEN(TRIM(B20))=0</formula>
    </cfRule>
  </conditionalFormatting>
  <conditionalFormatting sqref="B36:C37 F36:M37">
    <cfRule type="containsBlanks" dxfId="78" priority="100" stopIfTrue="1">
      <formula>LEN(TRIM(B36))=0</formula>
    </cfRule>
  </conditionalFormatting>
  <conditionalFormatting sqref="B52:M53">
    <cfRule type="containsBlanks" dxfId="77" priority="99" stopIfTrue="1">
      <formula>LEN(TRIM(B52))=0</formula>
    </cfRule>
  </conditionalFormatting>
  <conditionalFormatting sqref="B84:M85">
    <cfRule type="containsBlanks" dxfId="76" priority="98" stopIfTrue="1">
      <formula>LEN(TRIM(B84))=0</formula>
    </cfRule>
  </conditionalFormatting>
  <conditionalFormatting sqref="B45">
    <cfRule type="containsBlanks" dxfId="75" priority="95" stopIfTrue="1">
      <formula>LEN(TRIM(B45))=0</formula>
    </cfRule>
  </conditionalFormatting>
  <conditionalFormatting sqref="F45">
    <cfRule type="containsBlanks" dxfId="74" priority="94" stopIfTrue="1">
      <formula>LEN(TRIM(F45))=0</formula>
    </cfRule>
  </conditionalFormatting>
  <conditionalFormatting sqref="J45">
    <cfRule type="containsBlanks" dxfId="73" priority="93" stopIfTrue="1">
      <formula>LEN(TRIM(J45))=0</formula>
    </cfRule>
  </conditionalFormatting>
  <conditionalFormatting sqref="N45">
    <cfRule type="containsBlanks" dxfId="72" priority="92" stopIfTrue="1">
      <formula>LEN(TRIM(N45))=0</formula>
    </cfRule>
  </conditionalFormatting>
  <conditionalFormatting sqref="R45">
    <cfRule type="containsBlanks" dxfId="71" priority="91" stopIfTrue="1">
      <formula>LEN(TRIM(R45))=0</formula>
    </cfRule>
  </conditionalFormatting>
  <conditionalFormatting sqref="C45">
    <cfRule type="containsBlanks" dxfId="70" priority="90" stopIfTrue="1">
      <formula>LEN(TRIM(C45))=0</formula>
    </cfRule>
  </conditionalFormatting>
  <conditionalFormatting sqref="G45">
    <cfRule type="containsBlanks" dxfId="69" priority="85" stopIfTrue="1">
      <formula>LEN(TRIM(G45))=0</formula>
    </cfRule>
  </conditionalFormatting>
  <conditionalFormatting sqref="K45">
    <cfRule type="containsBlanks" dxfId="68" priority="84" stopIfTrue="1">
      <formula>LEN(TRIM(K45))=0</formula>
    </cfRule>
  </conditionalFormatting>
  <conditionalFormatting sqref="O45">
    <cfRule type="containsBlanks" dxfId="67" priority="83" stopIfTrue="1">
      <formula>LEN(TRIM(O45))=0</formula>
    </cfRule>
  </conditionalFormatting>
  <conditionalFormatting sqref="S45">
    <cfRule type="containsBlanks" dxfId="66" priority="82" stopIfTrue="1">
      <formula>LEN(TRIM(S45))=0</formula>
    </cfRule>
  </conditionalFormatting>
  <conditionalFormatting sqref="P13">
    <cfRule type="containsBlanks" dxfId="65" priority="66" stopIfTrue="1">
      <formula>LEN(TRIM(P13))=0</formula>
    </cfRule>
  </conditionalFormatting>
  <conditionalFormatting sqref="T13">
    <cfRule type="containsBlanks" dxfId="64" priority="65" stopIfTrue="1">
      <formula>LEN(TRIM(T13))=0</formula>
    </cfRule>
  </conditionalFormatting>
  <conditionalFormatting sqref="B12:U12">
    <cfRule type="containsBlanks" dxfId="63" priority="75" stopIfTrue="1">
      <formula>LEN(TRIM(B12))=0</formula>
    </cfRule>
  </conditionalFormatting>
  <conditionalFormatting sqref="E13">
    <cfRule type="containsBlanks" dxfId="62" priority="74" stopIfTrue="1">
      <formula>LEN(TRIM(E13))=0</formula>
    </cfRule>
  </conditionalFormatting>
  <conditionalFormatting sqref="I13">
    <cfRule type="containsBlanks" dxfId="61" priority="73" stopIfTrue="1">
      <formula>LEN(TRIM(I13))=0</formula>
    </cfRule>
  </conditionalFormatting>
  <conditionalFormatting sqref="M13">
    <cfRule type="containsBlanks" dxfId="60" priority="72" stopIfTrue="1">
      <formula>LEN(TRIM(M13))=0</formula>
    </cfRule>
  </conditionalFormatting>
  <conditionalFormatting sqref="Q13">
    <cfRule type="containsBlanks" dxfId="59" priority="71" stopIfTrue="1">
      <formula>LEN(TRIM(Q13))=0</formula>
    </cfRule>
  </conditionalFormatting>
  <conditionalFormatting sqref="U13">
    <cfRule type="containsBlanks" dxfId="58" priority="70" stopIfTrue="1">
      <formula>LEN(TRIM(U13))=0</formula>
    </cfRule>
  </conditionalFormatting>
  <conditionalFormatting sqref="D13">
    <cfRule type="containsBlanks" dxfId="57" priority="69" stopIfTrue="1">
      <formula>LEN(TRIM(D13))=0</formula>
    </cfRule>
  </conditionalFormatting>
  <conditionalFormatting sqref="H13">
    <cfRule type="containsBlanks" dxfId="56" priority="68" stopIfTrue="1">
      <formula>LEN(TRIM(H13))=0</formula>
    </cfRule>
  </conditionalFormatting>
  <conditionalFormatting sqref="L13">
    <cfRule type="containsBlanks" dxfId="55" priority="67" stopIfTrue="1">
      <formula>LEN(TRIM(L13))=0</formula>
    </cfRule>
  </conditionalFormatting>
  <conditionalFormatting sqref="O44">
    <cfRule type="containsBlanks" dxfId="54" priority="64" stopIfTrue="1">
      <formula>LEN(TRIM(O44))=0</formula>
    </cfRule>
  </conditionalFormatting>
  <conditionalFormatting sqref="B62:U65 B58:U58 B70:U73">
    <cfRule type="containsBlanks" dxfId="53" priority="63" stopIfTrue="1">
      <formula>LEN(TRIM(B58))=0</formula>
    </cfRule>
  </conditionalFormatting>
  <conditionalFormatting sqref="D61:E61 H61:I61 L61:M61 P61:Q61 T61:U61 B59:U59 B60:N60 P60:U60">
    <cfRule type="containsBlanks" dxfId="52" priority="62" stopIfTrue="1">
      <formula>LEN(TRIM(B59))=0</formula>
    </cfRule>
  </conditionalFormatting>
  <conditionalFormatting sqref="B67:U67 N68:U69">
    <cfRule type="containsBlanks" dxfId="51" priority="60" stopIfTrue="1">
      <formula>LEN(TRIM(B67))=0</formula>
    </cfRule>
  </conditionalFormatting>
  <conditionalFormatting sqref="B66:U66">
    <cfRule type="containsBlanks" dxfId="50" priority="61" stopIfTrue="1">
      <formula>LEN(TRIM(B66))=0</formula>
    </cfRule>
  </conditionalFormatting>
  <conditionalFormatting sqref="B68:M69">
    <cfRule type="containsBlanks" dxfId="49" priority="59" stopIfTrue="1">
      <formula>LEN(TRIM(B68))=0</formula>
    </cfRule>
  </conditionalFormatting>
  <conditionalFormatting sqref="B61">
    <cfRule type="containsBlanks" dxfId="48" priority="58" stopIfTrue="1">
      <formula>LEN(TRIM(B61))=0</formula>
    </cfRule>
  </conditionalFormatting>
  <conditionalFormatting sqref="F61">
    <cfRule type="containsBlanks" dxfId="47" priority="57" stopIfTrue="1">
      <formula>LEN(TRIM(F61))=0</formula>
    </cfRule>
  </conditionalFormatting>
  <conditionalFormatting sqref="J61">
    <cfRule type="containsBlanks" dxfId="46" priority="56" stopIfTrue="1">
      <formula>LEN(TRIM(J61))=0</formula>
    </cfRule>
  </conditionalFormatting>
  <conditionalFormatting sqref="R61">
    <cfRule type="containsBlanks" dxfId="45" priority="54" stopIfTrue="1">
      <formula>LEN(TRIM(R61))=0</formula>
    </cfRule>
  </conditionalFormatting>
  <conditionalFormatting sqref="C61">
    <cfRule type="containsBlanks" dxfId="44" priority="53" stopIfTrue="1">
      <formula>LEN(TRIM(C61))=0</formula>
    </cfRule>
  </conditionalFormatting>
  <conditionalFormatting sqref="G61">
    <cfRule type="containsBlanks" dxfId="43" priority="52" stopIfTrue="1">
      <formula>LEN(TRIM(G61))=0</formula>
    </cfRule>
  </conditionalFormatting>
  <conditionalFormatting sqref="K61">
    <cfRule type="containsBlanks" dxfId="42" priority="51" stopIfTrue="1">
      <formula>LEN(TRIM(K61))=0</formula>
    </cfRule>
  </conditionalFormatting>
  <conditionalFormatting sqref="O61">
    <cfRule type="containsBlanks" dxfId="41" priority="50" stopIfTrue="1">
      <formula>LEN(TRIM(O61))=0</formula>
    </cfRule>
  </conditionalFormatting>
  <conditionalFormatting sqref="S61">
    <cfRule type="containsBlanks" dxfId="40" priority="49" stopIfTrue="1">
      <formula>LEN(TRIM(S61))=0</formula>
    </cfRule>
  </conditionalFormatting>
  <conditionalFormatting sqref="O60">
    <cfRule type="containsBlanks" dxfId="39" priority="48" stopIfTrue="1">
      <formula>LEN(TRIM(O60))=0</formula>
    </cfRule>
  </conditionalFormatting>
  <conditionalFormatting sqref="C11">
    <cfRule type="containsBlanks" dxfId="38" priority="47" stopIfTrue="1">
      <formula>LEN(TRIM(C11))=0</formula>
    </cfRule>
  </conditionalFormatting>
  <conditionalFormatting sqref="C18">
    <cfRule type="containsBlanks" dxfId="37" priority="46" stopIfTrue="1">
      <formula>LEN(TRIM(C18))=0</formula>
    </cfRule>
  </conditionalFormatting>
  <conditionalFormatting sqref="C43">
    <cfRule type="containsBlanks" dxfId="36" priority="45" stopIfTrue="1">
      <formula>LEN(TRIM(C43))=0</formula>
    </cfRule>
  </conditionalFormatting>
  <conditionalFormatting sqref="B94:Q97 B90:Q90 B102:Q105">
    <cfRule type="containsBlanks" dxfId="35" priority="44" stopIfTrue="1">
      <formula>LEN(TRIM(B90))=0</formula>
    </cfRule>
  </conditionalFormatting>
  <conditionalFormatting sqref="D93:E93 H93:I93 L93:M93 B91:Q91 B92:N92 P92:Q93">
    <cfRule type="containsBlanks" dxfId="34" priority="43" stopIfTrue="1">
      <formula>LEN(TRIM(B91))=0</formula>
    </cfRule>
  </conditionalFormatting>
  <conditionalFormatting sqref="B99:Q99 N100:Q101">
    <cfRule type="containsBlanks" dxfId="33" priority="41" stopIfTrue="1">
      <formula>LEN(TRIM(B99))=0</formula>
    </cfRule>
  </conditionalFormatting>
  <conditionalFormatting sqref="B98:Q98">
    <cfRule type="containsBlanks" dxfId="32" priority="42" stopIfTrue="1">
      <formula>LEN(TRIM(B98))=0</formula>
    </cfRule>
  </conditionalFormatting>
  <conditionalFormatting sqref="B100:M101">
    <cfRule type="containsBlanks" dxfId="31" priority="40" stopIfTrue="1">
      <formula>LEN(TRIM(B100))=0</formula>
    </cfRule>
  </conditionalFormatting>
  <conditionalFormatting sqref="B93">
    <cfRule type="containsBlanks" dxfId="30" priority="39" stopIfTrue="1">
      <formula>LEN(TRIM(B93))=0</formula>
    </cfRule>
  </conditionalFormatting>
  <conditionalFormatting sqref="F93">
    <cfRule type="containsBlanks" dxfId="29" priority="38" stopIfTrue="1">
      <formula>LEN(TRIM(F93))=0</formula>
    </cfRule>
  </conditionalFormatting>
  <conditionalFormatting sqref="J93">
    <cfRule type="containsBlanks" dxfId="28" priority="37" stopIfTrue="1">
      <formula>LEN(TRIM(J93))=0</formula>
    </cfRule>
  </conditionalFormatting>
  <conditionalFormatting sqref="N93">
    <cfRule type="containsBlanks" dxfId="27" priority="36" stopIfTrue="1">
      <formula>LEN(TRIM(N93))=0</formula>
    </cfRule>
  </conditionalFormatting>
  <conditionalFormatting sqref="C93">
    <cfRule type="containsBlanks" dxfId="26" priority="35" stopIfTrue="1">
      <formula>LEN(TRIM(C93))=0</formula>
    </cfRule>
  </conditionalFormatting>
  <conditionalFormatting sqref="G93">
    <cfRule type="containsBlanks" dxfId="25" priority="34" stopIfTrue="1">
      <formula>LEN(TRIM(G93))=0</formula>
    </cfRule>
  </conditionalFormatting>
  <conditionalFormatting sqref="K93">
    <cfRule type="containsBlanks" dxfId="24" priority="33" stopIfTrue="1">
      <formula>LEN(TRIM(K93))=0</formula>
    </cfRule>
  </conditionalFormatting>
  <conditionalFormatting sqref="O93">
    <cfRule type="containsBlanks" dxfId="23" priority="32" stopIfTrue="1">
      <formula>LEN(TRIM(O93))=0</formula>
    </cfRule>
  </conditionalFormatting>
  <conditionalFormatting sqref="O92">
    <cfRule type="containsBlanks" dxfId="22" priority="31" stopIfTrue="1">
      <formula>LEN(TRIM(O92))=0</formula>
    </cfRule>
  </conditionalFormatting>
  <conditionalFormatting sqref="R94:U97 R90:U90 R102:U105">
    <cfRule type="containsBlanks" dxfId="21" priority="23" stopIfTrue="1">
      <formula>LEN(TRIM(R90))=0</formula>
    </cfRule>
  </conditionalFormatting>
  <conditionalFormatting sqref="T93:U93 R91:U92">
    <cfRule type="containsBlanks" dxfId="20" priority="22" stopIfTrue="1">
      <formula>LEN(TRIM(R91))=0</formula>
    </cfRule>
  </conditionalFormatting>
  <conditionalFormatting sqref="R99:U101">
    <cfRule type="containsBlanks" dxfId="19" priority="20" stopIfTrue="1">
      <formula>LEN(TRIM(R99))=0</formula>
    </cfRule>
  </conditionalFormatting>
  <conditionalFormatting sqref="R98:U98">
    <cfRule type="containsBlanks" dxfId="18" priority="21" stopIfTrue="1">
      <formula>LEN(TRIM(R98))=0</formula>
    </cfRule>
  </conditionalFormatting>
  <conditionalFormatting sqref="R93">
    <cfRule type="containsBlanks" dxfId="17" priority="19" stopIfTrue="1">
      <formula>LEN(TRIM(R93))=0</formula>
    </cfRule>
  </conditionalFormatting>
  <conditionalFormatting sqref="S93">
    <cfRule type="containsBlanks" dxfId="16" priority="18" stopIfTrue="1">
      <formula>LEN(TRIM(S93))=0</formula>
    </cfRule>
  </conditionalFormatting>
  <conditionalFormatting sqref="B78:Q81">
    <cfRule type="containsBlanks" dxfId="15" priority="17" stopIfTrue="1">
      <formula>LEN(TRIM(B78))=0</formula>
    </cfRule>
  </conditionalFormatting>
  <conditionalFormatting sqref="D77:E77 H77:I77 L77:M77 B75:Q75 B76:N76 P76:Q77">
    <cfRule type="containsBlanks" dxfId="14" priority="16" stopIfTrue="1">
      <formula>LEN(TRIM(B75))=0</formula>
    </cfRule>
  </conditionalFormatting>
  <conditionalFormatting sqref="B77">
    <cfRule type="containsBlanks" dxfId="13" priority="15" stopIfTrue="1">
      <formula>LEN(TRIM(B77))=0</formula>
    </cfRule>
  </conditionalFormatting>
  <conditionalFormatting sqref="F77">
    <cfRule type="containsBlanks" dxfId="12" priority="14" stopIfTrue="1">
      <formula>LEN(TRIM(F77))=0</formula>
    </cfRule>
  </conditionalFormatting>
  <conditionalFormatting sqref="J77">
    <cfRule type="containsBlanks" dxfId="11" priority="13" stopIfTrue="1">
      <formula>LEN(TRIM(J77))=0</formula>
    </cfRule>
  </conditionalFormatting>
  <conditionalFormatting sqref="N77">
    <cfRule type="containsBlanks" dxfId="10" priority="12" stopIfTrue="1">
      <formula>LEN(TRIM(N77))=0</formula>
    </cfRule>
  </conditionalFormatting>
  <conditionalFormatting sqref="C77">
    <cfRule type="containsBlanks" dxfId="9" priority="11" stopIfTrue="1">
      <formula>LEN(TRIM(C77))=0</formula>
    </cfRule>
  </conditionalFormatting>
  <conditionalFormatting sqref="G77">
    <cfRule type="containsBlanks" dxfId="8" priority="10" stopIfTrue="1">
      <formula>LEN(TRIM(G77))=0</formula>
    </cfRule>
  </conditionalFormatting>
  <conditionalFormatting sqref="K77">
    <cfRule type="containsBlanks" dxfId="7" priority="9" stopIfTrue="1">
      <formula>LEN(TRIM(K77))=0</formula>
    </cfRule>
  </conditionalFormatting>
  <conditionalFormatting sqref="O77">
    <cfRule type="containsBlanks" dxfId="6" priority="8" stopIfTrue="1">
      <formula>LEN(TRIM(O77))=0</formula>
    </cfRule>
  </conditionalFormatting>
  <conditionalFormatting sqref="O76">
    <cfRule type="containsBlanks" dxfId="5" priority="7" stopIfTrue="1">
      <formula>LEN(TRIM(O76))=0</formula>
    </cfRule>
  </conditionalFormatting>
  <conditionalFormatting sqref="R78:U81">
    <cfRule type="containsBlanks" dxfId="4" priority="6" stopIfTrue="1">
      <formula>LEN(TRIM(R78))=0</formula>
    </cfRule>
  </conditionalFormatting>
  <conditionalFormatting sqref="T77:U77 R75:U76">
    <cfRule type="containsBlanks" dxfId="3" priority="5" stopIfTrue="1">
      <formula>LEN(TRIM(R75))=0</formula>
    </cfRule>
  </conditionalFormatting>
  <conditionalFormatting sqref="R77">
    <cfRule type="containsBlanks" dxfId="2" priority="4" stopIfTrue="1">
      <formula>LEN(TRIM(R77))=0</formula>
    </cfRule>
  </conditionalFormatting>
  <conditionalFormatting sqref="S77">
    <cfRule type="containsBlanks" dxfId="1" priority="3" stopIfTrue="1">
      <formula>LEN(TRIM(S77))=0</formula>
    </cfRule>
  </conditionalFormatting>
  <conditionalFormatting sqref="N61">
    <cfRule type="containsBlanks" dxfId="0" priority="1" stopIfTrue="1">
      <formula>LEN(TRIM(N61))=0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5/26/2023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1640625" defaultRowHeight="12.5" x14ac:dyDescent="0.25"/>
  <cols>
    <col min="1" max="1" width="33" bestFit="1" customWidth="1"/>
    <col min="2" max="3" width="16.7265625" style="4" customWidth="1"/>
    <col min="4" max="4" width="16.453125" customWidth="1"/>
  </cols>
  <sheetData>
    <row r="1" spans="1:4" ht="15.5" x14ac:dyDescent="0.35">
      <c r="A1" s="355" t="s">
        <v>8</v>
      </c>
      <c r="B1" s="355"/>
      <c r="C1" s="355"/>
      <c r="D1" s="355"/>
    </row>
    <row r="2" spans="1:4" ht="15.5" x14ac:dyDescent="0.35">
      <c r="A2" s="355" t="s">
        <v>55</v>
      </c>
      <c r="B2" s="355"/>
      <c r="C2" s="355"/>
      <c r="D2" s="355"/>
    </row>
    <row r="3" spans="1:4" s="5" customFormat="1" ht="15.5" x14ac:dyDescent="0.35">
      <c r="A3" s="356" t="str">
        <f>Summary!A3</f>
        <v>Fall 2023</v>
      </c>
      <c r="B3" s="356"/>
      <c r="C3" s="356"/>
      <c r="D3" s="356"/>
    </row>
    <row r="4" spans="1:4" ht="15.5" x14ac:dyDescent="0.35">
      <c r="A4" s="356" t="str">
        <f>Summary!A4</f>
        <v>as of Friday, May 26, 2023</v>
      </c>
      <c r="B4" s="356"/>
      <c r="C4" s="356"/>
      <c r="D4" s="356"/>
    </row>
    <row r="5" spans="1:4" ht="16" thickBot="1" x14ac:dyDescent="0.4">
      <c r="A5" s="138"/>
      <c r="B5" s="138"/>
      <c r="C5" s="138"/>
      <c r="D5" s="138"/>
    </row>
    <row r="6" spans="1:4" ht="16" thickBot="1" x14ac:dyDescent="0.4">
      <c r="A6" s="399" t="s">
        <v>77</v>
      </c>
      <c r="B6" s="400"/>
      <c r="C6" s="400"/>
      <c r="D6" s="401"/>
    </row>
    <row r="7" spans="1:4" ht="15.5" x14ac:dyDescent="0.35">
      <c r="A7" s="397" t="s">
        <v>11</v>
      </c>
      <c r="B7" s="338" t="str">
        <f>(Summary!B6)</f>
        <v>Fall 2023</v>
      </c>
      <c r="C7" s="339" t="str">
        <f>Summary!C6</f>
        <v>Fall 2022</v>
      </c>
      <c r="D7" s="395" t="s">
        <v>1</v>
      </c>
    </row>
    <row r="8" spans="1:4" ht="15.5" x14ac:dyDescent="0.25">
      <c r="A8" s="398"/>
      <c r="B8" s="74" t="str">
        <f>(Summary!B7)</f>
        <v>as of 5/26/23</v>
      </c>
      <c r="C8" s="326" t="str">
        <f>Summary!C7</f>
        <v>as of 5/26/22</v>
      </c>
      <c r="D8" s="396"/>
    </row>
    <row r="9" spans="1:4" ht="15.5" x14ac:dyDescent="0.25">
      <c r="A9" s="18" t="s">
        <v>30</v>
      </c>
      <c r="B9" s="16"/>
      <c r="C9" s="16"/>
      <c r="D9" s="17"/>
    </row>
    <row r="10" spans="1:4" ht="15.5" x14ac:dyDescent="0.35">
      <c r="A10" s="13" t="s">
        <v>12</v>
      </c>
      <c r="B10" s="9">
        <f>IF(ISERROR(Summary!B48/Summary!B10),"n/a",Summary!B48/Summary!B10)</f>
        <v>0.70515688848621561</v>
      </c>
      <c r="C10" s="9">
        <f>IF(ISERROR(Summary!C48/Summary!C10),"n/a",Summary!C48/Summary!C10)</f>
        <v>0.65949136173409162</v>
      </c>
      <c r="D10" s="11">
        <f>IF(ISERROR(B10-C10),"n/a",B10-C10)</f>
        <v>4.5665526752123986E-2</v>
      </c>
    </row>
    <row r="11" spans="1:4" ht="15.5" x14ac:dyDescent="0.35">
      <c r="A11" s="13" t="s">
        <v>13</v>
      </c>
      <c r="B11" s="9">
        <f>IF(ISERROR(Summary!B67/Summary!B48),"n/a",Summary!B67/Summary!B48)</f>
        <v>0.16815690798961638</v>
      </c>
      <c r="C11" s="9">
        <f>IF(ISERROR(Summary!C67/Summary!C48),"n/a",Summary!C67/Summary!C48)</f>
        <v>0.19870480653454392</v>
      </c>
      <c r="D11" s="11">
        <f>IF(ISERROR(B11-C11),"n/a",B11-C11)</f>
        <v>-3.0547898544927538E-2</v>
      </c>
    </row>
    <row r="12" spans="1:4" ht="15.5" x14ac:dyDescent="0.35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.5" x14ac:dyDescent="0.35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.5" x14ac:dyDescent="0.35">
      <c r="A14" s="13" t="s">
        <v>16</v>
      </c>
      <c r="B14" s="9" t="str">
        <f>IF(ISERROR(Summary!B129/Summary!B110), "n/a",Summary!B129/Summary!B110)</f>
        <v>n/a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5" x14ac:dyDescent="0.25">
      <c r="A15" s="19" t="s">
        <v>32</v>
      </c>
      <c r="B15" s="20"/>
      <c r="C15" s="20"/>
      <c r="D15" s="21"/>
    </row>
    <row r="16" spans="1:4" ht="15.5" x14ac:dyDescent="0.35">
      <c r="A16" s="13" t="s">
        <v>12</v>
      </c>
      <c r="B16" s="9">
        <f>IF(ISERROR(Summary!B53/Summary!B15),"n/a",Summary!B53/Summary!B15)</f>
        <v>0.85287769784172662</v>
      </c>
      <c r="C16" s="9">
        <f>IF(ISERROR(Summary!C53/Summary!C15),"n/a",Summary!C53/Summary!C15)</f>
        <v>0.85533596837944659</v>
      </c>
      <c r="D16" s="11">
        <f>IF(ISERROR(B16-C16),"n/a",B16-C16)</f>
        <v>-2.4582705377199643E-3</v>
      </c>
    </row>
    <row r="17" spans="1:4" ht="15.5" x14ac:dyDescent="0.35">
      <c r="A17" s="13" t="s">
        <v>13</v>
      </c>
      <c r="B17" s="9">
        <f>IF(ISERROR(Summary!B72/Summary!B53),"n/a",Summary!B72/Summary!B53)</f>
        <v>6.1999156474061574E-2</v>
      </c>
      <c r="C17" s="9">
        <f>IF(ISERROR(Summary!C72/Summary!C53),"n/a",Summary!C72/Summary!C53)</f>
        <v>7.5785582255083181E-2</v>
      </c>
      <c r="D17" s="11">
        <f>IF(ISERROR(B17-C17),"n/a",B17-C17)</f>
        <v>-1.3786425781021606E-2</v>
      </c>
    </row>
    <row r="18" spans="1:4" ht="15.5" x14ac:dyDescent="0.35">
      <c r="A18" s="13" t="s">
        <v>14</v>
      </c>
      <c r="B18" s="9">
        <f>IF(ISERROR(Summary!B115/Summary!B53),"n/a",Summary!B115/Summary!B53)</f>
        <v>0</v>
      </c>
      <c r="C18" s="9">
        <f>IF(ISERROR(Summary!C115/Summary!C53),"n/a",Summary!C115/Summary!C53)</f>
        <v>0</v>
      </c>
      <c r="D18" s="11">
        <f>IF(ISERROR(B18-C18),"n/a",B18-C18)</f>
        <v>0</v>
      </c>
    </row>
    <row r="19" spans="1:4" ht="15.5" x14ac:dyDescent="0.35">
      <c r="A19" s="13" t="s">
        <v>15</v>
      </c>
      <c r="B19" s="9">
        <f>IF(ISERROR(Summary!B115/Summary!B72),"n/a",Summary!B115/Summary!B72)</f>
        <v>0</v>
      </c>
      <c r="C19" s="9">
        <f>IF(ISERROR(Summary!C115/Summary!C72),"n/a",Summary!C115/Summary!C72)</f>
        <v>0</v>
      </c>
      <c r="D19" s="11">
        <f>IF(ISERROR(B19-C19),"n/a",B19-C19)</f>
        <v>0</v>
      </c>
    </row>
    <row r="20" spans="1:4" ht="15.5" x14ac:dyDescent="0.35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5" x14ac:dyDescent="0.3">
      <c r="A21" s="19" t="s">
        <v>29</v>
      </c>
      <c r="B21" s="20"/>
      <c r="C21" s="20"/>
      <c r="D21" s="21"/>
    </row>
    <row r="22" spans="1:4" s="8" customFormat="1" ht="15.5" x14ac:dyDescent="0.35">
      <c r="A22" s="13" t="s">
        <v>12</v>
      </c>
      <c r="B22" s="9">
        <f>IF(ISERROR(Summary!B51/Summary!B13),"n/a",Summary!B51/Summary!B13)</f>
        <v>0.79070945945945947</v>
      </c>
      <c r="C22" s="9">
        <f>IF(ISERROR(Summary!C51/Summary!C13),"n/a",Summary!C51/Summary!C13)</f>
        <v>0.78927410617551463</v>
      </c>
      <c r="D22" s="11">
        <f>IF(ISERROR(B22-C22),"n/a",B22-C22)</f>
        <v>1.4353532839448402E-3</v>
      </c>
    </row>
    <row r="23" spans="1:4" s="8" customFormat="1" ht="15.5" x14ac:dyDescent="0.35">
      <c r="A23" s="13" t="s">
        <v>13</v>
      </c>
      <c r="B23" s="9">
        <f>IF(ISERROR(Summary!B70/Summary!B51),"n/a",Summary!B70/Summary!B51)</f>
        <v>9.5278786584063233E-2</v>
      </c>
      <c r="C23" s="9">
        <f>IF(ISERROR(Summary!C70/Summary!C51),"n/a",Summary!C70/Summary!C51)</f>
        <v>0.11210249370853352</v>
      </c>
      <c r="D23" s="11">
        <f>IF(ISERROR(B23-C23),"n/a",B23-C23)</f>
        <v>-1.6823707124470288E-2</v>
      </c>
    </row>
    <row r="24" spans="1:4" s="8" customFormat="1" ht="15.5" x14ac:dyDescent="0.35">
      <c r="A24" s="13" t="s">
        <v>14</v>
      </c>
      <c r="B24" s="9">
        <f>IF(ISERROR(Summary!B113/Summary!B51),"n/a",Summary!B113/Summary!B51)</f>
        <v>0</v>
      </c>
      <c r="C24" s="9">
        <f>IF(ISERROR(Summary!C113/Summary!C51),"n/a",Summary!C113/Summary!C51)</f>
        <v>0</v>
      </c>
      <c r="D24" s="11">
        <f>IF(ISERROR(B24-C24),"n/a",B24-C24)</f>
        <v>0</v>
      </c>
    </row>
    <row r="25" spans="1:4" s="8" customFormat="1" ht="15.5" x14ac:dyDescent="0.35">
      <c r="A25" s="13" t="s">
        <v>15</v>
      </c>
      <c r="B25" s="9">
        <f>IF(ISERROR(Summary!B113/Summary!B70),"n/a",Summary!B113/Summary!B70)</f>
        <v>0</v>
      </c>
      <c r="C25" s="9">
        <f>IF(ISERROR(Summary!C113/Summary!C70),"n/a",Summary!C113/Summary!C70)</f>
        <v>0</v>
      </c>
      <c r="D25" s="11">
        <f>IF(ISERROR(B25-C25),"n/a",B25-C25)</f>
        <v>0</v>
      </c>
    </row>
    <row r="26" spans="1:4" s="8" customFormat="1" ht="15.5" x14ac:dyDescent="0.35">
      <c r="A26" s="13" t="s">
        <v>16</v>
      </c>
      <c r="B26" s="9" t="str">
        <f>IF(ISERROR(Summary!B132/Summary!B113), "n/a",Summary!B132/Summary!B113)</f>
        <v>n/a</v>
      </c>
      <c r="C26" s="9" t="str">
        <f>IF(ISERROR(Summary!C132/Summary!C113), "n/a",Summary!C132/Summary!C113)</f>
        <v>n/a</v>
      </c>
      <c r="D26" s="11" t="str">
        <f>IF(ISERROR(B26-C26),"n/a",B26-C26)</f>
        <v>n/a</v>
      </c>
    </row>
    <row r="27" spans="1:4" ht="15.5" x14ac:dyDescent="0.25">
      <c r="A27" s="19" t="s">
        <v>5</v>
      </c>
      <c r="B27" s="20"/>
      <c r="C27" s="20"/>
      <c r="D27" s="21"/>
    </row>
    <row r="28" spans="1:4" ht="15.5" x14ac:dyDescent="0.35">
      <c r="A28" s="13" t="s">
        <v>12</v>
      </c>
      <c r="B28" s="9">
        <f>IF(ISERROR(Summary!B47/Summary!B9),"n/a",Summary!B47/Summary!B9)</f>
        <v>0.71976490451236796</v>
      </c>
      <c r="C28" s="9">
        <f>IF(ISERROR(Summary!C47/Summary!C9),"n/a",Summary!C47/Summary!C9)</f>
        <v>0.68170426065162903</v>
      </c>
      <c r="D28" s="11">
        <f>IF(ISERROR(B28-C28),"n/a",B28-C28)</f>
        <v>3.806064386073893E-2</v>
      </c>
    </row>
    <row r="29" spans="1:4" ht="15.5" x14ac:dyDescent="0.35">
      <c r="A29" s="13" t="s">
        <v>13</v>
      </c>
      <c r="B29" s="9">
        <f>IF(ISERROR(Summary!B66/Summary!B47),"n/a",Summary!B66/Summary!B47)</f>
        <v>0.15503773042112018</v>
      </c>
      <c r="C29" s="9">
        <f>IF(ISERROR(Summary!C66/Summary!C47),"n/a",Summary!C66/Summary!C47)</f>
        <v>0.18140832975525978</v>
      </c>
      <c r="D29" s="11">
        <f>IF(ISERROR(B29-C29),"n/a",B29-C29)</f>
        <v>-2.6370599334139599E-2</v>
      </c>
    </row>
    <row r="30" spans="1:4" ht="15.5" x14ac:dyDescent="0.35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.5" x14ac:dyDescent="0.35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6" thickBot="1" x14ac:dyDescent="0.4">
      <c r="A32" s="14" t="s">
        <v>16</v>
      </c>
      <c r="B32" s="10" t="str">
        <f>IF(ISERROR(Summary!B128/Summary!B109), "n/a",Summary!B128/Summary!B109)</f>
        <v>n/a</v>
      </c>
      <c r="C32" s="10" t="str">
        <f>IF(ISERROR(Summary!C128/Summary!C109), "n/a",Summary!C128/Summary!C109)</f>
        <v>n/a</v>
      </c>
      <c r="D32" s="12" t="str">
        <f>IF(ISERROR(B32-C32),"n/a",B32-C32)</f>
        <v>n/a</v>
      </c>
    </row>
    <row r="33" spans="1:4" ht="6" customHeight="1" thickBot="1" x14ac:dyDescent="0.35">
      <c r="A33" s="1"/>
      <c r="D33" s="3"/>
    </row>
    <row r="34" spans="1:4" ht="16" thickBot="1" x14ac:dyDescent="0.4">
      <c r="A34" s="399" t="s">
        <v>7</v>
      </c>
      <c r="B34" s="400"/>
      <c r="C34" s="400"/>
      <c r="D34" s="401"/>
    </row>
    <row r="35" spans="1:4" ht="15.5" x14ac:dyDescent="0.35">
      <c r="A35" s="397" t="s">
        <v>11</v>
      </c>
      <c r="B35" s="338" t="str">
        <f>(Summary!B6)</f>
        <v>Fall 2023</v>
      </c>
      <c r="C35" s="340" t="str">
        <f>(Summary!C6)</f>
        <v>Fall 2022</v>
      </c>
      <c r="D35" s="395" t="s">
        <v>1</v>
      </c>
    </row>
    <row r="36" spans="1:4" ht="15.5" x14ac:dyDescent="0.25">
      <c r="A36" s="398" t="s">
        <v>11</v>
      </c>
      <c r="B36" s="74" t="str">
        <f>(Summary!B7)</f>
        <v>as of 5/26/23</v>
      </c>
      <c r="C36" s="326" t="str">
        <f>Summary!C7</f>
        <v>as of 5/26/22</v>
      </c>
      <c r="D36" s="396"/>
    </row>
    <row r="37" spans="1:4" ht="15.5" x14ac:dyDescent="0.25">
      <c r="A37" s="18" t="s">
        <v>30</v>
      </c>
      <c r="B37" s="16"/>
      <c r="C37" s="16"/>
      <c r="D37" s="17"/>
    </row>
    <row r="38" spans="1:4" ht="15.5" x14ac:dyDescent="0.25">
      <c r="A38" s="73" t="s">
        <v>31</v>
      </c>
      <c r="B38" s="16"/>
      <c r="C38" s="16"/>
      <c r="D38" s="17"/>
    </row>
    <row r="39" spans="1:4" s="8" customFormat="1" ht="15.5" x14ac:dyDescent="0.35">
      <c r="A39" s="13" t="s">
        <v>12</v>
      </c>
      <c r="B39" s="9">
        <f>IF(ISERROR(Summary!B56/Summary!B18),"n/a",Summary!B56/Summary!B18)</f>
        <v>0.56828597616865262</v>
      </c>
      <c r="C39" s="9">
        <f>IF(ISERROR(Summary!C56/Summary!C18),"n/a",Summary!C56/Summary!C18)</f>
        <v>0.61352571479153761</v>
      </c>
      <c r="D39" s="11">
        <f>IF(ISERROR(B39-C39),"n/a",B39-C39)</f>
        <v>-4.5239738622884995E-2</v>
      </c>
    </row>
    <row r="40" spans="1:4" ht="15.5" x14ac:dyDescent="0.35">
      <c r="A40" s="13" t="s">
        <v>13</v>
      </c>
      <c r="B40" s="9">
        <f>IF(ISERROR(Summary!B75/Summary!B56),"n/a",Summary!B75/Summary!B56)</f>
        <v>0.18129032258064517</v>
      </c>
      <c r="C40" s="9">
        <f>IF(ISERROR(Summary!C75/Summary!C56),"n/a",Summary!C75/Summary!C56)</f>
        <v>0.16981676525753858</v>
      </c>
      <c r="D40" s="11">
        <f>IF(ISERROR(B40-C40),"n/a",B40-C40)</f>
        <v>1.1473557323106592E-2</v>
      </c>
    </row>
    <row r="41" spans="1:4" ht="15.5" x14ac:dyDescent="0.35">
      <c r="A41" s="13" t="s">
        <v>14</v>
      </c>
      <c r="B41" s="9">
        <f>IF(ISERROR(Summary!B118/Summary!B56),"n/a",Summary!B118/Summary!B56)</f>
        <v>0</v>
      </c>
      <c r="C41" s="9">
        <f>IF(ISERROR(Summary!C118/Summary!C56),"n/a",Summary!C118/Summary!C56)</f>
        <v>0</v>
      </c>
      <c r="D41" s="11">
        <f>IF(ISERROR(B41-C41),"n/a",B41-C41)</f>
        <v>0</v>
      </c>
    </row>
    <row r="42" spans="1:4" ht="15.5" x14ac:dyDescent="0.35">
      <c r="A42" s="13" t="s">
        <v>15</v>
      </c>
      <c r="B42" s="9">
        <f>IF(ISERROR(Summary!B118/Summary!B75),"n/a",Summary!B118/Summary!B75)</f>
        <v>0</v>
      </c>
      <c r="C42" s="9">
        <f>IF(ISERROR(Summary!C118/Summary!C75),"n/a",Summary!C118/Summary!C75)</f>
        <v>0</v>
      </c>
      <c r="D42" s="11">
        <f>IF(ISERROR(B42-C42),"n/a",B42-C42)</f>
        <v>0</v>
      </c>
    </row>
    <row r="43" spans="1:4" ht="15.5" x14ac:dyDescent="0.35">
      <c r="A43" s="13" t="s">
        <v>16</v>
      </c>
      <c r="B43" s="9" t="str">
        <f>IF(ISERROR(Summary!B137/Summary!B118), "n/a",Summary!B137/Summary!B118)</f>
        <v>n/a</v>
      </c>
      <c r="C43" s="9" t="str">
        <f>IF(ISERROR(Summary!C137/Summary!C118), "n/a",Summary!C137/Summary!C118)</f>
        <v>n/a</v>
      </c>
      <c r="D43" s="11" t="str">
        <f>IF(ISERROR(B43-C43),"n/a",B43-C43)</f>
        <v>n/a</v>
      </c>
    </row>
    <row r="44" spans="1:4" ht="15.5" x14ac:dyDescent="0.35">
      <c r="A44" s="73" t="s">
        <v>22</v>
      </c>
      <c r="B44" s="9"/>
      <c r="C44" s="9"/>
      <c r="D44" s="11"/>
    </row>
    <row r="45" spans="1:4" ht="15.5" x14ac:dyDescent="0.35">
      <c r="A45" s="13" t="s">
        <v>12</v>
      </c>
      <c r="B45" s="9" t="str">
        <f>IF(ISERROR(Summary!B57/Summary!B19),"n/a",Summary!B57/Summary!B19)</f>
        <v>n/a</v>
      </c>
      <c r="C45" s="9">
        <f>IF(ISERROR(Summary!C57/Summary!C19),"n/a",Summary!C57/Summary!C19)</f>
        <v>0.19148936170212766</v>
      </c>
      <c r="D45" s="11" t="str">
        <f t="shared" ref="D45:D49" si="0">IF(ISERROR(B45-C45),"n/a",B45-C45)</f>
        <v>n/a</v>
      </c>
    </row>
    <row r="46" spans="1:4" ht="15.5" x14ac:dyDescent="0.35">
      <c r="A46" s="13" t="s">
        <v>13</v>
      </c>
      <c r="B46" s="9" t="str">
        <f>IF(ISERROR(Summary!B76/Summary!B57),"n/a",Summary!B76/Summary!B57)</f>
        <v>n/a</v>
      </c>
      <c r="C46" s="9">
        <f>IF(ISERROR(Summary!C76/Summary!C57),"n/a",Summary!C76/Summary!C57)</f>
        <v>5.5555555555555552E-2</v>
      </c>
      <c r="D46" s="11" t="str">
        <f t="shared" si="0"/>
        <v>n/a</v>
      </c>
    </row>
    <row r="47" spans="1:4" ht="15.5" x14ac:dyDescent="0.35">
      <c r="A47" s="13" t="s">
        <v>14</v>
      </c>
      <c r="B47" s="9" t="str">
        <f>IF(ISERROR(Summary!B119/Summary!B57),"n/a",Summary!B119/Summary!B57)</f>
        <v>n/a</v>
      </c>
      <c r="C47" s="9">
        <f>IF(ISERROR(Summary!C119/Summary!C57),"n/a",Summary!C119/Summary!C57)</f>
        <v>0</v>
      </c>
      <c r="D47" s="11" t="str">
        <f t="shared" si="0"/>
        <v>n/a</v>
      </c>
    </row>
    <row r="48" spans="1:4" ht="15.5" x14ac:dyDescent="0.35">
      <c r="A48" s="13" t="s">
        <v>15</v>
      </c>
      <c r="B48" s="9" t="str">
        <f>IF(ISERROR(Summary!B119/Summary!B76),"n/a",Summary!B119/Summary!B76)</f>
        <v>n/a</v>
      </c>
      <c r="C48" s="9">
        <f>IF(ISERROR(Summary!C119/Summary!C76),"n/a",Summary!C119/Summary!C76)</f>
        <v>0</v>
      </c>
      <c r="D48" s="11" t="str">
        <f t="shared" si="0"/>
        <v>n/a</v>
      </c>
    </row>
    <row r="49" spans="1:4" ht="15.5" x14ac:dyDescent="0.35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5" x14ac:dyDescent="0.25">
      <c r="A50" s="19" t="s">
        <v>32</v>
      </c>
      <c r="B50" s="20"/>
      <c r="C50" s="20"/>
      <c r="D50" s="21"/>
    </row>
    <row r="51" spans="1:4" ht="15.5" x14ac:dyDescent="0.35">
      <c r="A51" s="13" t="s">
        <v>12</v>
      </c>
      <c r="B51" s="9">
        <f>IF(ISERROR(Summary!B62/Summary!B24),"n/a",Summary!B62/Summary!B24)</f>
        <v>0.29230769230769232</v>
      </c>
      <c r="C51" s="9">
        <f>IF(ISERROR(Summary!C62/Summary!C24),"n/a",Summary!C62/Summary!C24)</f>
        <v>0.31818181818181818</v>
      </c>
      <c r="D51" s="11">
        <f>IF(ISERROR(B51-C51),"n/a",B51-C51)</f>
        <v>-2.5874125874125853E-2</v>
      </c>
    </row>
    <row r="52" spans="1:4" ht="15.5" x14ac:dyDescent="0.35">
      <c r="A52" s="13" t="s">
        <v>13</v>
      </c>
      <c r="B52" s="9">
        <f>IF(ISERROR(Summary!B81/Summary!B62),"n/a",Summary!B81/Summary!B62)</f>
        <v>0.10526315789473684</v>
      </c>
      <c r="C52" s="9">
        <f>IF(ISERROR(Summary!C81/Summary!C62),"n/a",Summary!C81/Summary!C62)</f>
        <v>0.14285714285714285</v>
      </c>
      <c r="D52" s="11">
        <f>IF(ISERROR(B52-C52),"n/a",B52-C52)</f>
        <v>-3.7593984962406013E-2</v>
      </c>
    </row>
    <row r="53" spans="1:4" ht="15.5" x14ac:dyDescent="0.35">
      <c r="A53" s="13" t="s">
        <v>14</v>
      </c>
      <c r="B53" s="9">
        <f>IF(ISERROR(Summary!B124/Summary!B62),"n/a",Summary!B124/Summary!B62)</f>
        <v>0</v>
      </c>
      <c r="C53" s="9">
        <f>IF(ISERROR(Summary!C124/Summary!C62),"n/a",Summary!C124/Summary!C62)</f>
        <v>0</v>
      </c>
      <c r="D53" s="11">
        <f>IF(ISERROR(B53-C53),"n/a",B53-C53)</f>
        <v>0</v>
      </c>
    </row>
    <row r="54" spans="1:4" ht="15.5" x14ac:dyDescent="0.35">
      <c r="A54" s="13" t="s">
        <v>15</v>
      </c>
      <c r="B54" s="9">
        <f>IF(ISERROR(Summary!B124/Summary!B81),"n/a",Summary!B124/Summary!B81)</f>
        <v>0</v>
      </c>
      <c r="C54" s="9">
        <f>IF(ISERROR(Summary!C124/Summary!C81),"n/a",Summary!C124/Summary!C81)</f>
        <v>0</v>
      </c>
      <c r="D54" s="11">
        <f>IF(ISERROR(B54-C54),"n/a",B54-C54)</f>
        <v>0</v>
      </c>
    </row>
    <row r="55" spans="1:4" ht="15.5" x14ac:dyDescent="0.35">
      <c r="A55" s="13" t="s">
        <v>16</v>
      </c>
      <c r="B55" s="9" t="str">
        <f>IF(ISERROR(Summary!B143/Summary!B124), "n/a",Summary!B143/Summary!B124)</f>
        <v>n/a</v>
      </c>
      <c r="C55" s="9" t="str">
        <f>IF(ISERROR(Summary!C143/Summary!C124), "n/a",Summary!C143/Summary!C124)</f>
        <v>n/a</v>
      </c>
      <c r="D55" s="11" t="str">
        <f>IF(ISERROR(B55-C55),"n/a",B55-C55)</f>
        <v>n/a</v>
      </c>
    </row>
    <row r="56" spans="1:4" ht="15.5" x14ac:dyDescent="0.25">
      <c r="A56" s="19" t="s">
        <v>29</v>
      </c>
      <c r="B56" s="20"/>
      <c r="C56" s="20"/>
      <c r="D56" s="21"/>
    </row>
    <row r="57" spans="1:4" ht="15.5" x14ac:dyDescent="0.35">
      <c r="A57" s="13" t="s">
        <v>12</v>
      </c>
      <c r="B57" s="9">
        <f>IF(ISERROR(Summary!B59/Summary!B21),"n/a",Summary!B59/Summary!B21)</f>
        <v>0.63855421686746983</v>
      </c>
      <c r="C57" s="9">
        <f>IF(ISERROR(Summary!C59/Summary!C21),"n/a",Summary!C59/Summary!C21)</f>
        <v>0.6912621359223301</v>
      </c>
      <c r="D57" s="11">
        <f>IF(ISERROR(B57-C57),"n/a",B57-C57)</f>
        <v>-5.2707919054860275E-2</v>
      </c>
    </row>
    <row r="58" spans="1:4" ht="15.5" x14ac:dyDescent="0.35">
      <c r="A58" s="13" t="s">
        <v>13</v>
      </c>
      <c r="B58" s="9">
        <f>IF(ISERROR(Summary!B78/Summary!B59),"n/a",Summary!B78/Summary!B59)</f>
        <v>0.14339622641509434</v>
      </c>
      <c r="C58" s="9">
        <f>IF(ISERROR(Summary!C78/Summary!C59),"n/a",Summary!C78/Summary!C59)</f>
        <v>0.1601123595505618</v>
      </c>
      <c r="D58" s="11">
        <f>IF(ISERROR(B58-C58),"n/a",B58-C58)</f>
        <v>-1.6716133135467465E-2</v>
      </c>
    </row>
    <row r="59" spans="1:4" ht="15.5" x14ac:dyDescent="0.35">
      <c r="A59" s="13" t="s">
        <v>14</v>
      </c>
      <c r="B59" s="9">
        <f>IF(ISERROR(Summary!B121/Summary!B59),"n/a",Summary!B121/Summary!B59)</f>
        <v>1.509433962264151E-2</v>
      </c>
      <c r="C59" s="9">
        <f>IF(ISERROR(Summary!C121/Summary!C59),"n/a",Summary!C121/Summary!C59)</f>
        <v>9.8314606741573031E-3</v>
      </c>
      <c r="D59" s="11">
        <f>IF(ISERROR(B59-C59),"n/a",B59-C59)</f>
        <v>5.2628789484842065E-3</v>
      </c>
    </row>
    <row r="60" spans="1:4" ht="15.5" x14ac:dyDescent="0.35">
      <c r="A60" s="13" t="s">
        <v>15</v>
      </c>
      <c r="B60" s="9">
        <f>IF(ISERROR(Summary!B121/Summary!B78),"n/a",Summary!B121/Summary!B78)</f>
        <v>0.10526315789473684</v>
      </c>
      <c r="C60" s="9">
        <f>IF(ISERROR(Summary!C121/Summary!C78),"n/a",Summary!C121/Summary!C78)</f>
        <v>6.1403508771929821E-2</v>
      </c>
      <c r="D60" s="11">
        <f>IF(ISERROR(B60-C60),"n/a",B60-C60)</f>
        <v>4.3859649122807015E-2</v>
      </c>
    </row>
    <row r="61" spans="1:4" ht="15.5" x14ac:dyDescent="0.35">
      <c r="A61" s="13" t="s">
        <v>16</v>
      </c>
      <c r="B61" s="9">
        <f>IF(ISERROR(Summary!B140/Summary!B121), "n/a",Summary!B140/Summary!B121)</f>
        <v>0</v>
      </c>
      <c r="C61" s="9">
        <f>IF(ISERROR(Summary!C140/Summary!C121), "n/a",Summary!C140/Summary!C121)</f>
        <v>0</v>
      </c>
      <c r="D61" s="11">
        <f>IF(ISERROR(B61-C61),"n/a",B61-C61)</f>
        <v>0</v>
      </c>
    </row>
    <row r="62" spans="1:4" ht="15" customHeight="1" x14ac:dyDescent="0.25">
      <c r="A62" s="19" t="s">
        <v>5</v>
      </c>
      <c r="B62" s="20"/>
      <c r="C62" s="20"/>
      <c r="D62" s="21"/>
    </row>
    <row r="63" spans="1:4" ht="15.5" x14ac:dyDescent="0.35">
      <c r="A63" s="13" t="s">
        <v>12</v>
      </c>
      <c r="B63" s="9">
        <f>IF(ISERROR(Summary!B54/Summary!B16),"n/a",Summary!B54/Summary!B16)</f>
        <v>0.56716666666666671</v>
      </c>
      <c r="C63" s="9">
        <f>IF(ISERROR(Summary!C54/Summary!C16),"n/a",Summary!C54/Summary!C16)</f>
        <v>0.60848056537102468</v>
      </c>
      <c r="D63" s="11">
        <f>IF(ISERROR(B63-C63),"n/a",B63-C63)</f>
        <v>-4.1313898704357976E-2</v>
      </c>
    </row>
    <row r="64" spans="1:4" ht="15.5" x14ac:dyDescent="0.35">
      <c r="A64" s="13" t="s">
        <v>13</v>
      </c>
      <c r="B64" s="9">
        <f>IF(ISERROR(Summary!B73/Summary!B54),"n/a",Summary!B73/Summary!B54)</f>
        <v>0.17749044960329122</v>
      </c>
      <c r="C64" s="9">
        <f>IF(ISERROR(Summary!C73/Summary!C54),"n/a",Summary!C73/Summary!C54)</f>
        <v>0.16815072912633888</v>
      </c>
      <c r="D64" s="11">
        <f>IF(ISERROR(B64-C64),"n/a",B64-C64)</f>
        <v>9.3397204769523345E-3</v>
      </c>
    </row>
    <row r="65" spans="1:4" ht="15.5" x14ac:dyDescent="0.35">
      <c r="A65" s="13" t="s">
        <v>14</v>
      </c>
      <c r="B65" s="9">
        <f>IF(ISERROR(Summary!B116/Summary!B54),"n/a",Summary!B116/Summary!B54)</f>
        <v>1.1754334410813989E-3</v>
      </c>
      <c r="C65" s="9">
        <f>IF(ISERROR(Summary!C116/Summary!C54),"n/a",Summary!C116/Summary!C54)</f>
        <v>9.0334236675700087E-4</v>
      </c>
      <c r="D65" s="11">
        <f>IF(ISERROR(B65-C65),"n/a",B65-C65)</f>
        <v>2.72091074324398E-4</v>
      </c>
    </row>
    <row r="66" spans="1:4" ht="15.5" x14ac:dyDescent="0.35">
      <c r="A66" s="13" t="s">
        <v>15</v>
      </c>
      <c r="B66" s="9">
        <f>IF(ISERROR(Summary!B116/Summary!B73),"n/a",Summary!B116/Summary!B73)</f>
        <v>6.6225165562913907E-3</v>
      </c>
      <c r="C66" s="9">
        <f>IF(ISERROR(Summary!C116/Summary!C73),"n/a",Summary!C116/Summary!C73)</f>
        <v>5.3722179585571758E-3</v>
      </c>
      <c r="D66" s="11">
        <f>IF(ISERROR(B66-C66),"n/a",B66-C66)</f>
        <v>1.2502985977342149E-3</v>
      </c>
    </row>
    <row r="67" spans="1:4" ht="16" thickBot="1" x14ac:dyDescent="0.4">
      <c r="A67" s="14" t="s">
        <v>16</v>
      </c>
      <c r="B67" s="10">
        <f>IF(ISERROR(Summary!B135/Summary!B116), "n/a",Summary!B135/Summary!B116)</f>
        <v>0</v>
      </c>
      <c r="C67" s="10">
        <f>IF(ISERROR(Summary!C135/Summary!C116), "n/a",Summary!C135/Summary!C116)</f>
        <v>0</v>
      </c>
      <c r="D67" s="12">
        <f>IF(ISERROR(B67-C67),"n/a",B67-C67)</f>
        <v>0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5/26/2023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5" ht="15.5" x14ac:dyDescent="0.35">
      <c r="A1" s="355" t="s">
        <v>8</v>
      </c>
      <c r="B1" s="355"/>
      <c r="C1" s="355"/>
      <c r="D1" s="355"/>
      <c r="E1" s="5"/>
    </row>
    <row r="2" spans="1:5" ht="15.5" x14ac:dyDescent="0.35">
      <c r="A2" s="355" t="s">
        <v>66</v>
      </c>
      <c r="B2" s="355"/>
      <c r="C2" s="355"/>
      <c r="D2" s="355"/>
      <c r="E2" s="5"/>
    </row>
    <row r="3" spans="1:5" ht="15.5" x14ac:dyDescent="0.35">
      <c r="A3" s="356" t="str">
        <f>Summary!A3</f>
        <v>Fall 2023</v>
      </c>
      <c r="B3" s="356"/>
      <c r="C3" s="356"/>
      <c r="D3" s="356"/>
      <c r="E3" s="310"/>
    </row>
    <row r="4" spans="1:5" ht="15.5" x14ac:dyDescent="0.35">
      <c r="A4" s="356" t="str">
        <f>Summary!A4</f>
        <v>as of Friday, May 26, 2023</v>
      </c>
      <c r="B4" s="356"/>
      <c r="C4" s="356"/>
      <c r="D4" s="356"/>
      <c r="E4" s="310"/>
    </row>
    <row r="5" spans="1:5" ht="13" thickBot="1" x14ac:dyDescent="0.3"/>
    <row r="6" spans="1:5" ht="16" thickBot="1" x14ac:dyDescent="0.3">
      <c r="A6" s="402" t="s">
        <v>44</v>
      </c>
      <c r="B6" s="403"/>
      <c r="C6" s="403"/>
      <c r="D6" s="404"/>
    </row>
    <row r="7" spans="1:5" ht="16" thickBot="1" x14ac:dyDescent="0.4">
      <c r="A7" s="399" t="s">
        <v>77</v>
      </c>
      <c r="B7" s="400"/>
      <c r="C7" s="400"/>
      <c r="D7" s="401"/>
    </row>
    <row r="8" spans="1:5" ht="15.75" customHeight="1" x14ac:dyDescent="0.25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5" ht="15.75" customHeight="1" x14ac:dyDescent="0.25">
      <c r="A9" s="398"/>
      <c r="B9" s="326" t="str">
        <f>(Summary!B7)</f>
        <v>as of 5/26/23</v>
      </c>
      <c r="C9" s="328" t="str">
        <f>Summary!C7</f>
        <v>as of 5/26/22</v>
      </c>
      <c r="D9" s="396"/>
    </row>
    <row r="10" spans="1:5" ht="15.5" x14ac:dyDescent="0.25">
      <c r="A10" s="18" t="s">
        <v>30</v>
      </c>
      <c r="B10" s="16"/>
      <c r="C10" s="16"/>
      <c r="D10" s="17"/>
    </row>
    <row r="11" spans="1:5" ht="15.5" x14ac:dyDescent="0.35">
      <c r="A11" s="13" t="s">
        <v>12</v>
      </c>
      <c r="B11" s="9">
        <f>IF(ISERROR(College!F13/College!B13),"n/a",College!F13/College!B13)</f>
        <v>0.46829675753663907</v>
      </c>
      <c r="C11" s="9">
        <f>IF(ISERROR(College!G13/College!C13),"n/a",College!G13/College!C13)</f>
        <v>0.51990295624045291</v>
      </c>
      <c r="D11" s="11">
        <f>IF(ISERROR(B11-C11),"n/a",B11-C11)</f>
        <v>-5.1606198703813833E-2</v>
      </c>
    </row>
    <row r="12" spans="1:5" ht="15.5" x14ac:dyDescent="0.35">
      <c r="A12" s="13" t="s">
        <v>13</v>
      </c>
      <c r="B12" s="9">
        <f>IF(ISERROR(College!J13/College!F13),"n/a",College!J13/College!F13)</f>
        <v>0.12420950218907086</v>
      </c>
      <c r="C12" s="9">
        <f>IF(ISERROR(College!K13/College!G13),"n/a",College!K13/College!G13)</f>
        <v>0.164707915658486</v>
      </c>
      <c r="D12" s="11">
        <f>IF(ISERROR(B12-C12),"n/a",B12-C12)</f>
        <v>-4.0498413469415143E-2</v>
      </c>
    </row>
    <row r="13" spans="1:5" ht="15.5" x14ac:dyDescent="0.35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.5" x14ac:dyDescent="0.35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.5" x14ac:dyDescent="0.35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5" x14ac:dyDescent="0.25">
      <c r="A16" s="19" t="s">
        <v>32</v>
      </c>
      <c r="B16" s="20"/>
      <c r="C16" s="20"/>
      <c r="D16" s="21"/>
    </row>
    <row r="17" spans="1:4" ht="15.5" x14ac:dyDescent="0.35">
      <c r="A17" s="13" t="s">
        <v>12</v>
      </c>
      <c r="B17" s="9">
        <f>IF(ISERROR(College!F17/College!B17),"n/a",College!F17/College!B17)</f>
        <v>0.86002886002886003</v>
      </c>
      <c r="C17" s="9">
        <f>IF(ISERROR(College!G17/College!C17),"n/a",College!G17/College!C17)</f>
        <v>0.80170940170940175</v>
      </c>
      <c r="D17" s="11">
        <f>IF(ISERROR(B17-C17),"n/a",B17-C17)</f>
        <v>5.8319458319458284E-2</v>
      </c>
    </row>
    <row r="18" spans="1:4" ht="15.5" x14ac:dyDescent="0.35">
      <c r="A18" s="13" t="s">
        <v>13</v>
      </c>
      <c r="B18" s="9">
        <f>IF(ISERROR(College!J17/College!F17),"n/a",College!J17/College!F17)</f>
        <v>7.3825503355704702E-2</v>
      </c>
      <c r="C18" s="9">
        <f>IF(ISERROR(College!K17/College!G17),"n/a",College!K17/College!G17)</f>
        <v>6.8230277185501065E-2</v>
      </c>
      <c r="D18" s="11">
        <f>IF(ISERROR(B18-C18),"n/a",B18-C18)</f>
        <v>5.5952261702036377E-3</v>
      </c>
    </row>
    <row r="19" spans="1:4" ht="15.5" x14ac:dyDescent="0.35">
      <c r="A19" s="13" t="s">
        <v>14</v>
      </c>
      <c r="B19" s="9">
        <f>IF(ISERROR(College!N17/College!F17),"n/a",College!N17/College!F17)</f>
        <v>0</v>
      </c>
      <c r="C19" s="9">
        <f>IF(ISERROR(College!O17/College!G17),"n/a",College!O17/College!G17)</f>
        <v>0</v>
      </c>
      <c r="D19" s="11">
        <f>IF(ISERROR(B19-C19),"n/a",B19-C19)</f>
        <v>0</v>
      </c>
    </row>
    <row r="20" spans="1:4" ht="15.5" x14ac:dyDescent="0.35">
      <c r="A20" s="13" t="s">
        <v>15</v>
      </c>
      <c r="B20" s="9">
        <f>IF(ISERROR(College!N17/College!J17),"n/a",College!N17/College!J17)</f>
        <v>0</v>
      </c>
      <c r="C20" s="9">
        <f>IF(ISERROR(College!O17/College!K17),"n/a",College!O17/College!K17)</f>
        <v>0</v>
      </c>
      <c r="D20" s="11">
        <f>IF(ISERROR(B20-C20),"n/a",B20-C20)</f>
        <v>0</v>
      </c>
    </row>
    <row r="21" spans="1:4" ht="15.5" x14ac:dyDescent="0.35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5" x14ac:dyDescent="0.25">
      <c r="A22" s="19" t="s">
        <v>29</v>
      </c>
      <c r="B22" s="20"/>
      <c r="C22" s="20"/>
      <c r="D22" s="21"/>
    </row>
    <row r="23" spans="1:4" ht="15.5" x14ac:dyDescent="0.35">
      <c r="A23" s="13" t="s">
        <v>12</v>
      </c>
      <c r="B23" s="9">
        <f>IF(ISERROR(College!F15/College!B15),"n/a",College!F15/College!B15)</f>
        <v>0.79909021986353301</v>
      </c>
      <c r="C23" s="9">
        <f>IF(ISERROR(College!G15/College!C15),"n/a",College!G15/College!C15)</f>
        <v>0.78135313531353134</v>
      </c>
      <c r="D23" s="11">
        <f>IF(ISERROR(B23-C23),"n/a",B23-C23)</f>
        <v>1.7737084550001669E-2</v>
      </c>
    </row>
    <row r="24" spans="1:4" ht="15.5" x14ac:dyDescent="0.35">
      <c r="A24" s="13" t="s">
        <v>13</v>
      </c>
      <c r="B24" s="9">
        <f>IF(ISERROR(College!J15/College!F15),"n/a",College!J15/College!F15)</f>
        <v>0.11195445920303605</v>
      </c>
      <c r="C24" s="9">
        <f>IF(ISERROR(College!K15/College!G15),"n/a",College!K15/College!G15)</f>
        <v>0.14044350580781415</v>
      </c>
      <c r="D24" s="11">
        <f>IF(ISERROR(B24-C24),"n/a",B24-C24)</f>
        <v>-2.8489046604778093E-2</v>
      </c>
    </row>
    <row r="25" spans="1:4" ht="15.5" x14ac:dyDescent="0.35">
      <c r="A25" s="13" t="s">
        <v>14</v>
      </c>
      <c r="B25" s="9">
        <f>IF(ISERROR(College!N15/College!F15),"n/a",College!N15/College!F15)</f>
        <v>0</v>
      </c>
      <c r="C25" s="9">
        <f>IF(ISERROR(College!O15/College!G15),"n/a",College!O15/College!G15)</f>
        <v>0</v>
      </c>
      <c r="D25" s="11">
        <f>IF(ISERROR(B25-C25),"n/a",B25-C25)</f>
        <v>0</v>
      </c>
    </row>
    <row r="26" spans="1:4" ht="15.5" x14ac:dyDescent="0.35">
      <c r="A26" s="13" t="s">
        <v>15</v>
      </c>
      <c r="B26" s="9">
        <f>IF(ISERROR(College!N15/College!J15),"n/a",College!N15/College!J15)</f>
        <v>0</v>
      </c>
      <c r="C26" s="9">
        <f>IF(ISERROR(College!O15/College!K15),"n/a",College!O15/College!K15)</f>
        <v>0</v>
      </c>
      <c r="D26" s="11">
        <f>IF(ISERROR(B26-C26),"n/a",B26-C26)</f>
        <v>0</v>
      </c>
    </row>
    <row r="27" spans="1:4" ht="15.5" x14ac:dyDescent="0.35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5" x14ac:dyDescent="0.25">
      <c r="A28" s="19" t="s">
        <v>5</v>
      </c>
      <c r="B28" s="20"/>
      <c r="C28" s="20"/>
      <c r="D28" s="21"/>
    </row>
    <row r="29" spans="1:4" ht="15.5" x14ac:dyDescent="0.35">
      <c r="A29" s="13" t="s">
        <v>12</v>
      </c>
      <c r="B29" s="9">
        <f>IF(ISERROR(College!F11/College!B11),"n/a",College!F11/College!B11)</f>
        <v>0.51491996574665699</v>
      </c>
      <c r="C29" s="9">
        <f>IF(ISERROR(College!G11/College!C11),"n/a",College!G11/College!C11)</f>
        <v>0.55717159213987311</v>
      </c>
      <c r="D29" s="11">
        <f>IF(ISERROR(B29-C29),"n/a",B29-C29)</f>
        <v>-4.2251626393216113E-2</v>
      </c>
    </row>
    <row r="30" spans="1:4" ht="15.5" x14ac:dyDescent="0.35">
      <c r="A30" s="13" t="s">
        <v>13</v>
      </c>
      <c r="B30" s="9">
        <f>IF(ISERROR(College!J11/College!F11),"n/a",College!J11/College!F11)</f>
        <v>0.11871561980299347</v>
      </c>
      <c r="C30" s="9">
        <f>IF(ISERROR(College!K11/College!G11),"n/a",College!K11/College!G11)</f>
        <v>0.1552346570397112</v>
      </c>
      <c r="D30" s="11">
        <f>IF(ISERROR(B30-C30),"n/a",B30-C30)</f>
        <v>-3.6519037236717733E-2</v>
      </c>
    </row>
    <row r="31" spans="1:4" ht="15.5" x14ac:dyDescent="0.35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.5" x14ac:dyDescent="0.35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6" thickBot="1" x14ac:dyDescent="0.4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" thickBot="1" x14ac:dyDescent="0.4">
      <c r="A34" s="399" t="s">
        <v>7</v>
      </c>
      <c r="B34" s="400"/>
      <c r="C34" s="400"/>
      <c r="D34" s="401"/>
    </row>
    <row r="35" spans="1:4" ht="15.75" customHeight="1" x14ac:dyDescent="0.25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5">
      <c r="A36" s="398" t="s">
        <v>11</v>
      </c>
      <c r="B36" s="326" t="str">
        <f>(Summary!B7)</f>
        <v>as of 5/26/23</v>
      </c>
      <c r="C36" s="326" t="str">
        <f>(Summary!C7)</f>
        <v>as of 5/26/22</v>
      </c>
      <c r="D36" s="396"/>
    </row>
    <row r="37" spans="1:4" ht="15.5" x14ac:dyDescent="0.25">
      <c r="A37" s="18" t="s">
        <v>30</v>
      </c>
      <c r="B37" s="16"/>
      <c r="C37" s="16"/>
      <c r="D37" s="17"/>
    </row>
    <row r="38" spans="1:4" ht="15.5" x14ac:dyDescent="0.25">
      <c r="A38" s="73" t="s">
        <v>31</v>
      </c>
      <c r="B38" s="16"/>
      <c r="C38" s="16"/>
      <c r="D38" s="17"/>
    </row>
    <row r="39" spans="1:4" ht="15.5" x14ac:dyDescent="0.35">
      <c r="A39" s="13" t="s">
        <v>12</v>
      </c>
      <c r="B39" s="9">
        <f>IF(ISERROR(College!F20/College!B20),"n/a",College!F20/College!B20)</f>
        <v>0.28214971209213052</v>
      </c>
      <c r="C39" s="9">
        <f>IF(ISERROR(College!G20/College!C20),"n/a",College!G20/College!C20)</f>
        <v>0.39618731869042684</v>
      </c>
      <c r="D39" s="11">
        <f>IF(ISERROR(B39-C39),"n/a",B39-C39)</f>
        <v>-0.11403760659829631</v>
      </c>
    </row>
    <row r="40" spans="1:4" ht="15.5" x14ac:dyDescent="0.35">
      <c r="A40" s="13" t="s">
        <v>13</v>
      </c>
      <c r="B40" s="9">
        <f>IF(ISERROR(College!J20/College!F20),"n/a",College!J20/College!F20)</f>
        <v>0.1360544217687075</v>
      </c>
      <c r="C40" s="9">
        <f>IF(ISERROR(College!K20/College!G20),"n/a",College!K20/College!G20)</f>
        <v>0.14435146443514643</v>
      </c>
      <c r="D40" s="11">
        <f>IF(ISERROR(B40-C40),"n/a",B40-C40)</f>
        <v>-8.2970426664389363E-3</v>
      </c>
    </row>
    <row r="41" spans="1:4" ht="15.5" x14ac:dyDescent="0.35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.5" x14ac:dyDescent="0.35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.5" x14ac:dyDescent="0.35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.5" x14ac:dyDescent="0.35">
      <c r="A44" s="73" t="s">
        <v>22</v>
      </c>
      <c r="B44" s="9"/>
      <c r="C44" s="9"/>
      <c r="D44" s="11"/>
    </row>
    <row r="45" spans="1:4" ht="15.5" x14ac:dyDescent="0.35">
      <c r="A45" s="13" t="s">
        <v>12</v>
      </c>
      <c r="B45" s="9" t="str">
        <f>IF(ISERROR(College!F21/College!B21),"n/a",College!F21/College!B21)</f>
        <v>n/a</v>
      </c>
      <c r="C45" s="9">
        <f>IF(ISERROR(College!G21/College!C21),"n/a",College!G21/College!C21)</f>
        <v>0</v>
      </c>
      <c r="D45" s="11" t="str">
        <f t="shared" ref="D45:D49" si="0">IF(ISERROR(B45-C45),"n/a",B45-C45)</f>
        <v>n/a</v>
      </c>
    </row>
    <row r="46" spans="1:4" ht="15.5" x14ac:dyDescent="0.35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.5" x14ac:dyDescent="0.35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.5" x14ac:dyDescent="0.35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.5" x14ac:dyDescent="0.35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5" x14ac:dyDescent="0.25">
      <c r="A50" s="19" t="s">
        <v>32</v>
      </c>
      <c r="B50" s="20"/>
      <c r="C50" s="20"/>
      <c r="D50" s="21"/>
    </row>
    <row r="51" spans="1:4" ht="15.5" x14ac:dyDescent="0.35">
      <c r="A51" s="13" t="s">
        <v>12</v>
      </c>
      <c r="B51" s="9">
        <f>IF(ISERROR(College!F25/College!B25),"n/a",College!F25/College!B25)</f>
        <v>0.14545454545454545</v>
      </c>
      <c r="C51" s="9">
        <f>IF(ISERROR(College!G25/College!C25),"n/a",College!G25/College!C25)</f>
        <v>0.18</v>
      </c>
      <c r="D51" s="11">
        <f>IF(ISERROR(B51-C51),"n/a",B51-C51)</f>
        <v>-3.4545454545454546E-2</v>
      </c>
    </row>
    <row r="52" spans="1:4" ht="15.5" x14ac:dyDescent="0.35">
      <c r="A52" s="13" t="s">
        <v>13</v>
      </c>
      <c r="B52" s="9">
        <f>IF(ISERROR(College!J25/College!F25),"n/a",College!J25/College!F25)</f>
        <v>0</v>
      </c>
      <c r="C52" s="9">
        <f>IF(ISERROR(College!K25/College!G25),"n/a",College!K25/College!G25)</f>
        <v>0</v>
      </c>
      <c r="D52" s="11">
        <f>IF(ISERROR(B52-C52),"n/a",B52-C52)</f>
        <v>0</v>
      </c>
    </row>
    <row r="53" spans="1:4" ht="15.5" x14ac:dyDescent="0.35">
      <c r="A53" s="13" t="s">
        <v>14</v>
      </c>
      <c r="B53" s="9">
        <f>IF(ISERROR(College!N25/College!F25),"n/a",College!N25/College!F25)</f>
        <v>0</v>
      </c>
      <c r="C53" s="9">
        <f>IF(ISERROR(College!O25/College!G25),"n/a",College!O25/College!G25)</f>
        <v>0</v>
      </c>
      <c r="D53" s="11">
        <f>IF(ISERROR(B53-C53),"n/a",B53-C53)</f>
        <v>0</v>
      </c>
    </row>
    <row r="54" spans="1:4" ht="15.5" x14ac:dyDescent="0.35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.5" x14ac:dyDescent="0.35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5" x14ac:dyDescent="0.25">
      <c r="A56" s="19" t="s">
        <v>29</v>
      </c>
      <c r="B56" s="20"/>
      <c r="C56" s="20"/>
      <c r="D56" s="21"/>
    </row>
    <row r="57" spans="1:4" ht="15.5" x14ac:dyDescent="0.35">
      <c r="A57" s="13" t="s">
        <v>12</v>
      </c>
      <c r="B57" s="9">
        <f>IF(ISERROR(College!F23/College!B23),"n/a",College!F23/College!B23)</f>
        <v>0.36492890995260663</v>
      </c>
      <c r="C57" s="9">
        <f>IF(ISERROR(College!G23/College!C23),"n/a",College!G23/College!C23)</f>
        <v>0.51834862385321101</v>
      </c>
      <c r="D57" s="11">
        <f>IF(ISERROR(B57-C57),"n/a",B57-C57)</f>
        <v>-0.15341971390060438</v>
      </c>
    </row>
    <row r="58" spans="1:4" ht="15.5" x14ac:dyDescent="0.35">
      <c r="A58" s="13" t="s">
        <v>13</v>
      </c>
      <c r="B58" s="9">
        <f>IF(ISERROR(College!J23/College!F23),"n/a",College!J23/College!F23)</f>
        <v>0.22077922077922077</v>
      </c>
      <c r="C58" s="9">
        <f>IF(ISERROR(College!K23/College!G23),"n/a",College!K23/College!G23)</f>
        <v>0.10619469026548672</v>
      </c>
      <c r="D58" s="11">
        <f>IF(ISERROR(B58-C58),"n/a",B58-C58)</f>
        <v>0.11458453051373405</v>
      </c>
    </row>
    <row r="59" spans="1:4" ht="15.5" x14ac:dyDescent="0.35">
      <c r="A59" s="13" t="s">
        <v>14</v>
      </c>
      <c r="B59" s="9">
        <f>IF(ISERROR(College!N23/College!F23),"n/a",College!N23/College!F23)</f>
        <v>0.1038961038961039</v>
      </c>
      <c r="C59" s="9">
        <f>IF(ISERROR(College!O23/College!G23),"n/a",College!O23/College!G23)</f>
        <v>3.5398230088495575E-2</v>
      </c>
      <c r="D59" s="11">
        <f>IF(ISERROR(B59-C59),"n/a",B59-C59)</f>
        <v>6.8497873807608328E-2</v>
      </c>
    </row>
    <row r="60" spans="1:4" ht="15.5" x14ac:dyDescent="0.35">
      <c r="A60" s="13" t="s">
        <v>15</v>
      </c>
      <c r="B60" s="9">
        <f>IF(ISERROR(College!N23/College!J23),"n/a",College!N23/College!J23)</f>
        <v>0.47058823529411764</v>
      </c>
      <c r="C60" s="9">
        <f>IF(ISERROR(College!O23/College!K23),"n/a",College!O23/College!K23)</f>
        <v>0.33333333333333331</v>
      </c>
      <c r="D60" s="11">
        <f>IF(ISERROR(B60-C60),"n/a",B60-C60)</f>
        <v>0.13725490196078433</v>
      </c>
    </row>
    <row r="61" spans="1:4" ht="15.5" x14ac:dyDescent="0.35">
      <c r="A61" s="13" t="s">
        <v>16</v>
      </c>
      <c r="B61" s="9">
        <f>IF(ISERROR(College!R23/College!N23), "n/a",College!R23/College!N23)</f>
        <v>0</v>
      </c>
      <c r="C61" s="9">
        <f>IF(ISERROR(College!S23/College!O23), "n/a",College!S23/College!O23)</f>
        <v>0</v>
      </c>
      <c r="D61" s="11">
        <f>IF(ISERROR(B61-C61),"n/a",B61-C61)</f>
        <v>0</v>
      </c>
    </row>
    <row r="62" spans="1:4" ht="15.5" x14ac:dyDescent="0.25">
      <c r="A62" s="19" t="s">
        <v>5</v>
      </c>
      <c r="B62" s="20"/>
      <c r="C62" s="20"/>
      <c r="D62" s="21"/>
    </row>
    <row r="63" spans="1:4" ht="15.5" x14ac:dyDescent="0.35">
      <c r="A63" s="13" t="s">
        <v>12</v>
      </c>
      <c r="B63" s="9">
        <f>IF(ISERROR(College!F18/College!B18),"n/a",College!F18/College!B18)</f>
        <v>0.28561476837338906</v>
      </c>
      <c r="C63" s="9">
        <f>IF(ISERROR(College!G18/College!C18),"n/a",College!G18/College!C18)</f>
        <v>0.39015562794064423</v>
      </c>
      <c r="D63" s="11">
        <f>IF(ISERROR(B63-C63),"n/a",B63-C63)</f>
        <v>-0.10454085956725517</v>
      </c>
    </row>
    <row r="64" spans="1:4" ht="15.5" x14ac:dyDescent="0.35">
      <c r="A64" s="13" t="s">
        <v>13</v>
      </c>
      <c r="B64" s="9">
        <f>IF(ISERROR(College!J18/College!F18),"n/a",College!J18/College!F18)</f>
        <v>0.14268292682926828</v>
      </c>
      <c r="C64" s="9">
        <f>IF(ISERROR(College!K18/College!G18),"n/a",College!K18/College!G18)</f>
        <v>0.1391465677179963</v>
      </c>
      <c r="D64" s="11">
        <f>IF(ISERROR(B64-C64),"n/a",B64-C64)</f>
        <v>3.5363591112719805E-3</v>
      </c>
    </row>
    <row r="65" spans="1:4" ht="15.5" x14ac:dyDescent="0.35">
      <c r="A65" s="13" t="s">
        <v>14</v>
      </c>
      <c r="B65" s="9">
        <f>IF(ISERROR(College!N18/College!F18),"n/a",College!N18/College!F18)</f>
        <v>9.7560975609756097E-3</v>
      </c>
      <c r="C65" s="9">
        <f>IF(ISERROR(College!O18/College!G18),"n/a",College!O18/College!G18)</f>
        <v>3.7105751391465678E-3</v>
      </c>
      <c r="D65" s="11">
        <f>IF(ISERROR(B65-C65),"n/a",B65-C65)</f>
        <v>6.0455224218290415E-3</v>
      </c>
    </row>
    <row r="66" spans="1:4" ht="15.5" x14ac:dyDescent="0.35">
      <c r="A66" s="13" t="s">
        <v>15</v>
      </c>
      <c r="B66" s="9">
        <f>IF(ISERROR(College!N18/College!J18),"n/a",College!N18/College!J18)</f>
        <v>6.8376068376068383E-2</v>
      </c>
      <c r="C66" s="9">
        <f>IF(ISERROR(College!O18/College!K18),"n/a",College!O18/College!K18)</f>
        <v>2.6666666666666668E-2</v>
      </c>
      <c r="D66" s="11">
        <f>IF(ISERROR(B66-C66),"n/a",B66-C66)</f>
        <v>4.1709401709401711E-2</v>
      </c>
    </row>
    <row r="67" spans="1:4" ht="16" thickBot="1" x14ac:dyDescent="0.4">
      <c r="A67" s="14" t="s">
        <v>16</v>
      </c>
      <c r="B67" s="10">
        <f>IF(ISERROR(College!R18/College!N18), "n/a",College!R18/College!N18)</f>
        <v>0</v>
      </c>
      <c r="C67" s="10">
        <f>IF(ISERROR(College!S18/College!O18), "n/a",College!S18/College!O18)</f>
        <v>0</v>
      </c>
      <c r="D67" s="12">
        <f>IF(ISERROR(B67-C67),"n/a",B67-C67)</f>
        <v>0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6" orientation="portrait" r:id="rId1"/>
  <headerFooter>
    <oddHeader>&amp;C&amp;F
&amp;A&amp;R&amp;P of &amp;N</oddHeader>
    <oddFooter>&amp;LPrepared by: Information Technology Solutions
Job Name: UGAP099AX&amp;RPrepared Date: 5/26/2023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19" ht="15.5" x14ac:dyDescent="0.3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5" x14ac:dyDescent="0.3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5" x14ac:dyDescent="0.3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5" x14ac:dyDescent="0.35">
      <c r="A4" s="356" t="str">
        <f>Summary!A4</f>
        <v>as of Friday, May 26,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" thickBot="1" x14ac:dyDescent="0.3"/>
    <row r="6" spans="1:19" ht="16" thickBot="1" x14ac:dyDescent="0.3">
      <c r="A6" s="402" t="s">
        <v>45</v>
      </c>
      <c r="B6" s="403"/>
      <c r="C6" s="403"/>
      <c r="D6" s="404"/>
    </row>
    <row r="7" spans="1:19" ht="16" thickBot="1" x14ac:dyDescent="0.4">
      <c r="A7" s="399" t="s">
        <v>77</v>
      </c>
      <c r="B7" s="400"/>
      <c r="C7" s="400"/>
      <c r="D7" s="401"/>
    </row>
    <row r="8" spans="1:19" ht="15.75" customHeight="1" x14ac:dyDescent="0.25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19" ht="15.75" customHeight="1" x14ac:dyDescent="0.25">
      <c r="A9" s="398"/>
      <c r="B9" s="326" t="str">
        <f>(Summary!B7)</f>
        <v>as of 5/26/23</v>
      </c>
      <c r="C9" s="328" t="str">
        <f>Summary!C7</f>
        <v>as of 5/26/22</v>
      </c>
      <c r="D9" s="396"/>
    </row>
    <row r="10" spans="1:19" ht="15.5" x14ac:dyDescent="0.25">
      <c r="A10" s="18" t="s">
        <v>30</v>
      </c>
      <c r="B10" s="16"/>
      <c r="C10" s="16"/>
      <c r="D10" s="17"/>
    </row>
    <row r="11" spans="1:19" ht="15.5" x14ac:dyDescent="0.35">
      <c r="A11" s="13" t="s">
        <v>12</v>
      </c>
      <c r="B11" s="9">
        <f>IF(ISERROR(College!F29/College!B29),"n/a",College!F29/College!B29)</f>
        <v>0.80593059936908518</v>
      </c>
      <c r="C11" s="9">
        <f>IF(ISERROR(College!G29/College!C29),"n/a",College!G29/College!C29)</f>
        <v>0.66955313730030097</v>
      </c>
      <c r="D11" s="11">
        <f>IF(ISERROR(B11-C11),"n/a",B11-C11)</f>
        <v>0.13637746206878421</v>
      </c>
    </row>
    <row r="12" spans="1:19" ht="15.5" x14ac:dyDescent="0.35">
      <c r="A12" s="13" t="s">
        <v>13</v>
      </c>
      <c r="B12" s="9">
        <f>IF(ISERROR(College!J29/College!F29),"n/a",College!J29/College!F29)</f>
        <v>0.16857157768383696</v>
      </c>
      <c r="C12" s="9">
        <f>IF(ISERROR(College!K29/College!G29),"n/a",College!K29/College!G29)</f>
        <v>0.19240611383913134</v>
      </c>
      <c r="D12" s="11">
        <f>IF(ISERROR(B12-C12),"n/a",B12-C12)</f>
        <v>-2.3834536155294378E-2</v>
      </c>
    </row>
    <row r="13" spans="1:19" ht="15.5" x14ac:dyDescent="0.35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.5" x14ac:dyDescent="0.35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.5" x14ac:dyDescent="0.35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5" x14ac:dyDescent="0.25">
      <c r="A16" s="19" t="s">
        <v>32</v>
      </c>
      <c r="B16" s="20"/>
      <c r="C16" s="20"/>
      <c r="D16" s="21"/>
    </row>
    <row r="17" spans="1:4" ht="15.5" x14ac:dyDescent="0.35">
      <c r="A17" s="13" t="s">
        <v>12</v>
      </c>
      <c r="B17" s="9">
        <f>IF(ISERROR(College!F33/College!B33),"n/a",College!F33/College!B33)</f>
        <v>0.85099846390168976</v>
      </c>
      <c r="C17" s="9">
        <f>IF(ISERROR(College!G33/College!C33),"n/a",College!G33/College!C33)</f>
        <v>0.85635359116022103</v>
      </c>
      <c r="D17" s="11">
        <f>IF(ISERROR(B17-C17),"n/a",B17-C17)</f>
        <v>-5.355127258531267E-3</v>
      </c>
    </row>
    <row r="18" spans="1:4" ht="15.5" x14ac:dyDescent="0.35">
      <c r="A18" s="13" t="s">
        <v>13</v>
      </c>
      <c r="B18" s="9">
        <f>IF(ISERROR(College!J33/College!F33),"n/a",College!J33/College!F33)</f>
        <v>5.3249097472924188E-2</v>
      </c>
      <c r="C18" s="9">
        <f>IF(ISERROR(College!K33/College!G33),"n/a",College!K33/College!G33)</f>
        <v>8.0184331797235026E-2</v>
      </c>
      <c r="D18" s="11">
        <f>IF(ISERROR(B18-C18),"n/a",B18-C18)</f>
        <v>-2.6935234324310837E-2</v>
      </c>
    </row>
    <row r="19" spans="1:4" ht="15.5" x14ac:dyDescent="0.35">
      <c r="A19" s="13" t="s">
        <v>14</v>
      </c>
      <c r="B19" s="9">
        <f>IF(ISERROR(College!N33/College!F33),"n/a",College!N33/College!F33)</f>
        <v>0</v>
      </c>
      <c r="C19" s="9">
        <f>IF(ISERROR(College!O33/College!G33),"n/a",College!O33/College!G33)</f>
        <v>0</v>
      </c>
      <c r="D19" s="11">
        <f>IF(ISERROR(B19-C19),"n/a",B19-C19)</f>
        <v>0</v>
      </c>
    </row>
    <row r="20" spans="1:4" ht="15.5" x14ac:dyDescent="0.35">
      <c r="A20" s="13" t="s">
        <v>15</v>
      </c>
      <c r="B20" s="9">
        <f>IF(ISERROR(College!N33/College!J33),"n/a",College!N33/College!J33)</f>
        <v>0</v>
      </c>
      <c r="C20" s="9">
        <f>IF(ISERROR(College!O33/College!K33),"n/a",College!O33/College!K33)</f>
        <v>0</v>
      </c>
      <c r="D20" s="11">
        <f>IF(ISERROR(B20-C20),"n/a",B20-C20)</f>
        <v>0</v>
      </c>
    </row>
    <row r="21" spans="1:4" ht="15.5" x14ac:dyDescent="0.35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5" x14ac:dyDescent="0.25">
      <c r="A22" s="19" t="s">
        <v>29</v>
      </c>
      <c r="B22" s="20"/>
      <c r="C22" s="20"/>
      <c r="D22" s="21"/>
    </row>
    <row r="23" spans="1:4" ht="15.5" x14ac:dyDescent="0.35">
      <c r="A23" s="13" t="s">
        <v>12</v>
      </c>
      <c r="B23" s="9">
        <f>IF(ISERROR(College!F31/College!B31),"n/a",College!F31/College!B31)</f>
        <v>0.7813664596273292</v>
      </c>
      <c r="C23" s="9">
        <f>IF(ISERROR(College!G31/College!C31),"n/a",College!G31/College!C31)</f>
        <v>0.78040327662255826</v>
      </c>
      <c r="D23" s="11">
        <f>IF(ISERROR(B23-C23),"n/a",B23-C23)</f>
        <v>9.6318300477093999E-4</v>
      </c>
    </row>
    <row r="24" spans="1:4" ht="15.5" x14ac:dyDescent="0.35">
      <c r="A24" s="13" t="s">
        <v>13</v>
      </c>
      <c r="B24" s="9">
        <f>IF(ISERROR(College!J31/College!F31),"n/a",College!J31/College!F31)</f>
        <v>8.4260731319554846E-2</v>
      </c>
      <c r="C24" s="9">
        <f>IF(ISERROR(College!K31/College!G31),"n/a",College!K31/College!G31)</f>
        <v>9.9717400080742841E-2</v>
      </c>
      <c r="D24" s="11">
        <f>IF(ISERROR(B24-C24),"n/a",B24-C24)</f>
        <v>-1.5456668761187994E-2</v>
      </c>
    </row>
    <row r="25" spans="1:4" ht="15.5" x14ac:dyDescent="0.35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.5" x14ac:dyDescent="0.35">
      <c r="A26" s="13" t="s">
        <v>15</v>
      </c>
      <c r="B26" s="9">
        <f>IF(ISERROR(College!N31/College!J31),"n/a",College!N31/College!J31)</f>
        <v>0</v>
      </c>
      <c r="C26" s="9">
        <f>IF(ISERROR(College!O31/College!K31),"n/a",College!O31/College!K31)</f>
        <v>0</v>
      </c>
      <c r="D26" s="11">
        <f>IF(ISERROR(B26-C26),"n/a",B26-C26)</f>
        <v>0</v>
      </c>
    </row>
    <row r="27" spans="1:4" ht="15.5" x14ac:dyDescent="0.35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5" x14ac:dyDescent="0.25">
      <c r="A28" s="19" t="s">
        <v>5</v>
      </c>
      <c r="B28" s="20"/>
      <c r="C28" s="20"/>
      <c r="D28" s="21"/>
    </row>
    <row r="29" spans="1:4" ht="15.5" x14ac:dyDescent="0.35">
      <c r="A29" s="13" t="s">
        <v>12</v>
      </c>
      <c r="B29" s="9">
        <f>IF(ISERROR(College!F27/College!B27),"n/a",College!F27/College!B27)</f>
        <v>0.8052090327596565</v>
      </c>
      <c r="C29" s="9">
        <f>IF(ISERROR(College!G27/College!C27),"n/a",College!G27/College!C27)</f>
        <v>0.69215701336610846</v>
      </c>
      <c r="D29" s="11">
        <f>IF(ISERROR(B29-C29),"n/a",B29-C29)</f>
        <v>0.11305201939354803</v>
      </c>
    </row>
    <row r="30" spans="1:4" ht="15.5" x14ac:dyDescent="0.35">
      <c r="A30" s="13" t="s">
        <v>13</v>
      </c>
      <c r="B30" s="9">
        <f>IF(ISERROR(College!J27/College!F27),"n/a",College!J27/College!F27)</f>
        <v>0.15365371955233706</v>
      </c>
      <c r="C30" s="9">
        <f>IF(ISERROR(College!K27/College!G27),"n/a",College!K27/College!G27)</f>
        <v>0.17290938349703125</v>
      </c>
      <c r="D30" s="11">
        <f>IF(ISERROR(B30-C30),"n/a",B30-C30)</f>
        <v>-1.925566394469419E-2</v>
      </c>
    </row>
    <row r="31" spans="1:4" ht="15.5" x14ac:dyDescent="0.35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.5" x14ac:dyDescent="0.35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6" thickBot="1" x14ac:dyDescent="0.4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" thickBot="1" x14ac:dyDescent="0.4">
      <c r="A34" s="399" t="s">
        <v>7</v>
      </c>
      <c r="B34" s="400"/>
      <c r="C34" s="400"/>
      <c r="D34" s="401"/>
    </row>
    <row r="35" spans="1:4" ht="15.75" customHeight="1" x14ac:dyDescent="0.25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5">
      <c r="A36" s="398" t="s">
        <v>11</v>
      </c>
      <c r="B36" s="326" t="str">
        <f>(Summary!B7)</f>
        <v>as of 5/26/23</v>
      </c>
      <c r="C36" s="326" t="str">
        <f>(Summary!C7)</f>
        <v>as of 5/26/22</v>
      </c>
      <c r="D36" s="396"/>
    </row>
    <row r="37" spans="1:4" ht="15.5" x14ac:dyDescent="0.25">
      <c r="A37" s="18" t="s">
        <v>30</v>
      </c>
      <c r="B37" s="16"/>
      <c r="C37" s="16"/>
      <c r="D37" s="17"/>
    </row>
    <row r="38" spans="1:4" ht="15.5" x14ac:dyDescent="0.25">
      <c r="A38" s="73" t="s">
        <v>31</v>
      </c>
      <c r="B38" s="16"/>
      <c r="C38" s="16"/>
      <c r="D38" s="17"/>
    </row>
    <row r="39" spans="1:4" ht="15.5" x14ac:dyDescent="0.35">
      <c r="A39" s="13" t="s">
        <v>12</v>
      </c>
      <c r="B39" s="9">
        <f>IF(ISERROR(College!F36/College!B36),"n/a",College!F36/College!B36)</f>
        <v>0.70542635658914732</v>
      </c>
      <c r="C39" s="9">
        <f>IF(ISERROR(College!G36/College!C36),"n/a",College!G36/College!C36)</f>
        <v>0.75377705185790123</v>
      </c>
      <c r="D39" s="11">
        <f>IF(ISERROR(B39-C39),"n/a",B39-C39)</f>
        <v>-4.8350695268753907E-2</v>
      </c>
    </row>
    <row r="40" spans="1:4" ht="15.5" x14ac:dyDescent="0.35">
      <c r="A40" s="13" t="s">
        <v>13</v>
      </c>
      <c r="B40" s="9">
        <f>IF(ISERROR(College!J36/College!F36),"n/a",College!J36/College!F36)</f>
        <v>0.15659340659340659</v>
      </c>
      <c r="C40" s="9">
        <f>IF(ISERROR(College!K36/College!G36),"n/a",College!K36/College!G36)</f>
        <v>0.15303358613217768</v>
      </c>
      <c r="D40" s="11">
        <f>IF(ISERROR(B40-C40),"n/a",B40-C40)</f>
        <v>3.5598204612289075E-3</v>
      </c>
    </row>
    <row r="41" spans="1:4" ht="15.5" x14ac:dyDescent="0.35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.5" x14ac:dyDescent="0.35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.5" x14ac:dyDescent="0.35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.5" x14ac:dyDescent="0.35">
      <c r="A44" s="73" t="s">
        <v>22</v>
      </c>
      <c r="B44" s="9"/>
      <c r="C44" s="9"/>
      <c r="D44" s="11"/>
    </row>
    <row r="45" spans="1:4" ht="15.5" x14ac:dyDescent="0.35">
      <c r="A45" s="13" t="s">
        <v>12</v>
      </c>
      <c r="B45" s="9" t="str">
        <f>IF(ISERROR(College!F37/College!B37),"n/a",College!F37/College!B37)</f>
        <v>n/a</v>
      </c>
      <c r="C45" s="9">
        <f>IF(ISERROR(College!G37/College!C37),"n/a",College!G37/College!C37)</f>
        <v>0.41818181818181815</v>
      </c>
      <c r="D45" s="11" t="str">
        <f>IF(ISERROR(B45-C45),"n/a",B45-C45)</f>
        <v>n/a</v>
      </c>
    </row>
    <row r="46" spans="1:4" ht="15.5" x14ac:dyDescent="0.35">
      <c r="A46" s="13" t="s">
        <v>13</v>
      </c>
      <c r="B46" s="9" t="str">
        <f>IF(ISERROR(College!J37/College!F37),"n/a",College!J37/College!F37)</f>
        <v>n/a</v>
      </c>
      <c r="C46" s="9">
        <f>IF(ISERROR(College!K37/College!G37),"n/a",College!K37/College!G37)</f>
        <v>4.3478260869565216E-2</v>
      </c>
      <c r="D46" s="11" t="str">
        <f>IF(ISERROR(B46-C46),"n/a",B46-C46)</f>
        <v>n/a</v>
      </c>
    </row>
    <row r="47" spans="1:4" ht="15.5" x14ac:dyDescent="0.35">
      <c r="A47" s="13" t="s">
        <v>14</v>
      </c>
      <c r="B47" s="9" t="str">
        <f>IF(ISERROR(College!N37/College!F37),"n/a",College!N37/College!F37)</f>
        <v>n/a</v>
      </c>
      <c r="C47" s="9">
        <f>IF(ISERROR(College!O37/College!G37),"n/a",College!O37/College!G37)</f>
        <v>0</v>
      </c>
      <c r="D47" s="11" t="str">
        <f>IF(ISERROR(B47-C47),"n/a",B47-C47)</f>
        <v>n/a</v>
      </c>
    </row>
    <row r="48" spans="1:4" ht="15.5" x14ac:dyDescent="0.35">
      <c r="A48" s="13" t="s">
        <v>15</v>
      </c>
      <c r="B48" s="9" t="str">
        <f>IF(ISERROR(College!N37/College!J37),"n/a",College!N37/College!J37)</f>
        <v>n/a</v>
      </c>
      <c r="C48" s="9">
        <f>IF(ISERROR(College!O37/College!K37),"n/a",College!O37/College!K37)</f>
        <v>0</v>
      </c>
      <c r="D48" s="11" t="str">
        <f>IF(ISERROR(B48-C48),"n/a",B48-C48)</f>
        <v>n/a</v>
      </c>
    </row>
    <row r="49" spans="1:4" ht="15.5" x14ac:dyDescent="0.35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5" x14ac:dyDescent="0.25">
      <c r="A50" s="19" t="s">
        <v>32</v>
      </c>
      <c r="B50" s="20"/>
      <c r="C50" s="20"/>
      <c r="D50" s="21"/>
    </row>
    <row r="51" spans="1:4" ht="15.5" x14ac:dyDescent="0.35">
      <c r="A51" s="13" t="s">
        <v>12</v>
      </c>
      <c r="B51" s="9">
        <f>IF(ISERROR(College!K41/College!G41),"n/a",College!K41/College!G41)</f>
        <v>0.16666666666666666</v>
      </c>
      <c r="C51" s="9">
        <f>IF(ISERROR(College!G41/College!C41),"n/a",College!G41/College!C41)</f>
        <v>0.47058823529411764</v>
      </c>
      <c r="D51" s="11">
        <f>IF(ISERROR(B51-C51),"n/a",B51-C51)</f>
        <v>-0.30392156862745101</v>
      </c>
    </row>
    <row r="52" spans="1:4" ht="15.5" x14ac:dyDescent="0.35">
      <c r="A52" s="13" t="s">
        <v>13</v>
      </c>
      <c r="B52" s="9">
        <f>IF(ISERROR(College!J41/College!F41),"n/a",College!J41/College!F41)</f>
        <v>0.10714285714285714</v>
      </c>
      <c r="C52" s="9">
        <f>IF(ISERROR(College!K41/College!G41),"n/a",College!K41/College!G41)</f>
        <v>0.16666666666666666</v>
      </c>
      <c r="D52" s="11">
        <f>IF(ISERROR(B52-C52),"n/a",B52-C52)</f>
        <v>-5.9523809523809521E-2</v>
      </c>
    </row>
    <row r="53" spans="1:4" ht="15.5" x14ac:dyDescent="0.35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.5" x14ac:dyDescent="0.35">
      <c r="A54" s="13" t="s">
        <v>15</v>
      </c>
      <c r="B54" s="9">
        <f>IF(ISERROR(College!N41/College!J41),"n/a",College!N41/College!J41)</f>
        <v>0</v>
      </c>
      <c r="C54" s="9">
        <f>IF(ISERROR(College!O41/College!K41),"n/a",College!O41/College!K41)</f>
        <v>0</v>
      </c>
      <c r="D54" s="11">
        <f>IF(ISERROR(B54-C54),"n/a",B54-C54)</f>
        <v>0</v>
      </c>
    </row>
    <row r="55" spans="1:4" ht="15.5" x14ac:dyDescent="0.35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5" x14ac:dyDescent="0.25">
      <c r="A56" s="19" t="s">
        <v>29</v>
      </c>
      <c r="B56" s="20"/>
      <c r="C56" s="20"/>
      <c r="D56" s="21"/>
    </row>
    <row r="57" spans="1:4" ht="15.5" x14ac:dyDescent="0.35">
      <c r="A57" s="13" t="s">
        <v>12</v>
      </c>
      <c r="B57" s="9">
        <f>IF(ISERROR(College!F39/College!B39),"n/a",College!F39/College!B39)</f>
        <v>0.84520884520884521</v>
      </c>
      <c r="C57" s="9">
        <f>IF(ISERROR(College!G39/College!C39),"n/a",College!G39/College!C39)</f>
        <v>0.88665447897623395</v>
      </c>
      <c r="D57" s="11">
        <f>IF(ISERROR(B57-C57),"n/a",B57-C57)</f>
        <v>-4.1445633767388745E-2</v>
      </c>
    </row>
    <row r="58" spans="1:4" ht="15.5" x14ac:dyDescent="0.35">
      <c r="A58" s="13" t="s">
        <v>13</v>
      </c>
      <c r="B58" s="9">
        <f>IF(ISERROR(College!J39/College!F39),"n/a",College!J39/College!F39)</f>
        <v>0.12209302325581395</v>
      </c>
      <c r="C58" s="9">
        <f>IF(ISERROR(College!K39/College!G39),"n/a",College!K39/College!G39)</f>
        <v>0.15670103092783505</v>
      </c>
      <c r="D58" s="11">
        <f>IF(ISERROR(B58-C58),"n/a",B58-C58)</f>
        <v>-3.4608007672021102E-2</v>
      </c>
    </row>
    <row r="59" spans="1:4" ht="15.5" x14ac:dyDescent="0.35">
      <c r="A59" s="13" t="s">
        <v>14</v>
      </c>
      <c r="B59" s="9">
        <f>IF(ISERROR(College!N39/College!F39),"n/a",College!N39/College!F39)</f>
        <v>0</v>
      </c>
      <c r="C59" s="9">
        <f>IF(ISERROR(College!O39/College!G39),"n/a",College!O39/College!G39)</f>
        <v>6.1855670103092781E-3</v>
      </c>
      <c r="D59" s="11">
        <f>IF(ISERROR(B59-C59),"n/a",B59-C59)</f>
        <v>-6.1855670103092781E-3</v>
      </c>
    </row>
    <row r="60" spans="1:4" ht="15.5" x14ac:dyDescent="0.35">
      <c r="A60" s="13" t="s">
        <v>15</v>
      </c>
      <c r="B60" s="9">
        <f>IF(ISERROR(College!N39/College!J39),"n/a",College!N39/College!J39)</f>
        <v>0</v>
      </c>
      <c r="C60" s="9">
        <f>IF(ISERROR(College!O39/College!K39),"n/a",College!O39/College!K39)</f>
        <v>3.9473684210526314E-2</v>
      </c>
      <c r="D60" s="11">
        <f>IF(ISERROR(B60-C60),"n/a",B60-C60)</f>
        <v>-3.9473684210526314E-2</v>
      </c>
    </row>
    <row r="61" spans="1:4" ht="15.5" x14ac:dyDescent="0.35">
      <c r="A61" s="13" t="s">
        <v>16</v>
      </c>
      <c r="B61" s="9" t="str">
        <f>IF(ISERROR(College!R39/College!N39), "n/a",College!R39/College!N39)</f>
        <v>n/a</v>
      </c>
      <c r="C61" s="9">
        <f>IF(ISERROR(College!S39/College!O39), "n/a",College!S39/College!O39)</f>
        <v>0</v>
      </c>
      <c r="D61" s="11" t="str">
        <f>IF(ISERROR(B61-C61),"n/a",B61-C61)</f>
        <v>n/a</v>
      </c>
    </row>
    <row r="62" spans="1:4" ht="15.5" x14ac:dyDescent="0.25">
      <c r="A62" s="19" t="s">
        <v>5</v>
      </c>
      <c r="B62" s="20"/>
      <c r="C62" s="20"/>
      <c r="D62" s="21"/>
    </row>
    <row r="63" spans="1:4" ht="15.5" x14ac:dyDescent="0.35">
      <c r="A63" s="13" t="s">
        <v>12</v>
      </c>
      <c r="B63" s="9">
        <f>IF(ISERROR(College!F34/College!B34),"n/a",College!F34/College!B34)</f>
        <v>0.71157568718544328</v>
      </c>
      <c r="C63" s="9">
        <f>IF(ISERROR(College!G34/College!C34),"n/a",College!G34/College!C34)</f>
        <v>0.7583006069260978</v>
      </c>
      <c r="D63" s="11">
        <f>IF(ISERROR(B63-C63),"n/a",B63-C63)</f>
        <v>-4.6724919740654514E-2</v>
      </c>
    </row>
    <row r="64" spans="1:4" ht="15.5" x14ac:dyDescent="0.35">
      <c r="A64" s="13" t="s">
        <v>13</v>
      </c>
      <c r="B64" s="9">
        <f>IF(ISERROR(College!J34/College!F34),"n/a",College!J34/College!F34)</f>
        <v>0.15261153427638738</v>
      </c>
      <c r="C64" s="9">
        <f>IF(ISERROR(College!K34/College!G34),"n/a",College!K34/College!G34)</f>
        <v>0.15301318267419961</v>
      </c>
      <c r="D64" s="11">
        <f>IF(ISERROR(B64-C64),"n/a",B64-C64)</f>
        <v>-4.0164839781223205E-4</v>
      </c>
    </row>
    <row r="65" spans="1:4" ht="15.5" x14ac:dyDescent="0.35">
      <c r="A65" s="13" t="s">
        <v>14</v>
      </c>
      <c r="B65" s="9">
        <f>IF(ISERROR(College!N34/College!F34),"n/a",College!N34/College!F34)</f>
        <v>0</v>
      </c>
      <c r="C65" s="9">
        <f>IF(ISERROR(College!O34/College!G34),"n/a",College!O34/College!G34)</f>
        <v>7.0621468926553672E-4</v>
      </c>
      <c r="D65" s="11">
        <f>IF(ISERROR(B65-C65),"n/a",B65-C65)</f>
        <v>-7.0621468926553672E-4</v>
      </c>
    </row>
    <row r="66" spans="1:4" ht="15.5" x14ac:dyDescent="0.35">
      <c r="A66" s="13" t="s">
        <v>15</v>
      </c>
      <c r="B66" s="9">
        <f>IF(ISERROR(College!N34/College!J34),"n/a",College!N34/College!J34)</f>
        <v>0</v>
      </c>
      <c r="C66" s="9">
        <f>IF(ISERROR(College!O34/College!K34),"n/a",College!O34/College!K34)</f>
        <v>4.6153846153846158E-3</v>
      </c>
      <c r="D66" s="11">
        <f>IF(ISERROR(B66-C66),"n/a",B66-C66)</f>
        <v>-4.6153846153846158E-3</v>
      </c>
    </row>
    <row r="67" spans="1:4" ht="16" thickBot="1" x14ac:dyDescent="0.4">
      <c r="A67" s="14" t="s">
        <v>16</v>
      </c>
      <c r="B67" s="10" t="str">
        <f>IF(ISERROR(College!R34/College!N34), "n/a",College!R34/College!N34)</f>
        <v>n/a</v>
      </c>
      <c r="C67" s="10">
        <f>IF(ISERROR(College!S34/College!O34), "n/a",College!S34/College!O34)</f>
        <v>0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6" orientation="portrait" r:id="rId1"/>
  <headerFooter>
    <oddHeader>&amp;C&amp;F
&amp;A&amp;R&amp;P of &amp;N</oddHeader>
    <oddFooter>&amp;LPrepared by: Information Technology Solutions
Job Name: UGAP099AX&amp;RPrepared Date: 5/26/2023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55" t="s">
        <v>8</v>
      </c>
      <c r="B1" s="355"/>
      <c r="C1" s="355"/>
      <c r="D1" s="355"/>
    </row>
    <row r="2" spans="1:4" ht="15.5" x14ac:dyDescent="0.35">
      <c r="A2" s="355" t="s">
        <v>64</v>
      </c>
      <c r="B2" s="355"/>
      <c r="C2" s="355"/>
      <c r="D2" s="355"/>
    </row>
    <row r="3" spans="1:4" ht="15.5" x14ac:dyDescent="0.35">
      <c r="A3" s="356" t="str">
        <f>Summary!A3</f>
        <v>Fall 2023</v>
      </c>
      <c r="B3" s="356"/>
      <c r="C3" s="356"/>
      <c r="D3" s="356"/>
    </row>
    <row r="4" spans="1:4" ht="15.5" x14ac:dyDescent="0.35">
      <c r="A4" s="356" t="str">
        <f>Summary!A4</f>
        <v>as of Friday, May 26, 2023</v>
      </c>
      <c r="B4" s="356"/>
      <c r="C4" s="356"/>
      <c r="D4" s="356"/>
    </row>
    <row r="5" spans="1:4" ht="13" thickBot="1" x14ac:dyDescent="0.3"/>
    <row r="6" spans="1:4" ht="16" thickBot="1" x14ac:dyDescent="0.3">
      <c r="A6" s="402" t="s">
        <v>46</v>
      </c>
      <c r="B6" s="403"/>
      <c r="C6" s="403"/>
      <c r="D6" s="404"/>
    </row>
    <row r="7" spans="1:4" ht="16" thickBot="1" x14ac:dyDescent="0.4">
      <c r="A7" s="399" t="s">
        <v>77</v>
      </c>
      <c r="B7" s="400"/>
      <c r="C7" s="400"/>
      <c r="D7" s="401"/>
    </row>
    <row r="8" spans="1:4" ht="15.75" customHeight="1" x14ac:dyDescent="0.25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customHeight="1" x14ac:dyDescent="0.25">
      <c r="A9" s="398"/>
      <c r="B9" s="326" t="str">
        <f>(Summary!B7)</f>
        <v>as of 5/26/23</v>
      </c>
      <c r="C9" s="328" t="str">
        <f>Summary!C7</f>
        <v>as of 5/26/22</v>
      </c>
      <c r="D9" s="396"/>
    </row>
    <row r="10" spans="1:4" ht="15.5" x14ac:dyDescent="0.25">
      <c r="A10" s="18" t="s">
        <v>30</v>
      </c>
      <c r="B10" s="16"/>
      <c r="C10" s="16"/>
      <c r="D10" s="17"/>
    </row>
    <row r="11" spans="1:4" ht="15.5" x14ac:dyDescent="0.35">
      <c r="A11" s="13" t="s">
        <v>12</v>
      </c>
      <c r="B11" s="9">
        <f>IF(ISERROR(College!F45/College!B45),"n/a",College!F45/College!B45)</f>
        <v>0.77512195121951222</v>
      </c>
      <c r="C11" s="9">
        <f>IF(ISERROR(College!G45/College!C45),"n/a",College!G45/College!C45)</f>
        <v>0.75392172397401358</v>
      </c>
      <c r="D11" s="11">
        <f>IF(ISERROR(B11-C11),"n/a",B11-C11)</f>
        <v>2.1200227245498637E-2</v>
      </c>
    </row>
    <row r="12" spans="1:4" ht="15.5" x14ac:dyDescent="0.35">
      <c r="A12" s="13" t="s">
        <v>13</v>
      </c>
      <c r="B12" s="9">
        <f>IF(ISERROR(College!J45/College!F45),"n/a",College!J45/College!F45)</f>
        <v>0.15616290569091074</v>
      </c>
      <c r="C12" s="9">
        <f>IF(ISERROR(College!K45/College!G45),"n/a",College!K45/College!G45)</f>
        <v>0.19693148381672973</v>
      </c>
      <c r="D12" s="11">
        <f>IF(ISERROR(B12-C12),"n/a",B12-C12)</f>
        <v>-4.0768578125818994E-2</v>
      </c>
    </row>
    <row r="13" spans="1:4" ht="15.5" x14ac:dyDescent="0.35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.5" x14ac:dyDescent="0.35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.5" x14ac:dyDescent="0.35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5" x14ac:dyDescent="0.25">
      <c r="A16" s="19" t="s">
        <v>32</v>
      </c>
      <c r="B16" s="20"/>
      <c r="C16" s="20"/>
      <c r="D16" s="21"/>
    </row>
    <row r="17" spans="1:4" ht="15.5" x14ac:dyDescent="0.35">
      <c r="A17" s="13" t="s">
        <v>12</v>
      </c>
      <c r="B17" s="9">
        <f>IF(ISERROR(College!F49/College!B49),"n/a",College!F49/College!B49)</f>
        <v>0.86576168929110109</v>
      </c>
      <c r="C17" s="9">
        <f>IF(ISERROR(College!G49/College!C49),"n/a",College!G49/College!C49)</f>
        <v>0.88765822784810122</v>
      </c>
      <c r="D17" s="11">
        <f>IF(ISERROR(B17-C17),"n/a",B17-C17)</f>
        <v>-2.1896538557000134E-2</v>
      </c>
    </row>
    <row r="18" spans="1:4" ht="15.5" x14ac:dyDescent="0.35">
      <c r="A18" s="13" t="s">
        <v>13</v>
      </c>
      <c r="B18" s="9">
        <f>IF(ISERROR(College!J49/College!F49),"n/a",College!J49/College!F49)</f>
        <v>5.5749128919860627E-2</v>
      </c>
      <c r="C18" s="9">
        <f>IF(ISERROR(College!K49/College!G49),"n/a",College!K49/College!G49)</f>
        <v>5.7040998217468802E-2</v>
      </c>
      <c r="D18" s="11">
        <f>IF(ISERROR(B18-C18),"n/a",B18-C18)</f>
        <v>-1.2918692976081753E-3</v>
      </c>
    </row>
    <row r="19" spans="1:4" ht="15.5" x14ac:dyDescent="0.35">
      <c r="A19" s="13" t="s">
        <v>14</v>
      </c>
      <c r="B19" s="9">
        <f>IF(ISERROR(College!N49/College!F49),"n/a",College!N49/College!F49)</f>
        <v>0</v>
      </c>
      <c r="C19" s="9">
        <f>IF(ISERROR(College!O49/College!G49),"n/a",College!O49/College!G49)</f>
        <v>0</v>
      </c>
      <c r="D19" s="11">
        <f>IF(ISERROR(B19-C19),"n/a",B19-C19)</f>
        <v>0</v>
      </c>
    </row>
    <row r="20" spans="1:4" ht="15.5" x14ac:dyDescent="0.35">
      <c r="A20" s="13" t="s">
        <v>15</v>
      </c>
      <c r="B20" s="9">
        <f>IF(ISERROR(College!N49/College!J49),"n/a",College!N49/College!J49)</f>
        <v>0</v>
      </c>
      <c r="C20" s="9">
        <f>IF(ISERROR(College!O49/College!K49),"n/a",College!O49/College!K49)</f>
        <v>0</v>
      </c>
      <c r="D20" s="11">
        <f>IF(ISERROR(B20-C20),"n/a",B20-C20)</f>
        <v>0</v>
      </c>
    </row>
    <row r="21" spans="1:4" ht="15.5" x14ac:dyDescent="0.35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5" x14ac:dyDescent="0.25">
      <c r="A22" s="19" t="s">
        <v>29</v>
      </c>
      <c r="B22" s="20"/>
      <c r="C22" s="20"/>
      <c r="D22" s="21"/>
    </row>
    <row r="23" spans="1:4" ht="15.5" x14ac:dyDescent="0.35">
      <c r="A23" s="13" t="s">
        <v>12</v>
      </c>
      <c r="B23" s="9">
        <f>IF(ISERROR(College!F47/College!B47),"n/a",College!F47/College!B47)</f>
        <v>0.82710686359687224</v>
      </c>
      <c r="C23" s="9">
        <f>IF(ISERROR(College!G47/College!C47),"n/a",College!G47/College!C47)</f>
        <v>0.82857142857142863</v>
      </c>
      <c r="D23" s="11">
        <f>IF(ISERROR(B23-C23),"n/a",B23-C23)</f>
        <v>-1.4645649745563816E-3</v>
      </c>
    </row>
    <row r="24" spans="1:4" ht="15.5" x14ac:dyDescent="0.35">
      <c r="A24" s="13" t="s">
        <v>13</v>
      </c>
      <c r="B24" s="9">
        <f>IF(ISERROR(College!J47/College!F47),"n/a",College!J47/College!F47)</f>
        <v>6.7226890756302518E-2</v>
      </c>
      <c r="C24" s="9">
        <f>IF(ISERROR(College!K47/College!G47),"n/a",College!K47/College!G47)</f>
        <v>8.9655172413793102E-2</v>
      </c>
      <c r="D24" s="11">
        <f>IF(ISERROR(B24-C24),"n/a",B24-C24)</f>
        <v>-2.2428281657490584E-2</v>
      </c>
    </row>
    <row r="25" spans="1:4" ht="15.5" x14ac:dyDescent="0.35">
      <c r="A25" s="13" t="s">
        <v>14</v>
      </c>
      <c r="B25" s="9">
        <f>IF(ISERROR(College!N47/College!F47),"n/a",College!N47/College!F47)</f>
        <v>0</v>
      </c>
      <c r="C25" s="9">
        <f>IF(ISERROR(College!O47/College!G47),"n/a",College!O47/College!G47)</f>
        <v>0</v>
      </c>
      <c r="D25" s="11">
        <f>IF(ISERROR(B25-C25),"n/a",B25-C25)</f>
        <v>0</v>
      </c>
    </row>
    <row r="26" spans="1:4" ht="15.5" x14ac:dyDescent="0.35">
      <c r="A26" s="13" t="s">
        <v>15</v>
      </c>
      <c r="B26" s="9">
        <f>IF(ISERROR(College!N47/College!J47),"n/a",College!N47/College!J47)</f>
        <v>0</v>
      </c>
      <c r="C26" s="9">
        <f>IF(ISERROR(College!O47/College!K47),"n/a",College!O47/College!K47)</f>
        <v>0</v>
      </c>
      <c r="D26" s="11">
        <f>IF(ISERROR(B26-C26),"n/a",B26-C26)</f>
        <v>0</v>
      </c>
    </row>
    <row r="27" spans="1:4" ht="15.5" x14ac:dyDescent="0.35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5" x14ac:dyDescent="0.25">
      <c r="A28" s="19" t="s">
        <v>5</v>
      </c>
      <c r="B28" s="20"/>
      <c r="C28" s="20"/>
      <c r="D28" s="21"/>
    </row>
    <row r="29" spans="1:4" ht="15.5" x14ac:dyDescent="0.35">
      <c r="A29" s="13" t="s">
        <v>12</v>
      </c>
      <c r="B29" s="9">
        <f>IF(ISERROR(College!F43/College!B43),"n/a",College!F43/College!B43)</f>
        <v>0.78254145013610488</v>
      </c>
      <c r="C29" s="9">
        <f>IF(ISERROR(College!G43/College!C43),"n/a",College!G43/College!C43)</f>
        <v>0.76531040268456374</v>
      </c>
      <c r="D29" s="11">
        <f>IF(ISERROR(B29-C29),"n/a",B29-C29)</f>
        <v>1.7231047451541137E-2</v>
      </c>
    </row>
    <row r="30" spans="1:4" ht="15.5" x14ac:dyDescent="0.35">
      <c r="A30" s="13" t="s">
        <v>13</v>
      </c>
      <c r="B30" s="9">
        <f>IF(ISERROR(College!J43/College!F43),"n/a",College!J43/College!F43)</f>
        <v>0.14491264131551901</v>
      </c>
      <c r="C30" s="9">
        <f>IF(ISERROR(College!K43/College!G43),"n/a",College!K43/College!G43)</f>
        <v>0.18123686854846077</v>
      </c>
      <c r="D30" s="11">
        <f>IF(ISERROR(B30-C30),"n/a",B30-C30)</f>
        <v>-3.6324227232941764E-2</v>
      </c>
    </row>
    <row r="31" spans="1:4" ht="15.5" x14ac:dyDescent="0.35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.5" x14ac:dyDescent="0.35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6" thickBot="1" x14ac:dyDescent="0.4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" thickBot="1" x14ac:dyDescent="0.4">
      <c r="A34" s="399" t="s">
        <v>7</v>
      </c>
      <c r="B34" s="400"/>
      <c r="C34" s="400"/>
      <c r="D34" s="401"/>
    </row>
    <row r="35" spans="1:4" ht="15.75" customHeight="1" x14ac:dyDescent="0.25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5">
      <c r="A36" s="398" t="s">
        <v>11</v>
      </c>
      <c r="B36" s="326" t="str">
        <f>(Summary!B7)</f>
        <v>as of 5/26/23</v>
      </c>
      <c r="C36" s="326" t="str">
        <f>(Summary!C7)</f>
        <v>as of 5/26/22</v>
      </c>
      <c r="D36" s="396"/>
    </row>
    <row r="37" spans="1:4" ht="15.5" x14ac:dyDescent="0.25">
      <c r="A37" s="18" t="s">
        <v>30</v>
      </c>
      <c r="B37" s="16"/>
      <c r="C37" s="16"/>
      <c r="D37" s="17"/>
    </row>
    <row r="38" spans="1:4" ht="15.5" x14ac:dyDescent="0.25">
      <c r="A38" s="73" t="s">
        <v>31</v>
      </c>
      <c r="B38" s="16"/>
      <c r="C38" s="16"/>
      <c r="D38" s="17"/>
    </row>
    <row r="39" spans="1:4" ht="15.5" x14ac:dyDescent="0.35">
      <c r="A39" s="13" t="s">
        <v>12</v>
      </c>
      <c r="B39" s="9">
        <f>IF(ISERROR(College!F52/College!B52),"n/a",College!F52/College!B52)</f>
        <v>0.56716417910447758</v>
      </c>
      <c r="C39" s="9">
        <f>IF(ISERROR(College!G52/College!C52),"n/a",College!G52/College!C52)</f>
        <v>0.6232377248420029</v>
      </c>
      <c r="D39" s="11">
        <f>IF(ISERROR(B39-C39),"n/a",B39-C39)</f>
        <v>-5.6073545737525321E-2</v>
      </c>
    </row>
    <row r="40" spans="1:4" ht="15.5" x14ac:dyDescent="0.35">
      <c r="A40" s="13" t="s">
        <v>13</v>
      </c>
      <c r="B40" s="9">
        <f>IF(ISERROR(College!J52/College!F52),"n/a",College!J52/College!F52)</f>
        <v>0.18421052631578946</v>
      </c>
      <c r="C40" s="9">
        <f>IF(ISERROR(College!K52/College!G52),"n/a",College!K52/College!G52)</f>
        <v>0.16536661466458658</v>
      </c>
      <c r="D40" s="11">
        <f>IF(ISERROR(B40-C40),"n/a",B40-C40)</f>
        <v>1.8843911651202888E-2</v>
      </c>
    </row>
    <row r="41" spans="1:4" ht="15.5" x14ac:dyDescent="0.35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.5" x14ac:dyDescent="0.35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.5" x14ac:dyDescent="0.35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.5" x14ac:dyDescent="0.35">
      <c r="A44" s="73" t="s">
        <v>22</v>
      </c>
      <c r="B44" s="9"/>
      <c r="C44" s="9"/>
      <c r="D44" s="11"/>
    </row>
    <row r="45" spans="1:4" ht="15.5" x14ac:dyDescent="0.35">
      <c r="A45" s="13" t="s">
        <v>12</v>
      </c>
      <c r="B45" s="9" t="str">
        <f>IF(ISERROR(College!F53/College!B53),"n/a",College!F53/College!B53)</f>
        <v>n/a</v>
      </c>
      <c r="C45" s="9">
        <f>IF(ISERROR(College!G53/College!C53),"n/a",College!G53/College!C35)</f>
        <v>2.0189783969311527E-3</v>
      </c>
      <c r="D45" s="11" t="str">
        <f>IF(ISERROR(B45-C45),"n/a",B45-C45)</f>
        <v>n/a</v>
      </c>
    </row>
    <row r="46" spans="1:4" ht="15.5" x14ac:dyDescent="0.35">
      <c r="A46" s="13" t="s">
        <v>13</v>
      </c>
      <c r="B46" s="9" t="str">
        <f>IF(ISERROR(College!J53/College!F53),"n/a",College!J53/College!F53)</f>
        <v>n/a</v>
      </c>
      <c r="C46" s="9">
        <f>IF(ISERROR(College!K53/College!G53),"n/a",College!K53/College!G53)</f>
        <v>0</v>
      </c>
      <c r="D46" s="11" t="str">
        <f>IF(ISERROR(B46-C46),"n/a",B46-C46)</f>
        <v>n/a</v>
      </c>
    </row>
    <row r="47" spans="1:4" ht="15.5" x14ac:dyDescent="0.35">
      <c r="A47" s="13" t="s">
        <v>14</v>
      </c>
      <c r="B47" s="9" t="str">
        <f>IF(ISERROR(College!N53/College!F53),"n/a",College!N53/College!F53)</f>
        <v>n/a</v>
      </c>
      <c r="C47" s="9">
        <f>IF(ISERROR(College!O53/College!G53),"n/a",College!O53/College!G53)</f>
        <v>0</v>
      </c>
      <c r="D47" s="11" t="str">
        <f>IF(ISERROR(B47-C47),"n/a",B47-C47)</f>
        <v>n/a</v>
      </c>
    </row>
    <row r="48" spans="1:4" ht="15.5" x14ac:dyDescent="0.35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.5" x14ac:dyDescent="0.35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5" x14ac:dyDescent="0.25">
      <c r="A50" s="19" t="s">
        <v>32</v>
      </c>
      <c r="B50" s="20"/>
      <c r="C50" s="20"/>
      <c r="D50" s="21"/>
    </row>
    <row r="51" spans="1:4" ht="15.5" x14ac:dyDescent="0.35">
      <c r="A51" s="13" t="s">
        <v>12</v>
      </c>
      <c r="B51" s="9">
        <f>IF(ISERROR(College!K57/College!G57),"n/a",College!K57/College!G57)</f>
        <v>0.16666666666666666</v>
      </c>
      <c r="C51" s="9">
        <f>IF(ISERROR(College!G57/College!C57),"n/a",College!G57/College!C57)</f>
        <v>0.16216216216216217</v>
      </c>
      <c r="D51" s="11">
        <f>IF(ISERROR(B51-C51),"n/a",B51-C51)</f>
        <v>4.5045045045044863E-3</v>
      </c>
    </row>
    <row r="52" spans="1:4" ht="15.5" x14ac:dyDescent="0.35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0.16666666666666666</v>
      </c>
      <c r="D52" s="11">
        <f>IF(ISERROR(B52-C52),"n/a",B52-C52)</f>
        <v>-0.16666666666666666</v>
      </c>
    </row>
    <row r="53" spans="1:4" ht="15.5" x14ac:dyDescent="0.35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.5" x14ac:dyDescent="0.35">
      <c r="A54" s="13" t="s">
        <v>15</v>
      </c>
      <c r="B54" s="9" t="str">
        <f>IF(ISERROR(College!N57/College!J57),"n/a",College!N57/College!J57)</f>
        <v>n/a</v>
      </c>
      <c r="C54" s="9">
        <f>IF(ISERROR(College!O57/College!K57),"n/a",College!O57/College!K57)</f>
        <v>0</v>
      </c>
      <c r="D54" s="11" t="str">
        <f>IF(ISERROR(B54-C54),"n/a",B54-C54)</f>
        <v>n/a</v>
      </c>
    </row>
    <row r="55" spans="1:4" ht="15.5" x14ac:dyDescent="0.35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5" x14ac:dyDescent="0.25">
      <c r="A56" s="19" t="s">
        <v>29</v>
      </c>
      <c r="B56" s="20"/>
      <c r="C56" s="20"/>
      <c r="D56" s="21"/>
    </row>
    <row r="57" spans="1:4" ht="15.5" x14ac:dyDescent="0.35">
      <c r="A57" s="13" t="s">
        <v>12</v>
      </c>
      <c r="B57" s="9">
        <f>IF(ISERROR(College!F55/College!B55),"n/a",College!F55/College!B55)</f>
        <v>0.56666666666666665</v>
      </c>
      <c r="C57" s="9">
        <f>IF(ISERROR(College!G55/College!C55),"n/a",College!G55/College!C55)</f>
        <v>0.5267857142857143</v>
      </c>
      <c r="D57" s="11">
        <f>IF(ISERROR(B57-C57),"n/a",B57-C57)</f>
        <v>3.988095238095235E-2</v>
      </c>
    </row>
    <row r="58" spans="1:4" ht="15.5" x14ac:dyDescent="0.35">
      <c r="A58" s="13" t="s">
        <v>13</v>
      </c>
      <c r="B58" s="9">
        <f>IF(ISERROR(College!J55/College!F55),"n/a",College!J55/College!F55)</f>
        <v>0.17647058823529413</v>
      </c>
      <c r="C58" s="9">
        <f>IF(ISERROR(College!K55/College!G55),"n/a",College!K55/College!G55)</f>
        <v>0.23728813559322035</v>
      </c>
      <c r="D58" s="11">
        <f>IF(ISERROR(B58-C58),"n/a",B58-C58)</f>
        <v>-6.0817547357926216E-2</v>
      </c>
    </row>
    <row r="59" spans="1:4" ht="15.5" x14ac:dyDescent="0.35">
      <c r="A59" s="13" t="s">
        <v>14</v>
      </c>
      <c r="B59" s="9">
        <f>IF(ISERROR(College!N55/College!F55),"n/a",College!N55/College!F55)</f>
        <v>0</v>
      </c>
      <c r="C59" s="9">
        <f>IF(ISERROR(College!O55/College!G55),"n/a",College!O55/College!G55)</f>
        <v>0</v>
      </c>
      <c r="D59" s="11">
        <f>IF(ISERROR(B59-C59),"n/a",B59-C59)</f>
        <v>0</v>
      </c>
    </row>
    <row r="60" spans="1:4" ht="15.5" x14ac:dyDescent="0.35">
      <c r="A60" s="13" t="s">
        <v>15</v>
      </c>
      <c r="B60" s="9">
        <f>IF(ISERROR(College!N55/College!J55),"n/a",College!N55/College!J55)</f>
        <v>0</v>
      </c>
      <c r="C60" s="9">
        <f>IF(ISERROR(College!O55/College!K55),"n/a",College!O55/College!K55)</f>
        <v>0</v>
      </c>
      <c r="D60" s="11">
        <f>IF(ISERROR(B60-C60),"n/a",B60-C60)</f>
        <v>0</v>
      </c>
    </row>
    <row r="61" spans="1:4" ht="15.5" x14ac:dyDescent="0.35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5" x14ac:dyDescent="0.25">
      <c r="A62" s="19" t="s">
        <v>5</v>
      </c>
      <c r="B62" s="20"/>
      <c r="C62" s="20"/>
      <c r="D62" s="21"/>
    </row>
    <row r="63" spans="1:4" ht="15.5" x14ac:dyDescent="0.35">
      <c r="A63" s="13" t="s">
        <v>12</v>
      </c>
      <c r="B63" s="9">
        <f>IF(ISERROR(College!F50/College!B50),"n/a",College!F50/College!B50)</f>
        <v>0.55470347648261764</v>
      </c>
      <c r="C63" s="9">
        <f>IF(ISERROR(College!G50/College!C50),"n/a",College!G50/College!C50)</f>
        <v>0.60472370766488415</v>
      </c>
      <c r="D63" s="11">
        <f>IF(ISERROR(B63-C63),"n/a",B63-C63)</f>
        <v>-5.0020231182266506E-2</v>
      </c>
    </row>
    <row r="64" spans="1:4" ht="15.5" x14ac:dyDescent="0.35">
      <c r="A64" s="13" t="s">
        <v>13</v>
      </c>
      <c r="B64" s="9">
        <f>IF(ISERROR(College!J50/College!F50),"n/a",College!J50/College!F50)</f>
        <v>0.18248847926267281</v>
      </c>
      <c r="C64" s="9">
        <f>IF(ISERROR(College!K50/College!G50),"n/a",College!K50/College!G50)</f>
        <v>0.16728076639646278</v>
      </c>
      <c r="D64" s="11">
        <f>IF(ISERROR(B64-C64),"n/a",B64-C64)</f>
        <v>1.5207712866210032E-2</v>
      </c>
    </row>
    <row r="65" spans="1:4" ht="15.5" x14ac:dyDescent="0.35">
      <c r="A65" s="13" t="s">
        <v>14</v>
      </c>
      <c r="B65" s="9">
        <f>IF(ISERROR(College!N50/College!F50),"n/a",College!N50/College!F50)</f>
        <v>0</v>
      </c>
      <c r="C65" s="9">
        <f>IF(ISERROR(College!O50/College!G50),"n/a",College!O50/College!G50)</f>
        <v>0</v>
      </c>
      <c r="D65" s="11">
        <f>IF(ISERROR(B65-C65),"n/a",B65-C65)</f>
        <v>0</v>
      </c>
    </row>
    <row r="66" spans="1:4" ht="15.5" x14ac:dyDescent="0.35">
      <c r="A66" s="13" t="s">
        <v>15</v>
      </c>
      <c r="B66" s="9">
        <f>IF(ISERROR(College!N50/College!J50),"n/a",College!N50/College!J50)</f>
        <v>0</v>
      </c>
      <c r="C66" s="9">
        <f>IF(ISERROR(College!O50/College!K50),"n/a",College!O50/College!K50)</f>
        <v>0</v>
      </c>
      <c r="D66" s="11">
        <f>IF(ISERROR(B66-C66),"n/a",B66-C66)</f>
        <v>0</v>
      </c>
    </row>
    <row r="67" spans="1:4" ht="16" thickBot="1" x14ac:dyDescent="0.4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6" orientation="portrait" r:id="rId1"/>
  <headerFooter>
    <oddHeader>&amp;C&amp;F
&amp;A&amp;R&amp;P of &amp;N</oddHeader>
    <oddFooter>&amp;LPrepared by: Information Technology Solutions
Job Name: UGAP099AX&amp;RPrepared Date: 5/26/2023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55" t="s">
        <v>8</v>
      </c>
      <c r="B1" s="355"/>
      <c r="C1" s="355"/>
      <c r="D1" s="355"/>
    </row>
    <row r="2" spans="1:4" ht="15.5" x14ac:dyDescent="0.35">
      <c r="A2" s="355" t="s">
        <v>67</v>
      </c>
      <c r="B2" s="355"/>
      <c r="C2" s="355"/>
      <c r="D2" s="355"/>
    </row>
    <row r="3" spans="1:4" ht="15.5" x14ac:dyDescent="0.35">
      <c r="A3" s="356" t="str">
        <f>Summary!A3</f>
        <v>Fall 2023</v>
      </c>
      <c r="B3" s="356"/>
      <c r="C3" s="356"/>
      <c r="D3" s="356"/>
    </row>
    <row r="4" spans="1:4" ht="15.5" x14ac:dyDescent="0.35">
      <c r="A4" s="356" t="str">
        <f>Summary!A4</f>
        <v>as of Friday, May 26, 2023</v>
      </c>
      <c r="B4" s="356"/>
      <c r="C4" s="356"/>
      <c r="D4" s="356"/>
    </row>
    <row r="5" spans="1:4" ht="13" thickBot="1" x14ac:dyDescent="0.3"/>
    <row r="6" spans="1:4" ht="16" thickBot="1" x14ac:dyDescent="0.3">
      <c r="A6" s="402" t="s">
        <v>78</v>
      </c>
      <c r="B6" s="403"/>
      <c r="C6" s="403"/>
      <c r="D6" s="404"/>
    </row>
    <row r="7" spans="1:4" ht="16" thickBot="1" x14ac:dyDescent="0.4">
      <c r="A7" s="399" t="s">
        <v>77</v>
      </c>
      <c r="B7" s="400"/>
      <c r="C7" s="400"/>
      <c r="D7" s="401"/>
    </row>
    <row r="8" spans="1:4" ht="15.5" x14ac:dyDescent="0.25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5" x14ac:dyDescent="0.25">
      <c r="A9" s="398"/>
      <c r="B9" s="326" t="str">
        <f>(Summary!B7)</f>
        <v>as of 5/26/23</v>
      </c>
      <c r="C9" s="328" t="str">
        <f>Summary!C7</f>
        <v>as of 5/26/22</v>
      </c>
      <c r="D9" s="396"/>
    </row>
    <row r="10" spans="1:4" ht="15.5" x14ac:dyDescent="0.25">
      <c r="A10" s="18" t="s">
        <v>30</v>
      </c>
      <c r="B10" s="16"/>
      <c r="C10" s="16"/>
      <c r="D10" s="17"/>
    </row>
    <row r="11" spans="1:4" ht="15.5" x14ac:dyDescent="0.35">
      <c r="A11" s="13" t="s">
        <v>12</v>
      </c>
      <c r="B11" s="9">
        <f>IF(ISERROR(College!F61/College!B61),"n/a",College!F61/College!B61)</f>
        <v>0.74103585657370519</v>
      </c>
      <c r="C11" s="9">
        <f>IF(ISERROR(College!G61/College!C61),"n/a",College!G61/College!C61)</f>
        <v>0.70503597122302153</v>
      </c>
      <c r="D11" s="11">
        <f>IF(ISERROR(B11-C11),"n/a",B11-C11)</f>
        <v>3.5999885350683658E-2</v>
      </c>
    </row>
    <row r="12" spans="1:4" ht="15.5" x14ac:dyDescent="0.35">
      <c r="A12" s="13" t="s">
        <v>13</v>
      </c>
      <c r="B12" s="9">
        <f>IF(ISERROR(College!J61/College!F61),"n/a",College!J61/College!F61)</f>
        <v>0.16532258064516128</v>
      </c>
      <c r="C12" s="9">
        <f>IF(ISERROR(College!K61/College!G61),"n/a",College!K61/College!G61)</f>
        <v>0.16472303206997085</v>
      </c>
      <c r="D12" s="11">
        <f>IF(ISERROR(B12-C12),"n/a",B12-C12)</f>
        <v>5.9954857519042837E-4</v>
      </c>
    </row>
    <row r="13" spans="1:4" ht="15.5" x14ac:dyDescent="0.35">
      <c r="A13" s="13" t="s">
        <v>14</v>
      </c>
      <c r="B13" s="9">
        <f>IF(ISERROR(College!N61/College!F61),"n/a",College!N61/College!F61)</f>
        <v>0</v>
      </c>
      <c r="C13" s="9">
        <f>IF(ISERROR(College!O61/College!G61),"n/a",College!O61/College!G61)</f>
        <v>0</v>
      </c>
      <c r="D13" s="11">
        <f>IF(ISERROR(B13-C13),"n/a",B13-C13)</f>
        <v>0</v>
      </c>
    </row>
    <row r="14" spans="1:4" ht="15.5" x14ac:dyDescent="0.35">
      <c r="A14" s="13" t="s">
        <v>15</v>
      </c>
      <c r="B14" s="9">
        <f>IF(ISERROR(College!N61/College!J61),"n/a",College!N61/College!J61)</f>
        <v>0</v>
      </c>
      <c r="C14" s="9">
        <f>IF(ISERROR(College!O61/College!K61),"n/a",College!O61/College!K61)</f>
        <v>0</v>
      </c>
      <c r="D14" s="11">
        <f>IF(ISERROR(B14-C14),"n/a",B14-C14)</f>
        <v>0</v>
      </c>
    </row>
    <row r="15" spans="1:4" ht="15.5" x14ac:dyDescent="0.35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5" x14ac:dyDescent="0.25">
      <c r="A16" s="19" t="s">
        <v>32</v>
      </c>
      <c r="B16" s="20"/>
      <c r="C16" s="20"/>
      <c r="D16" s="21"/>
    </row>
    <row r="17" spans="1:4" ht="15.5" x14ac:dyDescent="0.35">
      <c r="A17" s="13" t="s">
        <v>12</v>
      </c>
      <c r="B17" s="9">
        <f>IF(ISERROR(College!F65/College!B65),"n/a",College!F65/College!B65)</f>
        <v>0.6</v>
      </c>
      <c r="C17" s="9">
        <f>IF(ISERROR(College!G65/College!C65),"n/a",College!G65/College!C65)</f>
        <v>1.04</v>
      </c>
      <c r="D17" s="11">
        <f>IF(ISERROR(B17-C17),"n/a",B17-C17)</f>
        <v>-0.44000000000000006</v>
      </c>
    </row>
    <row r="18" spans="1:4" ht="15.5" x14ac:dyDescent="0.35">
      <c r="A18" s="13" t="s">
        <v>13</v>
      </c>
      <c r="B18" s="9">
        <f>IF(ISERROR(College!J65/College!F65),"n/a",College!J65/College!F65)</f>
        <v>0</v>
      </c>
      <c r="C18" s="9">
        <f>IF(ISERROR(College!K65/College!G65),"n/a",College!K65/College!G65)</f>
        <v>0</v>
      </c>
      <c r="D18" s="11">
        <f>IF(ISERROR(B18-C18),"n/a",B18-C18)</f>
        <v>0</v>
      </c>
    </row>
    <row r="19" spans="1:4" ht="15.5" x14ac:dyDescent="0.35">
      <c r="A19" s="13" t="s">
        <v>14</v>
      </c>
      <c r="B19" s="9">
        <f>IF(ISERROR(College!N65/College!F65),"n/a",College!N65/College!F65)</f>
        <v>0</v>
      </c>
      <c r="C19" s="9">
        <f>IF(ISERROR(College!O65/College!G65),"n/a",College!O65/College!G65)</f>
        <v>0</v>
      </c>
      <c r="D19" s="11">
        <f>IF(ISERROR(B19-C19),"n/a",B19-C19)</f>
        <v>0</v>
      </c>
    </row>
    <row r="20" spans="1:4" ht="15.5" x14ac:dyDescent="0.35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.5" x14ac:dyDescent="0.35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5" x14ac:dyDescent="0.25">
      <c r="A22" s="19" t="s">
        <v>29</v>
      </c>
      <c r="B22" s="20"/>
      <c r="C22" s="20"/>
      <c r="D22" s="21"/>
    </row>
    <row r="23" spans="1:4" ht="15.5" x14ac:dyDescent="0.35">
      <c r="A23" s="13" t="s">
        <v>12</v>
      </c>
      <c r="B23" s="9">
        <f>IF(ISERROR(College!F63/College!B63),"n/a",College!F63/College!B63)</f>
        <v>0.69318181818181823</v>
      </c>
      <c r="C23" s="9">
        <f>IF(ISERROR(College!G63/College!C63),"n/a",College!G63/College!C63)</f>
        <v>0.75</v>
      </c>
      <c r="D23" s="11">
        <f>IF(ISERROR(B23-C23),"n/a",B23-C23)</f>
        <v>-5.6818181818181768E-2</v>
      </c>
    </row>
    <row r="24" spans="1:4" ht="15.5" x14ac:dyDescent="0.35">
      <c r="A24" s="13" t="s">
        <v>13</v>
      </c>
      <c r="B24" s="9">
        <f>IF(ISERROR(College!J63/College!F63),"n/a",College!J63/College!F63)</f>
        <v>1.6393442622950821E-2</v>
      </c>
      <c r="C24" s="9">
        <f>IF(ISERROR(College!K63/College!G63),"n/a",College!K63/College!G63)</f>
        <v>0.10526315789473684</v>
      </c>
      <c r="D24" s="11">
        <f>IF(ISERROR(B24-C24),"n/a",B24-C24)</f>
        <v>-8.8869715271786012E-2</v>
      </c>
    </row>
    <row r="25" spans="1:4" ht="15.5" x14ac:dyDescent="0.35">
      <c r="A25" s="13" t="s">
        <v>14</v>
      </c>
      <c r="B25" s="9">
        <f>IF(ISERROR(College!N63/College!F63),"n/a",College!N63/College!F63)</f>
        <v>0</v>
      </c>
      <c r="C25" s="9">
        <f>IF(ISERROR(College!O63/College!G63),"n/a",College!O63/College!G63)</f>
        <v>0</v>
      </c>
      <c r="D25" s="11">
        <f>IF(ISERROR(B25-C25),"n/a",B25-C25)</f>
        <v>0</v>
      </c>
    </row>
    <row r="26" spans="1:4" ht="15.5" x14ac:dyDescent="0.35">
      <c r="A26" s="13" t="s">
        <v>15</v>
      </c>
      <c r="B26" s="9">
        <f>IF(ISERROR(College!N63/College!J63),"n/a",College!N63/College!J63)</f>
        <v>0</v>
      </c>
      <c r="C26" s="9">
        <f>IF(ISERROR(College!O63/College!K63),"n/a",College!O63/College!K63)</f>
        <v>0</v>
      </c>
      <c r="D26" s="11">
        <f>IF(ISERROR(B26-C26),"n/a",B26-C26)</f>
        <v>0</v>
      </c>
    </row>
    <row r="27" spans="1:4" ht="15.5" x14ac:dyDescent="0.35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5" x14ac:dyDescent="0.25">
      <c r="A28" s="19" t="s">
        <v>5</v>
      </c>
      <c r="B28" s="20"/>
      <c r="C28" s="20"/>
      <c r="D28" s="21"/>
    </row>
    <row r="29" spans="1:4" ht="15.5" x14ac:dyDescent="0.35">
      <c r="A29" s="13" t="s">
        <v>12</v>
      </c>
      <c r="B29" s="9">
        <f>IF(ISERROR(College!F59/College!B59),"n/a",College!F59/College!B59)</f>
        <v>0.73532068654019878</v>
      </c>
      <c r="C29" s="9">
        <f>IF(ISERROR(College!G59/College!C59),"n/a",College!G59/College!C59)</f>
        <v>0.71601489757914338</v>
      </c>
      <c r="D29" s="11">
        <f>IF(ISERROR(B29-C29),"n/a",B29-C29)</f>
        <v>1.9305788961055392E-2</v>
      </c>
    </row>
    <row r="30" spans="1:4" ht="15.5" x14ac:dyDescent="0.35">
      <c r="A30" s="13" t="s">
        <v>13</v>
      </c>
      <c r="B30" s="9">
        <f>IF(ISERROR(College!J59/College!F59),"n/a",College!J59/College!F59)</f>
        <v>0.15233415233415235</v>
      </c>
      <c r="C30" s="9">
        <f>IF(ISERROR(College!K59/College!G59),"n/a",College!K59/College!G59)</f>
        <v>0.15474642392717816</v>
      </c>
      <c r="D30" s="11">
        <f>IF(ISERROR(B30-C30),"n/a",B30-C30)</f>
        <v>-2.4122715930258165E-3</v>
      </c>
    </row>
    <row r="31" spans="1:4" ht="15.5" x14ac:dyDescent="0.35">
      <c r="A31" s="13" t="s">
        <v>14</v>
      </c>
      <c r="B31" s="9">
        <f>IF(ISERROR(College!N59/College!F59),"n/a",College!N59/College!F59)</f>
        <v>0</v>
      </c>
      <c r="C31" s="9">
        <f>IF(ISERROR(College!O59/College!G59),"n/a",College!O59/College!G59)</f>
        <v>0</v>
      </c>
      <c r="D31" s="11">
        <f>IF(ISERROR(B31-C31),"n/a",B31-C31)</f>
        <v>0</v>
      </c>
    </row>
    <row r="32" spans="1:4" ht="15.5" x14ac:dyDescent="0.35">
      <c r="A32" s="13" t="s">
        <v>15</v>
      </c>
      <c r="B32" s="9">
        <f>IF(ISERROR(College!N59/College!J59),"n/a",College!N59/College!J59)</f>
        <v>0</v>
      </c>
      <c r="C32" s="9">
        <f>IF(ISERROR(College!O59/College!K59),"n/a",College!O59/College!K59)</f>
        <v>0</v>
      </c>
      <c r="D32" s="11">
        <f>IF(ISERROR(B32-C32),"n/a",B32-C32)</f>
        <v>0</v>
      </c>
    </row>
    <row r="33" spans="1:4" ht="16" thickBot="1" x14ac:dyDescent="0.4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" thickBot="1" x14ac:dyDescent="0.4">
      <c r="A34" s="399" t="s">
        <v>7</v>
      </c>
      <c r="B34" s="400"/>
      <c r="C34" s="400"/>
      <c r="D34" s="401"/>
    </row>
    <row r="35" spans="1:4" ht="15.5" x14ac:dyDescent="0.25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5" x14ac:dyDescent="0.25">
      <c r="A36" s="398" t="s">
        <v>11</v>
      </c>
      <c r="B36" s="326" t="str">
        <f>(Summary!B7)</f>
        <v>as of 5/26/23</v>
      </c>
      <c r="C36" s="326" t="str">
        <f>(Summary!C7)</f>
        <v>as of 5/26/22</v>
      </c>
      <c r="D36" s="396"/>
    </row>
    <row r="37" spans="1:4" ht="15.5" x14ac:dyDescent="0.25">
      <c r="A37" s="18" t="s">
        <v>30</v>
      </c>
      <c r="B37" s="16"/>
      <c r="C37" s="16"/>
      <c r="D37" s="17"/>
    </row>
    <row r="38" spans="1:4" ht="15.5" x14ac:dyDescent="0.25">
      <c r="A38" s="73" t="s">
        <v>31</v>
      </c>
      <c r="B38" s="16"/>
      <c r="C38" s="16"/>
      <c r="D38" s="17"/>
    </row>
    <row r="39" spans="1:4" ht="15.5" x14ac:dyDescent="0.35">
      <c r="A39" s="13" t="s">
        <v>12</v>
      </c>
      <c r="B39" s="9">
        <f>IF(ISERROR(College!F68/College!B68),"n/a",College!F68/College!B68)</f>
        <v>0.91160220994475138</v>
      </c>
      <c r="C39" s="9">
        <f>IF(ISERROR(College!G68/College!C68),"n/a",College!G68/College!C68)</f>
        <v>0.95424836601307195</v>
      </c>
      <c r="D39" s="11">
        <f>IF(ISERROR(B39-C39),"n/a",B39-C39)</f>
        <v>-4.2646156068320562E-2</v>
      </c>
    </row>
    <row r="40" spans="1:4" ht="15.5" x14ac:dyDescent="0.35">
      <c r="A40" s="13" t="s">
        <v>13</v>
      </c>
      <c r="B40" s="9">
        <f>IF(ISERROR(College!J68/College!F68),"n/a",College!J68/College!F68)</f>
        <v>0.25454545454545452</v>
      </c>
      <c r="C40" s="9">
        <f>IF(ISERROR(College!K68/College!G68),"n/a",College!K68/College!G68)</f>
        <v>0.19863013698630136</v>
      </c>
      <c r="D40" s="11">
        <f>IF(ISERROR(B40-C40),"n/a",B40-C40)</f>
        <v>5.591531755915316E-2</v>
      </c>
    </row>
    <row r="41" spans="1:4" ht="15.5" x14ac:dyDescent="0.35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.5" x14ac:dyDescent="0.35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.5" x14ac:dyDescent="0.35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.5" x14ac:dyDescent="0.35">
      <c r="A44" s="73" t="s">
        <v>22</v>
      </c>
      <c r="B44" s="9"/>
      <c r="C44" s="9"/>
      <c r="D44" s="11"/>
    </row>
    <row r="45" spans="1:4" ht="15.5" x14ac:dyDescent="0.35">
      <c r="A45" s="13" t="s">
        <v>12</v>
      </c>
      <c r="B45" s="9" t="str">
        <f>IF(ISERROR(College!F69/College!B69),"n/a",College!F69/College!B69)</f>
        <v>n/a</v>
      </c>
      <c r="C45" s="9">
        <f>IF(ISERROR(College!G69/College!C69),"n/a",College!G69/College!C69)</f>
        <v>2</v>
      </c>
      <c r="D45" s="11" t="str">
        <f>IF(ISERROR(B45-C45),"n/a",B45-C45)</f>
        <v>n/a</v>
      </c>
    </row>
    <row r="46" spans="1:4" ht="15.5" x14ac:dyDescent="0.35">
      <c r="A46" s="13" t="s">
        <v>13</v>
      </c>
      <c r="B46" s="9" t="str">
        <f>IF(ISERROR(College!J69/College!F69),"n/a",College!J69/College!F69)</f>
        <v>n/a</v>
      </c>
      <c r="C46" s="9">
        <f>IF(ISERROR(College!K69/College!G69),"n/a",College!K69/College!G69)</f>
        <v>0.5</v>
      </c>
      <c r="D46" s="11" t="str">
        <f>IF(ISERROR(B46-C46),"n/a",B46-C46)</f>
        <v>n/a</v>
      </c>
    </row>
    <row r="47" spans="1:4" ht="15.5" x14ac:dyDescent="0.35">
      <c r="A47" s="13" t="s">
        <v>14</v>
      </c>
      <c r="B47" s="9" t="str">
        <f>IF(ISERROR(College!N69/College!F69),"n/a",College!N69/College!F69)</f>
        <v>n/a</v>
      </c>
      <c r="C47" s="9">
        <f>IF(ISERROR(College!O69/College!G69),"n/a",College!O69/College!G69)</f>
        <v>0</v>
      </c>
      <c r="D47" s="11" t="str">
        <f>IF(ISERROR(B47-C47),"n/a",B47-C47)</f>
        <v>n/a</v>
      </c>
    </row>
    <row r="48" spans="1:4" ht="15.5" x14ac:dyDescent="0.35">
      <c r="A48" s="13" t="s">
        <v>15</v>
      </c>
      <c r="B48" s="9" t="str">
        <f>IF(ISERROR(College!N69/College!J69),"n/a",College!N69/College!J69)</f>
        <v>n/a</v>
      </c>
      <c r="C48" s="9">
        <f>IF(ISERROR(College!O69/College!K69),"n/a",College!O69/College!K69)</f>
        <v>0</v>
      </c>
      <c r="D48" s="11" t="str">
        <f>IF(ISERROR(B48-C48),"n/a",B48-C48)</f>
        <v>n/a</v>
      </c>
    </row>
    <row r="49" spans="1:4" ht="15.5" x14ac:dyDescent="0.35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5" x14ac:dyDescent="0.25">
      <c r="A50" s="19" t="s">
        <v>32</v>
      </c>
      <c r="B50" s="20"/>
      <c r="C50" s="20"/>
      <c r="D50" s="21"/>
    </row>
    <row r="51" spans="1:4" ht="15.5" x14ac:dyDescent="0.35">
      <c r="A51" s="13" t="s">
        <v>12</v>
      </c>
      <c r="B51" s="9">
        <f>IF(ISERROR(College!K73/College!G73),"n/a",College!K73/College!G73)</f>
        <v>0</v>
      </c>
      <c r="C51" s="9">
        <f>IF(ISERROR(College!G73/College!C73),"n/a",College!G73/College!C73)</f>
        <v>0.42857142857142855</v>
      </c>
      <c r="D51" s="11">
        <f>IF(ISERROR(B51-C51),"n/a",B51-C51)</f>
        <v>-0.42857142857142855</v>
      </c>
    </row>
    <row r="52" spans="1:4" ht="15.5" x14ac:dyDescent="0.35">
      <c r="A52" s="13" t="s">
        <v>13</v>
      </c>
      <c r="B52" s="9" t="str">
        <f>IF(ISERROR(College!J73/College!F73),"n/a",College!J73/College!F73)</f>
        <v>n/a</v>
      </c>
      <c r="C52" s="9">
        <f>IF(ISERROR(College!K73/College!G73),"n/a",College!K73/College!G73)</f>
        <v>0</v>
      </c>
      <c r="D52" s="11" t="str">
        <f>IF(ISERROR(B52-C52),"n/a",B52-C52)</f>
        <v>n/a</v>
      </c>
    </row>
    <row r="53" spans="1:4" ht="15.5" x14ac:dyDescent="0.35">
      <c r="A53" s="13" t="s">
        <v>14</v>
      </c>
      <c r="B53" s="9" t="str">
        <f>IF(ISERROR(College!N73/College!F73),"n/a",College!N73/College!F73)</f>
        <v>n/a</v>
      </c>
      <c r="C53" s="9">
        <f>IF(ISERROR(College!O73/College!G73),"n/a",College!O73/College!G73)</f>
        <v>0</v>
      </c>
      <c r="D53" s="11" t="str">
        <f>IF(ISERROR(B53-C53),"n/a",B53-C53)</f>
        <v>n/a</v>
      </c>
    </row>
    <row r="54" spans="1:4" ht="15.5" x14ac:dyDescent="0.35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.5" x14ac:dyDescent="0.35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5" x14ac:dyDescent="0.25">
      <c r="A56" s="19" t="s">
        <v>29</v>
      </c>
      <c r="B56" s="20"/>
      <c r="C56" s="20"/>
      <c r="D56" s="21"/>
    </row>
    <row r="57" spans="1:4" ht="15.5" x14ac:dyDescent="0.35">
      <c r="A57" s="13" t="s">
        <v>12</v>
      </c>
      <c r="B57" s="9">
        <f>IF(ISERROR(College!F71/College!B71),"n/a",College!F71/College!B71)</f>
        <v>0.8</v>
      </c>
      <c r="C57" s="9">
        <f>IF(ISERROR(College!G71/College!C71),"n/a",College!G71/College!C71)</f>
        <v>0.68421052631578949</v>
      </c>
      <c r="D57" s="11">
        <f>IF(ISERROR(B57-C57),"n/a",B57-C57)</f>
        <v>0.11578947368421055</v>
      </c>
    </row>
    <row r="58" spans="1:4" ht="15.5" x14ac:dyDescent="0.35">
      <c r="A58" s="13" t="s">
        <v>13</v>
      </c>
      <c r="B58" s="9">
        <f>IF(ISERROR(College!J71/College!F71),"n/a",College!J71/College!F71)</f>
        <v>0</v>
      </c>
      <c r="C58" s="9">
        <f>IF(ISERROR(College!K71/College!G71),"n/a",College!K71/College!G71)</f>
        <v>0.15384615384615385</v>
      </c>
      <c r="D58" s="11">
        <f>IF(ISERROR(B58-C58),"n/a",B58-C58)</f>
        <v>-0.15384615384615385</v>
      </c>
    </row>
    <row r="59" spans="1:4" ht="15.5" x14ac:dyDescent="0.35">
      <c r="A59" s="13" t="s">
        <v>14</v>
      </c>
      <c r="B59" s="9">
        <f>IF(ISERROR(College!N71/College!F71),"n/a",College!N71/College!F71)</f>
        <v>0</v>
      </c>
      <c r="C59" s="9">
        <f>IF(ISERROR(College!O71/College!G71),"n/a",College!O71/College!G71)</f>
        <v>0</v>
      </c>
      <c r="D59" s="11">
        <f>IF(ISERROR(B59-C59),"n/a",B59-C59)</f>
        <v>0</v>
      </c>
    </row>
    <row r="60" spans="1:4" ht="15.5" x14ac:dyDescent="0.35">
      <c r="A60" s="13" t="s">
        <v>15</v>
      </c>
      <c r="B60" s="9" t="str">
        <f>IF(ISERROR(College!N71/College!J71),"n/a",College!N71/College!J71)</f>
        <v>n/a</v>
      </c>
      <c r="C60" s="9">
        <f>IF(ISERROR(College!O71/College!K71),"n/a",College!O71/College!K71)</f>
        <v>0</v>
      </c>
      <c r="D60" s="11" t="str">
        <f>IF(ISERROR(B60-C60),"n/a",B60-C60)</f>
        <v>n/a</v>
      </c>
    </row>
    <row r="61" spans="1:4" ht="15.5" x14ac:dyDescent="0.35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5" x14ac:dyDescent="0.25">
      <c r="A62" s="19" t="s">
        <v>5</v>
      </c>
      <c r="B62" s="20"/>
      <c r="C62" s="20"/>
      <c r="D62" s="21"/>
    </row>
    <row r="63" spans="1:4" ht="15.5" x14ac:dyDescent="0.35">
      <c r="A63" s="13" t="s">
        <v>12</v>
      </c>
      <c r="B63" s="9">
        <f>IF(ISERROR(College!F66/College!B66),"n/a",College!F66/College!B66)</f>
        <v>0.89893617021276595</v>
      </c>
      <c r="C63" s="9">
        <f>IF(ISERROR(College!G66/College!C66),"n/a",College!G66/College!C66)</f>
        <v>0.91111111111111109</v>
      </c>
      <c r="D63" s="11">
        <f>IF(ISERROR(B63-C63),"n/a",B63-C63)</f>
        <v>-1.2174940898345143E-2</v>
      </c>
    </row>
    <row r="64" spans="1:4" ht="15.5" x14ac:dyDescent="0.35">
      <c r="A64" s="13" t="s">
        <v>13</v>
      </c>
      <c r="B64" s="9">
        <f>IF(ISERROR(College!J66/College!F66),"n/a",College!J66/College!F66)</f>
        <v>0.24852071005917159</v>
      </c>
      <c r="C64" s="9">
        <f>IF(ISERROR(College!K66/College!G66),"n/a",College!K66/College!G66)</f>
        <v>0.1951219512195122</v>
      </c>
      <c r="D64" s="11">
        <f>IF(ISERROR(B64-C64),"n/a",B64-C64)</f>
        <v>5.3398758839659388E-2</v>
      </c>
    </row>
    <row r="65" spans="1:4" ht="15.5" x14ac:dyDescent="0.35">
      <c r="A65" s="13" t="s">
        <v>14</v>
      </c>
      <c r="B65" s="9">
        <f>IF(ISERROR(College!N66/College!F66),"n/a",College!N66/College!F66)</f>
        <v>0</v>
      </c>
      <c r="C65" s="9">
        <f>IF(ISERROR(College!O66/College!G66),"n/a",College!O66/College!G66)</f>
        <v>0</v>
      </c>
      <c r="D65" s="11">
        <f>IF(ISERROR(B65-C65),"n/a",B65-C65)</f>
        <v>0</v>
      </c>
    </row>
    <row r="66" spans="1:4" ht="15.5" x14ac:dyDescent="0.35">
      <c r="A66" s="13" t="s">
        <v>15</v>
      </c>
      <c r="B66" s="9">
        <f>IF(ISERROR(College!N66/College!J66),"n/a",College!N66/College!J66)</f>
        <v>0</v>
      </c>
      <c r="C66" s="9">
        <f>IF(ISERROR(College!O66/College!K66),"n/a",College!O66/College!K66)</f>
        <v>0</v>
      </c>
      <c r="D66" s="11">
        <f>IF(ISERROR(B66-C66),"n/a",B66-C66)</f>
        <v>0</v>
      </c>
    </row>
    <row r="67" spans="1:4" ht="16" thickBot="1" x14ac:dyDescent="0.4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6" orientation="portrait" r:id="rId1"/>
  <headerFooter>
    <oddHeader>&amp;C&amp;F
&amp;A&amp;R&amp;P of &amp;N</oddHeader>
    <oddFooter>&amp;LPrepared by: Information Technology Solutions
Job Name: UGAP099AX&amp;RPrepared Date: 5/26/2023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55" t="s">
        <v>8</v>
      </c>
      <c r="B1" s="355"/>
      <c r="C1" s="355"/>
      <c r="D1" s="355"/>
    </row>
    <row r="2" spans="1:4" ht="15.5" x14ac:dyDescent="0.35">
      <c r="A2" s="355" t="s">
        <v>65</v>
      </c>
      <c r="B2" s="355"/>
      <c r="C2" s="355"/>
      <c r="D2" s="355"/>
    </row>
    <row r="3" spans="1:4" ht="15.5" x14ac:dyDescent="0.35">
      <c r="A3" s="356" t="str">
        <f>Summary!A3</f>
        <v>Fall 2023</v>
      </c>
      <c r="B3" s="356"/>
      <c r="C3" s="356"/>
      <c r="D3" s="356"/>
    </row>
    <row r="4" spans="1:4" ht="15.5" x14ac:dyDescent="0.35">
      <c r="A4" s="356" t="str">
        <f>Summary!A4</f>
        <v>as of Friday, May 26, 2023</v>
      </c>
      <c r="B4" s="356"/>
      <c r="C4" s="356"/>
      <c r="D4" s="356"/>
    </row>
    <row r="5" spans="1:4" ht="13" thickBot="1" x14ac:dyDescent="0.3"/>
    <row r="6" spans="1:4" ht="16" thickBot="1" x14ac:dyDescent="0.3">
      <c r="A6" s="402" t="s">
        <v>71</v>
      </c>
      <c r="B6" s="403"/>
      <c r="C6" s="403"/>
      <c r="D6" s="404"/>
    </row>
    <row r="7" spans="1:4" ht="16" thickBot="1" x14ac:dyDescent="0.4">
      <c r="A7" s="399" t="s">
        <v>7</v>
      </c>
      <c r="B7" s="400"/>
      <c r="C7" s="400"/>
      <c r="D7" s="401"/>
    </row>
    <row r="8" spans="1:4" ht="15.75" customHeight="1" x14ac:dyDescent="0.25">
      <c r="A8" s="397" t="s">
        <v>11</v>
      </c>
      <c r="B8" s="325" t="str">
        <f>(Summary!B6)</f>
        <v>Fall 2023</v>
      </c>
      <c r="C8" s="325" t="str">
        <f>(Summary!C6)</f>
        <v>Fall 2022</v>
      </c>
      <c r="D8" s="395" t="s">
        <v>1</v>
      </c>
    </row>
    <row r="9" spans="1:4" ht="15.75" customHeight="1" x14ac:dyDescent="0.25">
      <c r="A9" s="398" t="s">
        <v>11</v>
      </c>
      <c r="B9" s="326" t="str">
        <f>(Summary!B7)</f>
        <v>as of 5/26/23</v>
      </c>
      <c r="C9" s="326" t="str">
        <f>(Summary!C7)</f>
        <v>as of 5/26/22</v>
      </c>
      <c r="D9" s="396"/>
    </row>
    <row r="10" spans="1:4" ht="15.5" x14ac:dyDescent="0.25">
      <c r="A10" s="18" t="s">
        <v>30</v>
      </c>
      <c r="B10" s="16"/>
      <c r="C10" s="16"/>
      <c r="D10" s="17"/>
    </row>
    <row r="11" spans="1:4" ht="15.5" x14ac:dyDescent="0.25">
      <c r="A11" s="73" t="s">
        <v>31</v>
      </c>
      <c r="B11" s="16"/>
      <c r="C11" s="16"/>
      <c r="D11" s="17"/>
    </row>
    <row r="12" spans="1:4" ht="15.5" x14ac:dyDescent="0.35">
      <c r="A12" s="13" t="s">
        <v>12</v>
      </c>
      <c r="B12" s="9">
        <f>IF(ISERROR(College!F84/College!B84),"n/a",College!F84/College!B84)</f>
        <v>0.57721518987341769</v>
      </c>
      <c r="C12" s="9">
        <f>IF(ISERROR(College!G84/College!C84),"n/a",College!G84/College!C84)</f>
        <v>0.4531990521327014</v>
      </c>
      <c r="D12" s="11">
        <f>IF(ISERROR(B12-C12),"n/a",B12-C12)</f>
        <v>0.12401613774071629</v>
      </c>
    </row>
    <row r="13" spans="1:4" ht="15.5" x14ac:dyDescent="0.35">
      <c r="A13" s="13" t="s">
        <v>13</v>
      </c>
      <c r="B13" s="9">
        <f>IF(ISERROR(College!J84/College!F84),"n/a",College!J84/College!F84)</f>
        <v>0.2412280701754386</v>
      </c>
      <c r="C13" s="9">
        <f>IF(ISERROR(College!K84/College!G84),"n/a",College!K84/College!G84)</f>
        <v>0.23921568627450981</v>
      </c>
      <c r="D13" s="11">
        <f>IF(ISERROR(B13-C13),"n/a",B13-C13)</f>
        <v>2.0123839009287825E-3</v>
      </c>
    </row>
    <row r="14" spans="1:4" ht="15.5" x14ac:dyDescent="0.35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.5" x14ac:dyDescent="0.35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.5" x14ac:dyDescent="0.35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.5" x14ac:dyDescent="0.35">
      <c r="A17" s="73" t="s">
        <v>22</v>
      </c>
      <c r="B17" s="9"/>
      <c r="C17" s="9"/>
      <c r="D17" s="11"/>
    </row>
    <row r="18" spans="1:4" ht="15.5" x14ac:dyDescent="0.35">
      <c r="A18" s="13" t="s">
        <v>12</v>
      </c>
      <c r="B18" s="9" t="str">
        <f>IF(ISERROR(College!F85/College!B85),"n/a",College!F85/College!B85)</f>
        <v>n/a</v>
      </c>
      <c r="C18" s="9">
        <f>IF(ISERROR(College!G85/College!C85),"n/a",College!G85/College!C85)</f>
        <v>8.3333333333333329E-2</v>
      </c>
      <c r="D18" s="11" t="str">
        <f>IF(ISERROR(B18-C18),"n/a",B18-C18)</f>
        <v>n/a</v>
      </c>
    </row>
    <row r="19" spans="1:4" ht="15.5" x14ac:dyDescent="0.35">
      <c r="A19" s="13" t="s">
        <v>13</v>
      </c>
      <c r="B19" s="9" t="str">
        <f>IF(ISERROR(College!J85/College!F85),"n/a",College!J85/College!F85)</f>
        <v>n/a</v>
      </c>
      <c r="C19" s="9">
        <f>IF(ISERROR(College!K85/College!G85),"n/a",College!K85/College!G85)</f>
        <v>0</v>
      </c>
      <c r="D19" s="11" t="str">
        <f>IF(ISERROR(B19-C19),"n/a",B19-C19)</f>
        <v>n/a</v>
      </c>
    </row>
    <row r="20" spans="1:4" ht="15.5" x14ac:dyDescent="0.35">
      <c r="A20" s="13" t="s">
        <v>14</v>
      </c>
      <c r="B20" s="9" t="str">
        <f>IF(ISERROR(College!N85/College!F85),"n/a",College!N85/College!F85)</f>
        <v>n/a</v>
      </c>
      <c r="C20" s="9">
        <f>IF(ISERROR(College!O85/College!G85),"n/a",College!O85/College!G85)</f>
        <v>0</v>
      </c>
      <c r="D20" s="11" t="str">
        <f>IF(ISERROR(B20-C20),"n/a",B20-C20)</f>
        <v>n/a</v>
      </c>
    </row>
    <row r="21" spans="1:4" ht="15.5" x14ac:dyDescent="0.35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.5" x14ac:dyDescent="0.35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5" x14ac:dyDescent="0.25">
      <c r="A23" s="19" t="s">
        <v>32</v>
      </c>
      <c r="B23" s="20"/>
      <c r="C23" s="20"/>
      <c r="D23" s="21"/>
    </row>
    <row r="24" spans="1:4" ht="15.5" x14ac:dyDescent="0.35">
      <c r="A24" s="13" t="s">
        <v>12</v>
      </c>
      <c r="B24" s="9">
        <f>IF(ISERROR(College!K89/College!G89),"n/a",College!K89/College!G89)</f>
        <v>0</v>
      </c>
      <c r="C24" s="9">
        <f>IF(ISERROR(College!L89/College!H89),"n/a",College!L89/College!H89)</f>
        <v>0</v>
      </c>
      <c r="D24" s="11">
        <f>IF(ISERROR(B24-C24),"n/a",B24-C24)</f>
        <v>0</v>
      </c>
    </row>
    <row r="25" spans="1:4" ht="15.5" x14ac:dyDescent="0.35">
      <c r="A25" s="13" t="s">
        <v>13</v>
      </c>
      <c r="B25" s="9">
        <f>IF(ISERROR(College!J89/College!F89),"n/a",College!J89/College!F89)</f>
        <v>0</v>
      </c>
      <c r="C25" s="9">
        <f>IF(ISERROR(College!K89/College!G89),"n/a",College!K89/College!G89)</f>
        <v>0</v>
      </c>
      <c r="D25" s="11">
        <f>IF(ISERROR(B25-C25),"n/a",B25-C25)</f>
        <v>0</v>
      </c>
    </row>
    <row r="26" spans="1:4" ht="15.5" x14ac:dyDescent="0.35">
      <c r="A26" s="13" t="s">
        <v>14</v>
      </c>
      <c r="B26" s="9">
        <f>IF(ISERROR(College!N89/College!F89),"n/a",College!N89/College!F89)</f>
        <v>0</v>
      </c>
      <c r="C26" s="9">
        <f>IF(ISERROR(College!O89/College!G89),"n/a",College!O89/College!G89)</f>
        <v>0</v>
      </c>
      <c r="D26" s="11">
        <f>IF(ISERROR(B26-C26),"n/a",B26-C26)</f>
        <v>0</v>
      </c>
    </row>
    <row r="27" spans="1:4" ht="15.5" x14ac:dyDescent="0.35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.5" x14ac:dyDescent="0.35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5" x14ac:dyDescent="0.25">
      <c r="A29" s="19" t="s">
        <v>29</v>
      </c>
      <c r="B29" s="20"/>
      <c r="C29" s="20"/>
      <c r="D29" s="21"/>
    </row>
    <row r="30" spans="1:4" ht="15.5" x14ac:dyDescent="0.35">
      <c r="A30" s="13" t="s">
        <v>12</v>
      </c>
      <c r="B30" s="9">
        <f>IF(ISERROR(College!F87/College!B87),"n/a",College!F87/College!B87)</f>
        <v>0.46491228070175439</v>
      </c>
      <c r="C30" s="9">
        <f>IF(ISERROR(College!G87/College!C87),"n/a",College!G87/College!C87)</f>
        <v>0.2890625</v>
      </c>
      <c r="D30" s="11">
        <f>IF(ISERROR(B30-C30),"n/a",B30-C30)</f>
        <v>0.17584978070175439</v>
      </c>
    </row>
    <row r="31" spans="1:4" ht="15.5" x14ac:dyDescent="0.35">
      <c r="A31" s="13" t="s">
        <v>13</v>
      </c>
      <c r="B31" s="9">
        <f>IF(ISERROR(College!J87/College!F87),"n/a",College!J87/College!F87)</f>
        <v>0.13207547169811321</v>
      </c>
      <c r="C31" s="9">
        <f>IF(ISERROR(College!K87/College!G87),"n/a",College!K87/College!G87)</f>
        <v>0.24324324324324326</v>
      </c>
      <c r="D31" s="11">
        <f>IF(ISERROR(B31-C31),"n/a",B31-C31)</f>
        <v>-0.11116777154513005</v>
      </c>
    </row>
    <row r="32" spans="1:4" ht="15.5" x14ac:dyDescent="0.35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.5" x14ac:dyDescent="0.35">
      <c r="A33" s="13" t="s">
        <v>15</v>
      </c>
      <c r="B33" s="9">
        <f>IF(ISERROR(College!N87/College!J87),"n/a",College!N87/College!J87)</f>
        <v>0</v>
      </c>
      <c r="C33" s="9">
        <f>IF(ISERROR(College!O87/College!K87),"n/a",College!O87/College!K87)</f>
        <v>0</v>
      </c>
      <c r="D33" s="11">
        <f>IF(ISERROR(B33-C33),"n/a",B33-C33)</f>
        <v>0</v>
      </c>
    </row>
    <row r="34" spans="1:4" ht="15.5" x14ac:dyDescent="0.35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5" x14ac:dyDescent="0.25">
      <c r="A35" s="19" t="s">
        <v>5</v>
      </c>
      <c r="B35" s="20"/>
      <c r="C35" s="20"/>
      <c r="D35" s="21"/>
    </row>
    <row r="36" spans="1:4" ht="15.5" x14ac:dyDescent="0.35">
      <c r="A36" s="13" t="s">
        <v>12</v>
      </c>
      <c r="B36" s="9">
        <f>IF(ISERROR(College!F82/College!B82),"n/a",College!F82/College!B82)</f>
        <v>0.56213704994192804</v>
      </c>
      <c r="C36" s="9">
        <f>IF(ISERROR(College!G82/College!C82),"n/a",College!G82/College!C82)</f>
        <v>0.43574514038876888</v>
      </c>
      <c r="D36" s="11">
        <f>IF(ISERROR(B36-C36),"n/a",B36-C36)</f>
        <v>0.12639190955315915</v>
      </c>
    </row>
    <row r="37" spans="1:4" ht="15.5" x14ac:dyDescent="0.35">
      <c r="A37" s="13" t="s">
        <v>13</v>
      </c>
      <c r="B37" s="9">
        <f>IF(ISERROR(College!J82/College!F82),"n/a",College!J82/College!F82)</f>
        <v>0.23450413223140495</v>
      </c>
      <c r="C37" s="9">
        <f>IF(ISERROR(College!K82/College!G82),"n/a",College!K82/College!G82)</f>
        <v>0.23791821561338289</v>
      </c>
      <c r="D37" s="11">
        <f>IF(ISERROR(B37-C37),"n/a",B37-C37)</f>
        <v>-3.4140833819779337E-3</v>
      </c>
    </row>
    <row r="38" spans="1:4" ht="15.5" x14ac:dyDescent="0.35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.5" x14ac:dyDescent="0.35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6" thickBot="1" x14ac:dyDescent="0.4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5/26/2023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55" t="s">
        <v>8</v>
      </c>
      <c r="B1" s="355"/>
      <c r="C1" s="355"/>
      <c r="D1" s="355"/>
    </row>
    <row r="2" spans="1:4" ht="15.5" x14ac:dyDescent="0.35">
      <c r="A2" s="355" t="s">
        <v>75</v>
      </c>
      <c r="B2" s="355"/>
      <c r="C2" s="355"/>
      <c r="D2" s="355"/>
    </row>
    <row r="3" spans="1:4" ht="15.5" x14ac:dyDescent="0.35">
      <c r="A3" s="356" t="str">
        <f>Summary!A3</f>
        <v>Fall 2023</v>
      </c>
      <c r="B3" s="356"/>
      <c r="C3" s="356"/>
      <c r="D3" s="356"/>
    </row>
    <row r="4" spans="1:4" ht="15.5" x14ac:dyDescent="0.35">
      <c r="A4" s="356" t="str">
        <f>Summary!A4</f>
        <v>as of Friday, May 26, 2023</v>
      </c>
      <c r="B4" s="356"/>
      <c r="C4" s="356"/>
      <c r="D4" s="356"/>
    </row>
    <row r="5" spans="1:4" ht="13" thickBot="1" x14ac:dyDescent="0.3"/>
    <row r="6" spans="1:4" ht="16" thickBot="1" x14ac:dyDescent="0.3">
      <c r="A6" s="402" t="s">
        <v>76</v>
      </c>
      <c r="B6" s="403"/>
      <c r="C6" s="403"/>
      <c r="D6" s="404"/>
    </row>
    <row r="7" spans="1:4" ht="16" thickBot="1" x14ac:dyDescent="0.4">
      <c r="A7" s="399" t="s">
        <v>77</v>
      </c>
      <c r="B7" s="400"/>
      <c r="C7" s="400"/>
      <c r="D7" s="401"/>
    </row>
    <row r="8" spans="1:4" ht="15.5" x14ac:dyDescent="0.25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5" x14ac:dyDescent="0.25">
      <c r="A9" s="398"/>
      <c r="B9" s="326" t="str">
        <f>(Summary!B7)</f>
        <v>as of 5/26/23</v>
      </c>
      <c r="C9" s="328" t="str">
        <f>Summary!C7</f>
        <v>as of 5/26/22</v>
      </c>
      <c r="D9" s="396"/>
    </row>
    <row r="10" spans="1:4" ht="15.5" x14ac:dyDescent="0.25">
      <c r="A10" s="18" t="s">
        <v>30</v>
      </c>
      <c r="B10" s="16"/>
      <c r="C10" s="16"/>
      <c r="D10" s="17"/>
    </row>
    <row r="11" spans="1:4" ht="15.5" x14ac:dyDescent="0.35">
      <c r="A11" s="13" t="s">
        <v>12</v>
      </c>
      <c r="B11" s="9">
        <f>IF(ISERROR(College!F93/College!B93),"n/a",College!F93/College!B93)</f>
        <v>1.0015847860538827</v>
      </c>
      <c r="C11" s="9">
        <f>IF(ISERROR(College!G93/College!C93),"n/a",College!G93/College!C93)</f>
        <v>1</v>
      </c>
      <c r="D11" s="11">
        <f>IF(ISERROR(B11-C11),"n/a",B11-C11)</f>
        <v>1.5847860538826808E-3</v>
      </c>
    </row>
    <row r="12" spans="1:4" ht="15.5" x14ac:dyDescent="0.35">
      <c r="A12" s="13" t="s">
        <v>13</v>
      </c>
      <c r="B12" s="9">
        <f>IF(ISERROR(College!J93/College!F93),"n/a",College!J93/College!F93)</f>
        <v>6.6455696202531639E-2</v>
      </c>
      <c r="C12" s="9">
        <f>IF(ISERROR(College!K93/College!G93),"n/a",College!K93/College!G93)</f>
        <v>0.18014705882352941</v>
      </c>
      <c r="D12" s="11">
        <f>IF(ISERROR(B12-C12),"n/a",B12-C12)</f>
        <v>-0.11369136262099777</v>
      </c>
    </row>
    <row r="13" spans="1:4" ht="15.5" x14ac:dyDescent="0.35">
      <c r="A13" s="13" t="s">
        <v>14</v>
      </c>
      <c r="B13" s="9">
        <f>IF(ISERROR(College!N93/College!F93),"n/a",College!N93/College!F93)</f>
        <v>0</v>
      </c>
      <c r="C13" s="9">
        <f>IF(ISERROR(College!O93/College!G93),"n/a",College!O93/College!G93)</f>
        <v>0</v>
      </c>
      <c r="D13" s="11">
        <f>IF(ISERROR(B13-C13),"n/a",B13-C13)</f>
        <v>0</v>
      </c>
    </row>
    <row r="14" spans="1:4" ht="15.5" x14ac:dyDescent="0.35">
      <c r="A14" s="13" t="s">
        <v>15</v>
      </c>
      <c r="B14" s="9">
        <f>IF(ISERROR(College!N93/College!J93),"n/a",College!N93/College!J93)</f>
        <v>0</v>
      </c>
      <c r="C14" s="9">
        <f>IF(ISERROR(College!O93/College!K93),"n/a",College!O93/College!K93)</f>
        <v>0</v>
      </c>
      <c r="D14" s="11">
        <f>IF(ISERROR(B14-C14),"n/a",B14-C14)</f>
        <v>0</v>
      </c>
    </row>
    <row r="15" spans="1:4" ht="15.5" x14ac:dyDescent="0.35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5" x14ac:dyDescent="0.25">
      <c r="A16" s="19" t="s">
        <v>32</v>
      </c>
      <c r="B16" s="20"/>
      <c r="C16" s="20"/>
      <c r="D16" s="21"/>
    </row>
    <row r="17" spans="1:4" ht="15.5" x14ac:dyDescent="0.35">
      <c r="A17" s="13" t="s">
        <v>12</v>
      </c>
      <c r="B17" s="9">
        <f>IF(ISERROR(College!F97/College!B97),"n/a",College!F97/College!B97)</f>
        <v>0.75</v>
      </c>
      <c r="C17" s="9">
        <f>IF(ISERROR(College!G97/College!C97),"n/a",College!G97/College!C97)</f>
        <v>1.0952380952380953</v>
      </c>
      <c r="D17" s="11">
        <f>IF(ISERROR(B17-C17),"n/a",B17-C17)</f>
        <v>-0.34523809523809534</v>
      </c>
    </row>
    <row r="18" spans="1:4" ht="15.5" x14ac:dyDescent="0.35">
      <c r="A18" s="13" t="s">
        <v>13</v>
      </c>
      <c r="B18" s="9">
        <f>IF(ISERROR(College!J97/College!F97),"n/a",College!J97/College!F97)</f>
        <v>0</v>
      </c>
      <c r="C18" s="9">
        <f>IF(ISERROR(College!K97/College!G97),"n/a",College!K97/College!G97)</f>
        <v>4.3478260869565216E-2</v>
      </c>
      <c r="D18" s="11">
        <f>IF(ISERROR(B18-C18),"n/a",B18-C18)</f>
        <v>-4.3478260869565216E-2</v>
      </c>
    </row>
    <row r="19" spans="1:4" ht="15.5" x14ac:dyDescent="0.35">
      <c r="A19" s="13" t="s">
        <v>14</v>
      </c>
      <c r="B19" s="9">
        <f>IF(ISERROR(College!N97/College!F97),"n/a",College!N97/College!F97)</f>
        <v>0</v>
      </c>
      <c r="C19" s="9">
        <f>IF(ISERROR(College!O97/College!G97),"n/a",College!O97/College!G97)</f>
        <v>0</v>
      </c>
      <c r="D19" s="11">
        <f>IF(ISERROR(B19-C19),"n/a",B19-C19)</f>
        <v>0</v>
      </c>
    </row>
    <row r="20" spans="1:4" ht="15.5" x14ac:dyDescent="0.35">
      <c r="A20" s="13" t="s">
        <v>15</v>
      </c>
      <c r="B20" s="9" t="str">
        <f>IF(ISERROR(College!N97/College!J97),"n/a",College!N97/College!J97)</f>
        <v>n/a</v>
      </c>
      <c r="C20" s="9">
        <f>IF(ISERROR(College!O97/College!K97),"n/a",College!O97/College!K97)</f>
        <v>0</v>
      </c>
      <c r="D20" s="11" t="str">
        <f>IF(ISERROR(B20-C20),"n/a",B20-C20)</f>
        <v>n/a</v>
      </c>
    </row>
    <row r="21" spans="1:4" ht="15.5" x14ac:dyDescent="0.35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5" x14ac:dyDescent="0.25">
      <c r="A22" s="19" t="s">
        <v>29</v>
      </c>
      <c r="B22" s="20"/>
      <c r="C22" s="20"/>
      <c r="D22" s="21"/>
    </row>
    <row r="23" spans="1:4" ht="15.5" x14ac:dyDescent="0.35">
      <c r="A23" s="13" t="s">
        <v>12</v>
      </c>
      <c r="B23" s="9">
        <f>IF(ISERROR(College!F95/College!B95),"n/a",College!F95/College!B95)</f>
        <v>0.73529411764705888</v>
      </c>
      <c r="C23" s="9">
        <f>IF(ISERROR(College!G95/College!C95),"n/a",College!G95/College!C95)</f>
        <v>0.76923076923076927</v>
      </c>
      <c r="D23" s="11">
        <f>IF(ISERROR(B23-C23),"n/a",B23-C23)</f>
        <v>-3.3936651583710398E-2</v>
      </c>
    </row>
    <row r="24" spans="1:4" ht="15.5" x14ac:dyDescent="0.35">
      <c r="A24" s="13" t="s">
        <v>13</v>
      </c>
      <c r="B24" s="9">
        <f>IF(ISERROR(College!J95/College!F95),"n/a",College!J95/College!F95)</f>
        <v>0.08</v>
      </c>
      <c r="C24" s="9">
        <f>IF(ISERROR(College!K95/College!G95),"n/a",College!K95/College!G95)</f>
        <v>0.15</v>
      </c>
      <c r="D24" s="11">
        <f>IF(ISERROR(B24-C24),"n/a",B24-C24)</f>
        <v>-6.9999999999999993E-2</v>
      </c>
    </row>
    <row r="25" spans="1:4" ht="15.5" x14ac:dyDescent="0.35">
      <c r="A25" s="13" t="s">
        <v>14</v>
      </c>
      <c r="B25" s="9">
        <f>IF(ISERROR(College!N95/College!F95),"n/a",College!N95/College!F95)</f>
        <v>0</v>
      </c>
      <c r="C25" s="9">
        <f>IF(ISERROR(College!O95/College!G95),"n/a",College!O95/College!G95)</f>
        <v>0</v>
      </c>
      <c r="D25" s="11">
        <f>IF(ISERROR(B25-C25),"n/a",B25-C25)</f>
        <v>0</v>
      </c>
    </row>
    <row r="26" spans="1:4" ht="15.5" x14ac:dyDescent="0.35">
      <c r="A26" s="13" t="s">
        <v>15</v>
      </c>
      <c r="B26" s="9">
        <f>IF(ISERROR(College!N95/College!J95),"n/a",College!N95/College!J95)</f>
        <v>0</v>
      </c>
      <c r="C26" s="9">
        <f>IF(ISERROR(College!O95/College!K95),"n/a",College!O95/College!K95)</f>
        <v>0</v>
      </c>
      <c r="D26" s="11">
        <f>IF(ISERROR(B26-C26),"n/a",B26-C26)</f>
        <v>0</v>
      </c>
    </row>
    <row r="27" spans="1:4" ht="15.5" x14ac:dyDescent="0.35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5" x14ac:dyDescent="0.25">
      <c r="A28" s="19" t="s">
        <v>5</v>
      </c>
      <c r="B28" s="20"/>
      <c r="C28" s="20"/>
      <c r="D28" s="21"/>
    </row>
    <row r="29" spans="1:4" ht="15.5" x14ac:dyDescent="0.35">
      <c r="A29" s="13" t="s">
        <v>12</v>
      </c>
      <c r="B29" s="9">
        <f>IF(ISERROR(College!F91/College!B91),"n/a",College!F91/College!B91)</f>
        <v>0.97704447632711622</v>
      </c>
      <c r="C29" s="9">
        <f>IF(ISERROR(College!G91/College!C91),"n/a",College!G91/College!C91)</f>
        <v>0.98746081504702199</v>
      </c>
      <c r="D29" s="11">
        <f>IF(ISERROR(B29-C29),"n/a",B29-C29)</f>
        <v>-1.0416338719905771E-2</v>
      </c>
    </row>
    <row r="30" spans="1:4" ht="15.5" x14ac:dyDescent="0.35">
      <c r="A30" s="13" t="s">
        <v>13</v>
      </c>
      <c r="B30" s="9">
        <f>IF(ISERROR(College!J91/College!F91),"n/a",College!J91/College!F91)</f>
        <v>6.4610866372980913E-2</v>
      </c>
      <c r="C30" s="9">
        <f>IF(ISERROR(College!K91/College!G91),"n/a",College!K91/College!G91)</f>
        <v>0.16825396825396827</v>
      </c>
      <c r="D30" s="11">
        <f>IF(ISERROR(B30-C30),"n/a",B30-C30)</f>
        <v>-0.10364310188098735</v>
      </c>
    </row>
    <row r="31" spans="1:4" ht="15.5" x14ac:dyDescent="0.35">
      <c r="A31" s="13" t="s">
        <v>14</v>
      </c>
      <c r="B31" s="9">
        <f>IF(ISERROR(College!N91/College!F91),"n/a",College!N91/College!F91)</f>
        <v>0</v>
      </c>
      <c r="C31" s="9">
        <f>IF(ISERROR(College!O91/College!G91),"n/a",College!O91/College!G91)</f>
        <v>0</v>
      </c>
      <c r="D31" s="11">
        <f>IF(ISERROR(B31-C31),"n/a",B31-C31)</f>
        <v>0</v>
      </c>
    </row>
    <row r="32" spans="1:4" ht="15.5" x14ac:dyDescent="0.35">
      <c r="A32" s="13" t="s">
        <v>15</v>
      </c>
      <c r="B32" s="9">
        <f>IF(ISERROR(College!N91/College!J91),"n/a",College!N91/College!J91)</f>
        <v>0</v>
      </c>
      <c r="C32" s="9">
        <f>IF(ISERROR(College!O91/College!K91),"n/a",College!O91/College!K91)</f>
        <v>0</v>
      </c>
      <c r="D32" s="11">
        <f>IF(ISERROR(B32-C32),"n/a",B32-C32)</f>
        <v>0</v>
      </c>
    </row>
    <row r="33" spans="1:4" ht="16" thickBot="1" x14ac:dyDescent="0.4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" thickBot="1" x14ac:dyDescent="0.4">
      <c r="A34" s="399" t="s">
        <v>7</v>
      </c>
      <c r="B34" s="400"/>
      <c r="C34" s="400"/>
      <c r="D34" s="401"/>
    </row>
    <row r="35" spans="1:4" ht="15.5" x14ac:dyDescent="0.25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5" x14ac:dyDescent="0.25">
      <c r="A36" s="398" t="s">
        <v>11</v>
      </c>
      <c r="B36" s="326" t="str">
        <f>(Summary!B7)</f>
        <v>as of 5/26/23</v>
      </c>
      <c r="C36" s="326" t="str">
        <f>(Summary!C7)</f>
        <v>as of 5/26/22</v>
      </c>
      <c r="D36" s="396"/>
    </row>
    <row r="37" spans="1:4" ht="15.5" x14ac:dyDescent="0.25">
      <c r="A37" s="18" t="s">
        <v>30</v>
      </c>
      <c r="B37" s="16"/>
      <c r="C37" s="16"/>
      <c r="D37" s="17"/>
    </row>
    <row r="38" spans="1:4" ht="15.5" x14ac:dyDescent="0.25">
      <c r="A38" s="73" t="s">
        <v>31</v>
      </c>
      <c r="B38" s="16"/>
      <c r="C38" s="16"/>
      <c r="D38" s="17"/>
    </row>
    <row r="39" spans="1:4" ht="15.5" x14ac:dyDescent="0.35">
      <c r="A39" s="13" t="s">
        <v>12</v>
      </c>
      <c r="B39" s="9">
        <f>IF(ISERROR(College!F100/College!B100),"n/a",College!F100/College!B100)</f>
        <v>0.94505494505494503</v>
      </c>
      <c r="C39" s="9">
        <f>IF(ISERROR(College!G100/College!C100),"n/a",College!G100/College!C100)</f>
        <v>1.0227272727272727</v>
      </c>
      <c r="D39" s="11">
        <f>IF(ISERROR(B39-C39),"n/a",B39-C39)</f>
        <v>-7.7672327672327679E-2</v>
      </c>
    </row>
    <row r="40" spans="1:4" ht="15.5" x14ac:dyDescent="0.35">
      <c r="A40" s="13" t="s">
        <v>13</v>
      </c>
      <c r="B40" s="9">
        <f>IF(ISERROR(College!J100/College!F100),"n/a",College!J100/College!F100)</f>
        <v>0.18604651162790697</v>
      </c>
      <c r="C40" s="9">
        <f>IF(ISERROR(College!K100/College!G100),"n/a",College!K100/College!G100)</f>
        <v>0.22222222222222221</v>
      </c>
      <c r="D40" s="11">
        <f>IF(ISERROR(B40-C40),"n/a",B40-C40)</f>
        <v>-3.6175710594315236E-2</v>
      </c>
    </row>
    <row r="41" spans="1:4" ht="15.5" x14ac:dyDescent="0.35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.5" x14ac:dyDescent="0.35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.5" x14ac:dyDescent="0.35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.5" x14ac:dyDescent="0.35">
      <c r="A44" s="73" t="s">
        <v>22</v>
      </c>
      <c r="B44" s="9"/>
      <c r="C44" s="9"/>
      <c r="D44" s="11"/>
    </row>
    <row r="45" spans="1:4" ht="15.5" x14ac:dyDescent="0.35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.5" x14ac:dyDescent="0.35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.5" x14ac:dyDescent="0.35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.5" x14ac:dyDescent="0.35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.5" x14ac:dyDescent="0.35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5" x14ac:dyDescent="0.25">
      <c r="A50" s="19" t="s">
        <v>32</v>
      </c>
      <c r="B50" s="20"/>
      <c r="C50" s="20"/>
      <c r="D50" s="21"/>
    </row>
    <row r="51" spans="1:4" ht="15.5" x14ac:dyDescent="0.35">
      <c r="A51" s="13" t="s">
        <v>12</v>
      </c>
      <c r="B51" s="9" t="str">
        <f>IF(ISERROR(College!K105/College!G105),"n/a",College!K105/College!G105)</f>
        <v>n/a</v>
      </c>
      <c r="C51" s="9" t="str">
        <f>IF(ISERROR(College!G105/College!C105),"n/a",College!G105/College!C105)</f>
        <v>n/a</v>
      </c>
      <c r="D51" s="11" t="str">
        <f>IF(ISERROR(B51-C51),"n/a",B51-C51)</f>
        <v>n/a</v>
      </c>
    </row>
    <row r="52" spans="1:4" ht="15.5" x14ac:dyDescent="0.35">
      <c r="A52" s="13" t="s">
        <v>13</v>
      </c>
      <c r="B52" s="9">
        <f>IF(ISERROR(College!J105/College!F105),"n/a",College!J105/College!F105)</f>
        <v>0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.5" x14ac:dyDescent="0.35">
      <c r="A53" s="13" t="s">
        <v>14</v>
      </c>
      <c r="B53" s="9">
        <f>IF(ISERROR(College!N105/College!F105),"n/a",College!N105/College!F105)</f>
        <v>0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.5" x14ac:dyDescent="0.35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.5" x14ac:dyDescent="0.35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5" x14ac:dyDescent="0.25">
      <c r="A56" s="19" t="s">
        <v>29</v>
      </c>
      <c r="B56" s="20"/>
      <c r="C56" s="20"/>
      <c r="D56" s="21"/>
    </row>
    <row r="57" spans="1:4" ht="15.5" x14ac:dyDescent="0.35">
      <c r="A57" s="13" t="s">
        <v>12</v>
      </c>
      <c r="B57" s="9">
        <f>IF(ISERROR(College!F103/College!B103),"n/a",College!F103/College!B103)</f>
        <v>0.33333333333333331</v>
      </c>
      <c r="C57" s="9">
        <f>IF(ISERROR(College!G103/College!C103),"n/a",College!G103/College!C103)</f>
        <v>0.83333333333333337</v>
      </c>
      <c r="D57" s="11">
        <f>IF(ISERROR(B57-C57),"n/a",B57-C57)</f>
        <v>-0.5</v>
      </c>
    </row>
    <row r="58" spans="1:4" ht="15.5" x14ac:dyDescent="0.35">
      <c r="A58" s="13" t="s">
        <v>13</v>
      </c>
      <c r="B58" s="9">
        <f>IF(ISERROR(College!J103/College!F103),"n/a",College!J103/College!F103)</f>
        <v>0</v>
      </c>
      <c r="C58" s="9">
        <f>IF(ISERROR(College!K103/College!G103),"n/a",College!K103/College!G103)</f>
        <v>0</v>
      </c>
      <c r="D58" s="11">
        <f>IF(ISERROR(B58-C58),"n/a",B58-C58)</f>
        <v>0</v>
      </c>
    </row>
    <row r="59" spans="1:4" ht="15.5" x14ac:dyDescent="0.35">
      <c r="A59" s="13" t="s">
        <v>14</v>
      </c>
      <c r="B59" s="9">
        <f>IF(ISERROR(College!N103/College!F103),"n/a",College!N103/College!F103)</f>
        <v>0</v>
      </c>
      <c r="C59" s="9">
        <f>IF(ISERROR(College!O103/College!G103),"n/a",College!O103/College!G103)</f>
        <v>0</v>
      </c>
      <c r="D59" s="11">
        <f>IF(ISERROR(B59-C59),"n/a",B59-C59)</f>
        <v>0</v>
      </c>
    </row>
    <row r="60" spans="1:4" ht="15.5" x14ac:dyDescent="0.35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.5" x14ac:dyDescent="0.35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5" x14ac:dyDescent="0.25">
      <c r="A62" s="19" t="s">
        <v>5</v>
      </c>
      <c r="B62" s="20"/>
      <c r="C62" s="20"/>
      <c r="D62" s="21"/>
    </row>
    <row r="63" spans="1:4" ht="15.5" x14ac:dyDescent="0.35">
      <c r="A63" s="13" t="s">
        <v>12</v>
      </c>
      <c r="B63" s="9">
        <f>IF(ISERROR(College!F98/College!B98),"n/a",College!F98/College!B98)</f>
        <v>0.90721649484536082</v>
      </c>
      <c r="C63" s="9">
        <f>IF(ISERROR(College!G98/College!C98),"n/a",College!G98/College!C98)</f>
        <v>1.0106382978723405</v>
      </c>
      <c r="D63" s="11">
        <f>IF(ISERROR(B63-C63),"n/a",B63-C63)</f>
        <v>-0.10342180302697968</v>
      </c>
    </row>
    <row r="64" spans="1:4" ht="15.5" x14ac:dyDescent="0.35">
      <c r="A64" s="13" t="s">
        <v>13</v>
      </c>
      <c r="B64" s="9">
        <f>IF(ISERROR(College!J98/College!F98),"n/a",College!J98/College!F98)</f>
        <v>0.18181818181818182</v>
      </c>
      <c r="C64" s="9">
        <f>IF(ISERROR(College!K98/College!G98),"n/a",College!K98/College!G98)</f>
        <v>0.21052631578947367</v>
      </c>
      <c r="D64" s="11">
        <f>IF(ISERROR(B64-C64),"n/a",B64-C64)</f>
        <v>-2.8708133971291849E-2</v>
      </c>
    </row>
    <row r="65" spans="1:4" ht="15.5" x14ac:dyDescent="0.35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.5" x14ac:dyDescent="0.35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0</v>
      </c>
      <c r="D66" s="11">
        <f>IF(ISERROR(B66-C66),"n/a",B66-C66)</f>
        <v>0</v>
      </c>
    </row>
    <row r="67" spans="1:4" ht="16" thickBot="1" x14ac:dyDescent="0.4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6" orientation="portrait" r:id="rId1"/>
  <headerFooter>
    <oddHeader>&amp;C&amp;F
&amp;A&amp;R&amp;P of &amp;N</oddHeader>
    <oddFooter>&amp;LPrepared by: Information Technology Solutions
Job Name: UGAP099AX&amp;RPrepared Date: 5/26/2023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Hinton</cp:lastModifiedBy>
  <cp:lastPrinted>2017-11-07T21:36:26Z</cp:lastPrinted>
  <dcterms:created xsi:type="dcterms:W3CDTF">2000-04-05T19:43:55Z</dcterms:created>
  <dcterms:modified xsi:type="dcterms:W3CDTF">2023-05-30T13:54:50Z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