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4DE46E38-EBEF-41E3-9173-887D428DE5EB}" xr6:coauthVersionLast="47" xr6:coauthVersionMax="47" xr10:uidLastSave="{80987191-A81D-4C5C-81AD-BD6F2104EE18}"/>
  <bookViews>
    <workbookView xWindow="29565" yWindow="630" windowWidth="25740" windowHeight="1500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6" l="1"/>
  <c r="N12" i="6"/>
  <c r="P12" i="6" s="1"/>
  <c r="Q12" i="6" s="1"/>
  <c r="O12" i="6"/>
  <c r="O11" i="6" s="1"/>
  <c r="O10" i="6" s="1"/>
  <c r="R12" i="6"/>
  <c r="T12" i="6" s="1"/>
  <c r="U12" i="6" s="1"/>
  <c r="S12" i="6"/>
  <c r="S11" i="6" s="1"/>
  <c r="S10" i="6" s="1"/>
  <c r="P13" i="6"/>
  <c r="Q13" i="6" s="1"/>
  <c r="T13" i="6"/>
  <c r="U13" i="6"/>
  <c r="N14" i="6"/>
  <c r="P14" i="6" s="1"/>
  <c r="Q14" i="6" s="1"/>
  <c r="O14" i="6"/>
  <c r="R14" i="6"/>
  <c r="T14" i="6" s="1"/>
  <c r="U14" i="6" s="1"/>
  <c r="S14" i="6"/>
  <c r="P15" i="6"/>
  <c r="Q15" i="6" s="1"/>
  <c r="T15" i="6"/>
  <c r="U15" i="6"/>
  <c r="N16" i="6"/>
  <c r="P16" i="6" s="1"/>
  <c r="Q16" i="6" s="1"/>
  <c r="O16" i="6"/>
  <c r="R16" i="6"/>
  <c r="T16" i="6" s="1"/>
  <c r="U16" i="6" s="1"/>
  <c r="S16" i="6"/>
  <c r="P17" i="6"/>
  <c r="Q17" i="6" s="1"/>
  <c r="T17" i="6"/>
  <c r="U17" i="6"/>
  <c r="N18" i="6"/>
  <c r="P18" i="6" s="1"/>
  <c r="Q18" i="6" s="1"/>
  <c r="N19" i="6"/>
  <c r="P19" i="6" s="1"/>
  <c r="Q19" i="6" s="1"/>
  <c r="O19" i="6"/>
  <c r="O18" i="6" s="1"/>
  <c r="R19" i="6"/>
  <c r="T19" i="6" s="1"/>
  <c r="U19" i="6" s="1"/>
  <c r="S19" i="6"/>
  <c r="S18" i="6" s="1"/>
  <c r="P20" i="6"/>
  <c r="Q20" i="6" s="1"/>
  <c r="T20" i="6"/>
  <c r="U20" i="6"/>
  <c r="P21" i="6"/>
  <c r="Q21" i="6" s="1"/>
  <c r="T21" i="6"/>
  <c r="U21" i="6"/>
  <c r="N22" i="6"/>
  <c r="P22" i="6" s="1"/>
  <c r="Q22" i="6" s="1"/>
  <c r="O22" i="6"/>
  <c r="R22" i="6"/>
  <c r="T22" i="6" s="1"/>
  <c r="U22" i="6" s="1"/>
  <c r="S22" i="6"/>
  <c r="P23" i="6"/>
  <c r="Q23" i="6" s="1"/>
  <c r="T23" i="6"/>
  <c r="U23" i="6"/>
  <c r="N24" i="6"/>
  <c r="P24" i="6" s="1"/>
  <c r="Q24" i="6" s="1"/>
  <c r="O24" i="6"/>
  <c r="R24" i="6"/>
  <c r="T24" i="6" s="1"/>
  <c r="U24" i="6" s="1"/>
  <c r="S24" i="6"/>
  <c r="P25" i="6"/>
  <c r="Q25" i="6" s="1"/>
  <c r="T25" i="6"/>
  <c r="U25" i="6"/>
  <c r="N28" i="6"/>
  <c r="P28" i="6" s="1"/>
  <c r="Q28" i="6" s="1"/>
  <c r="O28" i="6"/>
  <c r="O27" i="6" s="1"/>
  <c r="R28" i="6"/>
  <c r="T28" i="6" s="1"/>
  <c r="U28" i="6" s="1"/>
  <c r="S28" i="6"/>
  <c r="S27" i="6" s="1"/>
  <c r="P29" i="6"/>
  <c r="Q29" i="6" s="1"/>
  <c r="T29" i="6"/>
  <c r="U29" i="6"/>
  <c r="N30" i="6"/>
  <c r="P30" i="6" s="1"/>
  <c r="Q30" i="6" s="1"/>
  <c r="O30" i="6"/>
  <c r="R30" i="6"/>
  <c r="T30" i="6" s="1"/>
  <c r="U30" i="6" s="1"/>
  <c r="S30" i="6"/>
  <c r="P31" i="6"/>
  <c r="Q31" i="6" s="1"/>
  <c r="T31" i="6"/>
  <c r="U31" i="6"/>
  <c r="N32" i="6"/>
  <c r="P32" i="6" s="1"/>
  <c r="Q32" i="6" s="1"/>
  <c r="O32" i="6"/>
  <c r="R32" i="6"/>
  <c r="T32" i="6" s="1"/>
  <c r="U32" i="6" s="1"/>
  <c r="S32" i="6"/>
  <c r="P33" i="6"/>
  <c r="Q33" i="6" s="1"/>
  <c r="T33" i="6"/>
  <c r="U33" i="6"/>
  <c r="N35" i="6"/>
  <c r="P35" i="6" s="1"/>
  <c r="Q35" i="6" s="1"/>
  <c r="O35" i="6"/>
  <c r="O34" i="6" s="1"/>
  <c r="R35" i="6"/>
  <c r="T35" i="6" s="1"/>
  <c r="U35" i="6" s="1"/>
  <c r="S35" i="6"/>
  <c r="S34" i="6" s="1"/>
  <c r="P36" i="6"/>
  <c r="Q36" i="6" s="1"/>
  <c r="T36" i="6"/>
  <c r="U36" i="6"/>
  <c r="P37" i="6"/>
  <c r="Q37" i="6" s="1"/>
  <c r="T37" i="6"/>
  <c r="U37" i="6"/>
  <c r="N38" i="6"/>
  <c r="P38" i="6" s="1"/>
  <c r="Q38" i="6" s="1"/>
  <c r="O38" i="6"/>
  <c r="R38" i="6"/>
  <c r="T38" i="6" s="1"/>
  <c r="U38" i="6" s="1"/>
  <c r="S38" i="6"/>
  <c r="P39" i="6"/>
  <c r="Q39" i="6" s="1"/>
  <c r="T39" i="6"/>
  <c r="U39" i="6"/>
  <c r="N40" i="6"/>
  <c r="P40" i="6" s="1"/>
  <c r="Q40" i="6" s="1"/>
  <c r="O40" i="6"/>
  <c r="R40" i="6"/>
  <c r="T40" i="6" s="1"/>
  <c r="U40" i="6" s="1"/>
  <c r="S40" i="6"/>
  <c r="P41" i="6"/>
  <c r="Q41" i="6" s="1"/>
  <c r="T41" i="6"/>
  <c r="U41" i="6"/>
  <c r="R43" i="6"/>
  <c r="T43" i="6" s="1"/>
  <c r="U43" i="6" s="1"/>
  <c r="N44" i="6"/>
  <c r="P44" i="6" s="1"/>
  <c r="Q44" i="6" s="1"/>
  <c r="O44" i="6"/>
  <c r="O43" i="6" s="1"/>
  <c r="O42" i="6" s="1"/>
  <c r="R44" i="6"/>
  <c r="T44" i="6" s="1"/>
  <c r="U44" i="6" s="1"/>
  <c r="S44" i="6"/>
  <c r="S43" i="6" s="1"/>
  <c r="S42" i="6" s="1"/>
  <c r="P45" i="6"/>
  <c r="Q45" i="6" s="1"/>
  <c r="T45" i="6"/>
  <c r="U45" i="6"/>
  <c r="N46" i="6"/>
  <c r="P46" i="6" s="1"/>
  <c r="Q46" i="6" s="1"/>
  <c r="O46" i="6"/>
  <c r="R46" i="6"/>
  <c r="T46" i="6" s="1"/>
  <c r="U46" i="6" s="1"/>
  <c r="S46" i="6"/>
  <c r="P47" i="6"/>
  <c r="Q47" i="6" s="1"/>
  <c r="T47" i="6"/>
  <c r="U47" i="6"/>
  <c r="N48" i="6"/>
  <c r="P48" i="6" s="1"/>
  <c r="Q48" i="6" s="1"/>
  <c r="O48" i="6"/>
  <c r="R48" i="6"/>
  <c r="T48" i="6" s="1"/>
  <c r="U48" i="6" s="1"/>
  <c r="S48" i="6"/>
  <c r="P49" i="6"/>
  <c r="Q49" i="6" s="1"/>
  <c r="T49" i="6"/>
  <c r="U49" i="6"/>
  <c r="R50" i="6"/>
  <c r="T50" i="6" s="1"/>
  <c r="U50" i="6" s="1"/>
  <c r="N51" i="6"/>
  <c r="P51" i="6" s="1"/>
  <c r="Q51" i="6" s="1"/>
  <c r="O51" i="6"/>
  <c r="O50" i="6" s="1"/>
  <c r="R51" i="6"/>
  <c r="T51" i="6" s="1"/>
  <c r="U51" i="6" s="1"/>
  <c r="S51" i="6"/>
  <c r="S50" i="6" s="1"/>
  <c r="P52" i="6"/>
  <c r="Q52" i="6" s="1"/>
  <c r="T52" i="6"/>
  <c r="U52" i="6"/>
  <c r="P53" i="6"/>
  <c r="Q53" i="6" s="1"/>
  <c r="T53" i="6"/>
  <c r="U53" i="6"/>
  <c r="N54" i="6"/>
  <c r="P54" i="6" s="1"/>
  <c r="Q54" i="6" s="1"/>
  <c r="O54" i="6"/>
  <c r="R54" i="6"/>
  <c r="T54" i="6" s="1"/>
  <c r="U54" i="6" s="1"/>
  <c r="S54" i="6"/>
  <c r="P55" i="6"/>
  <c r="Q55" i="6" s="1"/>
  <c r="T55" i="6"/>
  <c r="U55" i="6"/>
  <c r="N56" i="6"/>
  <c r="P56" i="6" s="1"/>
  <c r="Q56" i="6" s="1"/>
  <c r="O56" i="6"/>
  <c r="R56" i="6"/>
  <c r="T56" i="6" s="1"/>
  <c r="U56" i="6" s="1"/>
  <c r="S56" i="6"/>
  <c r="P57" i="6"/>
  <c r="Q57" i="6" s="1"/>
  <c r="T57" i="6"/>
  <c r="U57" i="6"/>
  <c r="N60" i="6"/>
  <c r="P60" i="6" s="1"/>
  <c r="Q60" i="6" s="1"/>
  <c r="O60" i="6"/>
  <c r="O59" i="6" s="1"/>
  <c r="R60" i="6"/>
  <c r="T60" i="6" s="1"/>
  <c r="U60" i="6" s="1"/>
  <c r="S60" i="6"/>
  <c r="S59" i="6" s="1"/>
  <c r="S58" i="6" s="1"/>
  <c r="P61" i="6"/>
  <c r="Q61" i="6" s="1"/>
  <c r="T61" i="6"/>
  <c r="U61" i="6"/>
  <c r="N62" i="6"/>
  <c r="P62" i="6" s="1"/>
  <c r="Q62" i="6" s="1"/>
  <c r="O62" i="6"/>
  <c r="R62" i="6"/>
  <c r="T62" i="6" s="1"/>
  <c r="U62" i="6" s="1"/>
  <c r="S62" i="6"/>
  <c r="P63" i="6"/>
  <c r="Q63" i="6" s="1"/>
  <c r="T63" i="6"/>
  <c r="U63" i="6"/>
  <c r="N64" i="6"/>
  <c r="P64" i="6" s="1"/>
  <c r="Q64" i="6" s="1"/>
  <c r="O64" i="6"/>
  <c r="R64" i="6"/>
  <c r="T64" i="6" s="1"/>
  <c r="U64" i="6" s="1"/>
  <c r="S64" i="6"/>
  <c r="P65" i="6"/>
  <c r="Q65" i="6" s="1"/>
  <c r="T65" i="6"/>
  <c r="U65" i="6"/>
  <c r="N67" i="6"/>
  <c r="P67" i="6" s="1"/>
  <c r="Q67" i="6" s="1"/>
  <c r="O67" i="6"/>
  <c r="O66" i="6" s="1"/>
  <c r="R67" i="6"/>
  <c r="T67" i="6" s="1"/>
  <c r="U67" i="6" s="1"/>
  <c r="S67" i="6"/>
  <c r="S66" i="6" s="1"/>
  <c r="P68" i="6"/>
  <c r="Q68" i="6" s="1"/>
  <c r="T68" i="6"/>
  <c r="U68" i="6"/>
  <c r="P69" i="6"/>
  <c r="Q69" i="6" s="1"/>
  <c r="T69" i="6"/>
  <c r="U69" i="6"/>
  <c r="N70" i="6"/>
  <c r="P70" i="6" s="1"/>
  <c r="Q70" i="6" s="1"/>
  <c r="O70" i="6"/>
  <c r="R70" i="6"/>
  <c r="T70" i="6" s="1"/>
  <c r="U70" i="6" s="1"/>
  <c r="S70" i="6"/>
  <c r="P71" i="6"/>
  <c r="Q71" i="6" s="1"/>
  <c r="T71" i="6"/>
  <c r="U71" i="6"/>
  <c r="N72" i="6"/>
  <c r="P72" i="6" s="1"/>
  <c r="Q72" i="6" s="1"/>
  <c r="O72" i="6"/>
  <c r="R72" i="6"/>
  <c r="T72" i="6" s="1"/>
  <c r="U72" i="6" s="1"/>
  <c r="S72" i="6"/>
  <c r="P73" i="6"/>
  <c r="Q73" i="6" s="1"/>
  <c r="T73" i="6"/>
  <c r="U73" i="6"/>
  <c r="N76" i="6"/>
  <c r="P76" i="6" s="1"/>
  <c r="Q76" i="6" s="1"/>
  <c r="O76" i="6"/>
  <c r="O75" i="6" s="1"/>
  <c r="O74" i="6" s="1"/>
  <c r="R76" i="6"/>
  <c r="T76" i="6" s="1"/>
  <c r="U76" i="6" s="1"/>
  <c r="S76" i="6"/>
  <c r="S75" i="6" s="1"/>
  <c r="S74" i="6" s="1"/>
  <c r="P77" i="6"/>
  <c r="Q77" i="6" s="1"/>
  <c r="T77" i="6"/>
  <c r="U77" i="6"/>
  <c r="N78" i="6"/>
  <c r="P78" i="6" s="1"/>
  <c r="Q78" i="6" s="1"/>
  <c r="O78" i="6"/>
  <c r="R78" i="6"/>
  <c r="T78" i="6" s="1"/>
  <c r="U78" i="6" s="1"/>
  <c r="S78" i="6"/>
  <c r="P79" i="6"/>
  <c r="Q79" i="6" s="1"/>
  <c r="T79" i="6"/>
  <c r="U79" i="6"/>
  <c r="N80" i="6"/>
  <c r="P80" i="6" s="1"/>
  <c r="Q80" i="6" s="1"/>
  <c r="O80" i="6"/>
  <c r="R80" i="6"/>
  <c r="T80" i="6" s="1"/>
  <c r="U80" i="6" s="1"/>
  <c r="S80" i="6"/>
  <c r="P81" i="6"/>
  <c r="Q81" i="6" s="1"/>
  <c r="T81" i="6"/>
  <c r="U81" i="6"/>
  <c r="N83" i="6"/>
  <c r="P83" i="6" s="1"/>
  <c r="Q83" i="6" s="1"/>
  <c r="O83" i="6"/>
  <c r="O82" i="6" s="1"/>
  <c r="R83" i="6"/>
  <c r="T83" i="6" s="1"/>
  <c r="U83" i="6" s="1"/>
  <c r="S83" i="6"/>
  <c r="S82" i="6" s="1"/>
  <c r="P84" i="6"/>
  <c r="Q84" i="6" s="1"/>
  <c r="T84" i="6"/>
  <c r="U84" i="6"/>
  <c r="P85" i="6"/>
  <c r="Q85" i="6" s="1"/>
  <c r="T85" i="6"/>
  <c r="U85" i="6"/>
  <c r="N86" i="6"/>
  <c r="P86" i="6" s="1"/>
  <c r="Q86" i="6" s="1"/>
  <c r="O86" i="6"/>
  <c r="R86" i="6"/>
  <c r="T86" i="6" s="1"/>
  <c r="U86" i="6" s="1"/>
  <c r="S86" i="6"/>
  <c r="P87" i="6"/>
  <c r="Q87" i="6" s="1"/>
  <c r="T87" i="6"/>
  <c r="U87" i="6"/>
  <c r="N88" i="6"/>
  <c r="P88" i="6" s="1"/>
  <c r="Q88" i="6" s="1"/>
  <c r="O88" i="6"/>
  <c r="R88" i="6"/>
  <c r="T88" i="6" s="1"/>
  <c r="U88" i="6" s="1"/>
  <c r="S88" i="6"/>
  <c r="P89" i="6"/>
  <c r="Q89" i="6" s="1"/>
  <c r="T89" i="6"/>
  <c r="U89" i="6"/>
  <c r="N91" i="6"/>
  <c r="P91" i="6" s="1"/>
  <c r="Q91" i="6" s="1"/>
  <c r="N92" i="6"/>
  <c r="P92" i="6" s="1"/>
  <c r="Q92" i="6" s="1"/>
  <c r="O92" i="6"/>
  <c r="O91" i="6" s="1"/>
  <c r="R92" i="6"/>
  <c r="T92" i="6" s="1"/>
  <c r="U92" i="6" s="1"/>
  <c r="S92" i="6"/>
  <c r="S91" i="6" s="1"/>
  <c r="S90" i="6" s="1"/>
  <c r="P93" i="6"/>
  <c r="Q93" i="6" s="1"/>
  <c r="T93" i="6"/>
  <c r="U93" i="6"/>
  <c r="N94" i="6"/>
  <c r="P94" i="6" s="1"/>
  <c r="Q94" i="6" s="1"/>
  <c r="O94" i="6"/>
  <c r="R94" i="6"/>
  <c r="T94" i="6" s="1"/>
  <c r="S94" i="6"/>
  <c r="U94" i="6"/>
  <c r="P95" i="6"/>
  <c r="Q95" i="6" s="1"/>
  <c r="T95" i="6"/>
  <c r="U95" i="6"/>
  <c r="N96" i="6"/>
  <c r="P96" i="6" s="1"/>
  <c r="O96" i="6"/>
  <c r="Q96" i="6"/>
  <c r="R96" i="6"/>
  <c r="T96" i="6" s="1"/>
  <c r="S96" i="6"/>
  <c r="U96" i="6"/>
  <c r="P97" i="6"/>
  <c r="Q97" i="6" s="1"/>
  <c r="T97" i="6"/>
  <c r="U97" i="6"/>
  <c r="N99" i="6"/>
  <c r="P99" i="6" s="1"/>
  <c r="Q99" i="6" s="1"/>
  <c r="O99" i="6"/>
  <c r="O98" i="6" s="1"/>
  <c r="R99" i="6"/>
  <c r="T99" i="6" s="1"/>
  <c r="S99" i="6"/>
  <c r="S98" i="6" s="1"/>
  <c r="U99" i="6"/>
  <c r="P100" i="6"/>
  <c r="Q100" i="6" s="1"/>
  <c r="T100" i="6"/>
  <c r="U100" i="6"/>
  <c r="P101" i="6"/>
  <c r="Q101" i="6" s="1"/>
  <c r="T101" i="6"/>
  <c r="U101" i="6"/>
  <c r="N102" i="6"/>
  <c r="P102" i="6" s="1"/>
  <c r="O102" i="6"/>
  <c r="Q102" i="6"/>
  <c r="R102" i="6"/>
  <c r="T102" i="6" s="1"/>
  <c r="U102" i="6" s="1"/>
  <c r="S102" i="6"/>
  <c r="P103" i="6"/>
  <c r="Q103" i="6" s="1"/>
  <c r="T103" i="6"/>
  <c r="U103" i="6"/>
  <c r="N104" i="6"/>
  <c r="P104" i="6" s="1"/>
  <c r="O104" i="6"/>
  <c r="Q104" i="6"/>
  <c r="R104" i="6"/>
  <c r="T104" i="6" s="1"/>
  <c r="U104" i="6" s="1"/>
  <c r="S104" i="6"/>
  <c r="P105" i="6"/>
  <c r="Q105" i="6" s="1"/>
  <c r="T105" i="6"/>
  <c r="U105" i="6"/>
  <c r="R66" i="6" l="1"/>
  <c r="T66" i="6" s="1"/>
  <c r="U66" i="6" s="1"/>
  <c r="N59" i="6"/>
  <c r="T11" i="6"/>
  <c r="U11" i="6" s="1"/>
  <c r="R91" i="6"/>
  <c r="N66" i="6"/>
  <c r="P66" i="6" s="1"/>
  <c r="Q66" i="6" s="1"/>
  <c r="S26" i="6"/>
  <c r="S9" i="6" s="1"/>
  <c r="R18" i="6"/>
  <c r="N11" i="6"/>
  <c r="N43" i="6"/>
  <c r="O26" i="6"/>
  <c r="O9" i="6" s="1"/>
  <c r="N50" i="6"/>
  <c r="P50" i="6" s="1"/>
  <c r="Q50" i="6" s="1"/>
  <c r="R42" i="6"/>
  <c r="T42" i="6" s="1"/>
  <c r="U42" i="6" s="1"/>
  <c r="R82" i="6"/>
  <c r="T82" i="6" s="1"/>
  <c r="U82" i="6" s="1"/>
  <c r="N75" i="6"/>
  <c r="O58" i="6"/>
  <c r="R27" i="6"/>
  <c r="R98" i="6"/>
  <c r="T98" i="6" s="1"/>
  <c r="U98" i="6" s="1"/>
  <c r="R75" i="6"/>
  <c r="R34" i="6"/>
  <c r="T34" i="6" s="1"/>
  <c r="U34" i="6" s="1"/>
  <c r="N27" i="6"/>
  <c r="N98" i="6"/>
  <c r="P98" i="6" s="1"/>
  <c r="Q98" i="6" s="1"/>
  <c r="N82" i="6"/>
  <c r="P82" i="6" s="1"/>
  <c r="Q82" i="6" s="1"/>
  <c r="O90" i="6"/>
  <c r="R59" i="6"/>
  <c r="N34" i="6"/>
  <c r="P34" i="6" s="1"/>
  <c r="Q34" i="6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L81" i="6"/>
  <c r="M81" i="6" s="1"/>
  <c r="H81" i="6"/>
  <c r="I81" i="6" s="1"/>
  <c r="D81" i="6"/>
  <c r="E81" i="6" s="1"/>
  <c r="K80" i="6"/>
  <c r="J80" i="6"/>
  <c r="G80" i="6"/>
  <c r="F80" i="6"/>
  <c r="C80" i="6"/>
  <c r="B80" i="6"/>
  <c r="L79" i="6"/>
  <c r="M79" i="6" s="1"/>
  <c r="H79" i="6"/>
  <c r="I79" i="6" s="1"/>
  <c r="D79" i="6"/>
  <c r="E79" i="6" s="1"/>
  <c r="K78" i="6"/>
  <c r="J78" i="6"/>
  <c r="G78" i="6"/>
  <c r="F78" i="6"/>
  <c r="C78" i="6"/>
  <c r="B78" i="6"/>
  <c r="D78" i="6" s="1"/>
  <c r="E78" i="6" s="1"/>
  <c r="L77" i="6"/>
  <c r="M77" i="6" s="1"/>
  <c r="H77" i="6"/>
  <c r="I77" i="6" s="1"/>
  <c r="D77" i="6"/>
  <c r="E77" i="6" s="1"/>
  <c r="K76" i="6"/>
  <c r="J76" i="6"/>
  <c r="G76" i="6"/>
  <c r="F76" i="6"/>
  <c r="C76" i="6"/>
  <c r="C75" i="6" s="1"/>
  <c r="B76" i="6"/>
  <c r="P59" i="6" l="1"/>
  <c r="Q59" i="6" s="1"/>
  <c r="N58" i="6"/>
  <c r="P58" i="6" s="1"/>
  <c r="Q58" i="6" s="1"/>
  <c r="L80" i="6"/>
  <c r="M80" i="6" s="1"/>
  <c r="P11" i="6"/>
  <c r="Q11" i="6" s="1"/>
  <c r="N10" i="6"/>
  <c r="P10" i="6" s="1"/>
  <c r="Q10" i="6" s="1"/>
  <c r="P75" i="6"/>
  <c r="Q75" i="6" s="1"/>
  <c r="N74" i="6"/>
  <c r="P74" i="6" s="1"/>
  <c r="Q74" i="6" s="1"/>
  <c r="T18" i="6"/>
  <c r="U18" i="6" s="1"/>
  <c r="R10" i="6"/>
  <c r="T10" i="6" s="1"/>
  <c r="U10" i="6" s="1"/>
  <c r="T59" i="6"/>
  <c r="U59" i="6" s="1"/>
  <c r="R58" i="6"/>
  <c r="T58" i="6" s="1"/>
  <c r="U58" i="6" s="1"/>
  <c r="P27" i="6"/>
  <c r="Q27" i="6" s="1"/>
  <c r="N26" i="6"/>
  <c r="T27" i="6"/>
  <c r="U27" i="6" s="1"/>
  <c r="R26" i="6"/>
  <c r="P43" i="6"/>
  <c r="Q43" i="6" s="1"/>
  <c r="N42" i="6"/>
  <c r="P42" i="6" s="1"/>
  <c r="Q42" i="6" s="1"/>
  <c r="T91" i="6"/>
  <c r="U91" i="6" s="1"/>
  <c r="R90" i="6"/>
  <c r="T90" i="6" s="1"/>
  <c r="U90" i="6" s="1"/>
  <c r="H80" i="6"/>
  <c r="I80" i="6" s="1"/>
  <c r="T75" i="6"/>
  <c r="U75" i="6" s="1"/>
  <c r="R74" i="6"/>
  <c r="T74" i="6" s="1"/>
  <c r="U74" i="6" s="1"/>
  <c r="N90" i="6"/>
  <c r="P90" i="6" s="1"/>
  <c r="Q90" i="6" s="1"/>
  <c r="G75" i="6"/>
  <c r="K75" i="6"/>
  <c r="L78" i="6"/>
  <c r="M78" i="6" s="1"/>
  <c r="J75" i="6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26" i="6" l="1"/>
  <c r="U26" i="6" s="1"/>
  <c r="R9" i="6"/>
  <c r="T9" i="6" s="1"/>
  <c r="U9" i="6" s="1"/>
  <c r="P26" i="6"/>
  <c r="Q26" i="6" s="1"/>
  <c r="N9" i="6"/>
  <c r="P9" i="6" s="1"/>
  <c r="Q9" i="6" s="1"/>
  <c r="L75" i="6"/>
  <c r="M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M105" i="6"/>
  <c r="H105" i="6"/>
  <c r="I105" i="6" s="1"/>
  <c r="D105" i="6"/>
  <c r="E105" i="6" s="1"/>
  <c r="K104" i="6"/>
  <c r="J104" i="6"/>
  <c r="G104" i="6"/>
  <c r="F104" i="6"/>
  <c r="C104" i="6"/>
  <c r="B104" i="6"/>
  <c r="L103" i="6"/>
  <c r="M103" i="6" s="1"/>
  <c r="H103" i="6"/>
  <c r="I103" i="6" s="1"/>
  <c r="D103" i="6"/>
  <c r="E103" i="6" s="1"/>
  <c r="K102" i="6"/>
  <c r="J102" i="6"/>
  <c r="G102" i="6"/>
  <c r="F102" i="6"/>
  <c r="C102" i="6"/>
  <c r="B102" i="6"/>
  <c r="L101" i="6"/>
  <c r="M101" i="6" s="1"/>
  <c r="H101" i="6"/>
  <c r="I101" i="6" s="1"/>
  <c r="D101" i="6"/>
  <c r="E101" i="6" s="1"/>
  <c r="L100" i="6"/>
  <c r="M100" i="6" s="1"/>
  <c r="I100" i="6"/>
  <c r="D100" i="6"/>
  <c r="E100" i="6" s="1"/>
  <c r="K99" i="6"/>
  <c r="J99" i="6"/>
  <c r="G99" i="6"/>
  <c r="F99" i="6"/>
  <c r="C99" i="6"/>
  <c r="B99" i="6"/>
  <c r="L97" i="6"/>
  <c r="M97" i="6" s="1"/>
  <c r="H97" i="6"/>
  <c r="I97" i="6" s="1"/>
  <c r="D97" i="6"/>
  <c r="E97" i="6" s="1"/>
  <c r="K96" i="6"/>
  <c r="J96" i="6"/>
  <c r="G96" i="6"/>
  <c r="F96" i="6"/>
  <c r="C96" i="6"/>
  <c r="B96" i="6"/>
  <c r="L95" i="6"/>
  <c r="M95" i="6" s="1"/>
  <c r="H95" i="6"/>
  <c r="I95" i="6" s="1"/>
  <c r="D95" i="6"/>
  <c r="E95" i="6" s="1"/>
  <c r="K94" i="6"/>
  <c r="J94" i="6"/>
  <c r="G94" i="6"/>
  <c r="F94" i="6"/>
  <c r="C94" i="6"/>
  <c r="B94" i="6"/>
  <c r="L93" i="6"/>
  <c r="M93" i="6" s="1"/>
  <c r="H93" i="6"/>
  <c r="I93" i="6" s="1"/>
  <c r="D93" i="6"/>
  <c r="E93" i="6" s="1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C49" i="17"/>
  <c r="D49" i="17" s="1"/>
  <c r="E222" i="10"/>
  <c r="H96" i="6"/>
  <c r="I96" i="6" s="1"/>
  <c r="H92" i="6"/>
  <c r="I92" i="6" s="1"/>
  <c r="B98" i="6"/>
  <c r="H222" i="10"/>
  <c r="L94" i="6"/>
  <c r="M94" i="6" s="1"/>
  <c r="H102" i="6"/>
  <c r="I102" i="6" s="1"/>
  <c r="D96" i="6"/>
  <c r="E96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L91" i="6"/>
  <c r="M91" i="6" s="1"/>
  <c r="D91" i="6"/>
  <c r="E91" i="6" s="1"/>
  <c r="K90" i="6"/>
  <c r="L98" i="6"/>
  <c r="M98" i="6" s="1"/>
  <c r="H98" i="6"/>
  <c r="I98" i="6" s="1"/>
  <c r="C90" i="6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D90" i="6"/>
  <c r="E90" i="6" s="1"/>
  <c r="L90" i="6"/>
  <c r="M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M73" i="6"/>
  <c r="H73" i="6"/>
  <c r="I73" i="6" s="1"/>
  <c r="D73" i="6"/>
  <c r="E73" i="6" s="1"/>
  <c r="K72" i="6"/>
  <c r="J72" i="6"/>
  <c r="G72" i="6"/>
  <c r="F72" i="6"/>
  <c r="C72" i="6"/>
  <c r="B72" i="6"/>
  <c r="L71" i="6"/>
  <c r="M71" i="6" s="1"/>
  <c r="H71" i="6"/>
  <c r="I71" i="6" s="1"/>
  <c r="D71" i="6"/>
  <c r="E71" i="6" s="1"/>
  <c r="K70" i="6"/>
  <c r="J70" i="6"/>
  <c r="G70" i="6"/>
  <c r="F70" i="6"/>
  <c r="C70" i="6"/>
  <c r="B70" i="6"/>
  <c r="L69" i="6"/>
  <c r="M69" i="6" s="1"/>
  <c r="H69" i="6"/>
  <c r="I69" i="6" s="1"/>
  <c r="D69" i="6"/>
  <c r="E69" i="6" s="1"/>
  <c r="L68" i="6"/>
  <c r="M68" i="6" s="1"/>
  <c r="H68" i="6"/>
  <c r="I68" i="6" s="1"/>
  <c r="D68" i="6"/>
  <c r="E68" i="6" s="1"/>
  <c r="K67" i="6"/>
  <c r="J67" i="6"/>
  <c r="G67" i="6"/>
  <c r="F67" i="6"/>
  <c r="C67" i="6"/>
  <c r="B67" i="6"/>
  <c r="L65" i="6"/>
  <c r="M65" i="6" s="1"/>
  <c r="H65" i="6"/>
  <c r="I65" i="6" s="1"/>
  <c r="D65" i="6"/>
  <c r="E65" i="6" s="1"/>
  <c r="K64" i="6"/>
  <c r="J64" i="6"/>
  <c r="G64" i="6"/>
  <c r="F64" i="6"/>
  <c r="C64" i="6"/>
  <c r="D64" i="6" s="1"/>
  <c r="E64" i="6" s="1"/>
  <c r="L63" i="6"/>
  <c r="M63" i="6" s="1"/>
  <c r="H63" i="6"/>
  <c r="I63" i="6" s="1"/>
  <c r="D63" i="6"/>
  <c r="E63" i="6" s="1"/>
  <c r="K62" i="6"/>
  <c r="J62" i="6"/>
  <c r="G62" i="6"/>
  <c r="F62" i="6"/>
  <c r="C62" i="6"/>
  <c r="B62" i="6"/>
  <c r="L61" i="6"/>
  <c r="M61" i="6" s="1"/>
  <c r="H61" i="6"/>
  <c r="I61" i="6" s="1"/>
  <c r="D61" i="6"/>
  <c r="E61" i="6" s="1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H160" i="10"/>
  <c r="L62" i="6"/>
  <c r="M62" i="6" s="1"/>
  <c r="H70" i="6"/>
  <c r="I70" i="6" s="1"/>
  <c r="L160" i="10"/>
  <c r="C49" i="16"/>
  <c r="D49" i="1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D59" i="16"/>
  <c r="D42" i="16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B66" i="6"/>
  <c r="J66" i="6"/>
  <c r="H67" i="6"/>
  <c r="I67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D67" i="6"/>
  <c r="E67" i="6" s="1"/>
  <c r="L67" i="6"/>
  <c r="M67" i="6" s="1"/>
  <c r="B59" i="6"/>
  <c r="F59" i="6"/>
  <c r="J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C67" i="16" l="1"/>
  <c r="C65" i="16"/>
  <c r="B64" i="16"/>
  <c r="B67" i="16"/>
  <c r="B33" i="16"/>
  <c r="C66" i="16"/>
  <c r="B65" i="1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J58" i="6"/>
  <c r="L59" i="6"/>
  <c r="M59" i="6" s="1"/>
  <c r="F58" i="6"/>
  <c r="H59" i="6"/>
  <c r="I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J22" i="6" l="1"/>
  <c r="G86" i="6" l="1"/>
  <c r="C7" i="3" l="1"/>
  <c r="C7" i="6"/>
  <c r="S7" i="6" s="1"/>
  <c r="B7" i="6"/>
  <c r="O7" i="6" l="1"/>
  <c r="R7" i="6"/>
  <c r="N7" i="6"/>
  <c r="G7" i="6"/>
  <c r="K7" i="6" s="1"/>
  <c r="F7" i="6"/>
  <c r="J7" i="6"/>
  <c r="J32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K88" i="6" l="1"/>
  <c r="J88" i="6"/>
  <c r="G88" i="6"/>
  <c r="F88" i="6"/>
  <c r="C88" i="6"/>
  <c r="B88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L29" i="6" l="1"/>
  <c r="M29" i="6" s="1"/>
  <c r="H29" i="6"/>
  <c r="I29" i="6" s="1"/>
  <c r="D29" i="6"/>
  <c r="E29" i="6" s="1"/>
  <c r="L13" i="6"/>
  <c r="M13" i="6" s="1"/>
  <c r="H13" i="6"/>
  <c r="I13" i="6" s="1"/>
  <c r="D13" i="6"/>
  <c r="E13" i="6" s="1"/>
  <c r="D28" i="6" l="1"/>
  <c r="E28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L45" i="6" l="1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D118" i="1" l="1"/>
  <c r="E118" i="1" s="1"/>
  <c r="D119" i="1"/>
  <c r="E119" i="1" s="1"/>
  <c r="C22" i="15" l="1"/>
  <c r="D22" i="15" s="1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L23" i="6"/>
  <c r="M23" i="6" s="1"/>
  <c r="H23" i="6"/>
  <c r="I23" i="6" s="1"/>
  <c r="M25" i="6"/>
  <c r="I25" i="6"/>
  <c r="D25" i="6"/>
  <c r="E25" i="6" s="1"/>
  <c r="L19" i="6"/>
  <c r="M19" i="6" s="1"/>
  <c r="D19" i="6"/>
  <c r="E19" i="6" s="1"/>
  <c r="L15" i="6"/>
  <c r="M15" i="6" s="1"/>
  <c r="H15" i="6"/>
  <c r="I15" i="6" s="1"/>
  <c r="D15" i="6"/>
  <c r="E15" i="6" s="1"/>
  <c r="L17" i="6"/>
  <c r="M17" i="6" s="1"/>
  <c r="H17" i="6"/>
  <c r="I17" i="6" s="1"/>
  <c r="D17" i="6"/>
  <c r="E17" i="6" s="1"/>
  <c r="L55" i="6"/>
  <c r="M55" i="6" s="1"/>
  <c r="H55" i="6"/>
  <c r="I55" i="6" s="1"/>
  <c r="D55" i="6"/>
  <c r="E55" i="6" s="1"/>
  <c r="M57" i="6"/>
  <c r="H57" i="6"/>
  <c r="I57" i="6" s="1"/>
  <c r="D57" i="6"/>
  <c r="E57" i="6" s="1"/>
  <c r="L51" i="6"/>
  <c r="M51" i="6" s="1"/>
  <c r="H51" i="6"/>
  <c r="I51" i="6" s="1"/>
  <c r="D51" i="6"/>
  <c r="E51" i="6" s="1"/>
  <c r="L47" i="6"/>
  <c r="M47" i="6" s="1"/>
  <c r="D47" i="6"/>
  <c r="E47" i="6" s="1"/>
  <c r="L49" i="6"/>
  <c r="M49" i="6" s="1"/>
  <c r="D49" i="6"/>
  <c r="E49" i="6" s="1"/>
  <c r="L44" i="6"/>
  <c r="M44" i="6" s="1"/>
  <c r="D44" i="6"/>
  <c r="E44" i="6" s="1"/>
  <c r="L87" i="6"/>
  <c r="M87" i="6" s="1"/>
  <c r="H87" i="6"/>
  <c r="I87" i="6" s="1"/>
  <c r="D87" i="6"/>
  <c r="E87" i="6" s="1"/>
  <c r="L89" i="6"/>
  <c r="M89" i="6" s="1"/>
  <c r="H89" i="6"/>
  <c r="D89" i="6"/>
  <c r="E89" i="6" s="1"/>
  <c r="L83" i="6"/>
  <c r="M83" i="6" s="1"/>
  <c r="H83" i="6"/>
  <c r="I83" i="6" s="1"/>
  <c r="D83" i="6"/>
  <c r="E83" i="6" s="1"/>
  <c r="D30" i="6"/>
  <c r="E30" i="6" s="1"/>
  <c r="L39" i="6"/>
  <c r="M39" i="6" s="1"/>
  <c r="H39" i="6"/>
  <c r="I39" i="6" s="1"/>
  <c r="D39" i="6"/>
  <c r="E39" i="6" s="1"/>
  <c r="M41" i="6"/>
  <c r="H41" i="6"/>
  <c r="I41" i="6" s="1"/>
  <c r="D41" i="6"/>
  <c r="E41" i="6" s="1"/>
  <c r="L35" i="6"/>
  <c r="M35" i="6" s="1"/>
  <c r="H35" i="6"/>
  <c r="I35" i="6" s="1"/>
  <c r="D35" i="6"/>
  <c r="E35" i="6" s="1"/>
  <c r="L31" i="6"/>
  <c r="M31" i="6" s="1"/>
  <c r="H31" i="6"/>
  <c r="I31" i="6" s="1"/>
  <c r="D31" i="6"/>
  <c r="E31" i="6" s="1"/>
  <c r="C23" i="3"/>
  <c r="B60" i="3"/>
  <c r="B57" i="3"/>
  <c r="B53" i="3"/>
  <c r="B7" i="3"/>
  <c r="B26" i="3"/>
  <c r="B17" i="3"/>
  <c r="B10" i="3"/>
  <c r="C10" i="3"/>
  <c r="B8" i="6"/>
  <c r="D39" i="1"/>
  <c r="E39" i="1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L88" i="6"/>
  <c r="M88" i="6" s="1"/>
  <c r="H88" i="6"/>
  <c r="I88" i="6" s="1"/>
  <c r="H24" i="6"/>
  <c r="I24" i="6" s="1"/>
  <c r="C116" i="1"/>
  <c r="C67" i="3" s="1"/>
  <c r="D120" i="1"/>
  <c r="E120" i="1" s="1"/>
  <c r="F8" i="6"/>
  <c r="J8" i="6" s="1"/>
  <c r="N8" i="6" s="1"/>
  <c r="R8" i="6" s="1"/>
  <c r="K8" i="6"/>
  <c r="O8" i="6" s="1"/>
  <c r="S8" i="6" s="1"/>
  <c r="B116" i="1"/>
  <c r="B67" i="3" s="1"/>
  <c r="J27" i="6"/>
  <c r="D123" i="1"/>
  <c r="E123" i="1" s="1"/>
  <c r="D61" i="1"/>
  <c r="E61" i="1" s="1"/>
  <c r="C73" i="1"/>
  <c r="D114" i="1"/>
  <c r="E114" i="1" s="1"/>
  <c r="D32" i="6"/>
  <c r="E32" i="6" s="1"/>
  <c r="D43" i="3"/>
  <c r="D20" i="3"/>
  <c r="C109" i="1"/>
  <c r="D14" i="3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B50" i="6"/>
  <c r="G50" i="6"/>
  <c r="J43" i="6"/>
  <c r="L46" i="6"/>
  <c r="M46" i="6" s="1"/>
  <c r="G18" i="6"/>
  <c r="H22" i="6"/>
  <c r="I22" i="6" s="1"/>
  <c r="F50" i="6"/>
  <c r="H54" i="6"/>
  <c r="I54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D34" i="6"/>
  <c r="E34" i="6" s="1"/>
  <c r="C26" i="6"/>
  <c r="C65" i="3"/>
  <c r="C125" i="1"/>
  <c r="H43" i="6"/>
  <c r="I43" i="6" s="1"/>
  <c r="C66" i="3"/>
  <c r="D116" i="1"/>
  <c r="E116" i="1" s="1"/>
  <c r="B125" i="1"/>
  <c r="C42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G10" i="6"/>
  <c r="D50" i="6"/>
  <c r="E50" i="6" s="1"/>
  <c r="B42" i="6"/>
  <c r="D74" i="6"/>
  <c r="E74" i="6" s="1"/>
  <c r="D82" i="6"/>
  <c r="E82" i="6" s="1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J9" i="6"/>
  <c r="K9" i="6"/>
  <c r="C9" i="6"/>
  <c r="B9" i="6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D65" i="14"/>
  <c r="D31" i="14"/>
  <c r="D32" i="13"/>
  <c r="D25" i="1"/>
  <c r="E25" i="1" s="1"/>
  <c r="D26" i="6"/>
  <c r="E26" i="6" s="1"/>
  <c r="D125" i="1"/>
  <c r="E125" i="1" s="1"/>
  <c r="D65" i="3"/>
  <c r="D66" i="3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D9" i="6" l="1"/>
  <c r="E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<sst xmlns="http://schemas.openxmlformats.org/spreadsheetml/2006/main" count="948" uniqueCount="90">
  <si>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</si>
  <si>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</si>
  <si>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</si>
  <si>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</si>
  <si>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</si>
  <si>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</si>
  <si>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</si>
  <si>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</si>
  <si>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</si>
  <si>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</si>
  <si>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</si>
  <si>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</si>
  <si>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</si>
  <si>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</si>
  <si>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</si>
  <si>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</si>
  <si>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</si>
  <si>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</si>
  <si>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</si>
  <si>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</si>
  <si>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</si>
  <si>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</si>
  <si>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</si>
  <si>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</si>
  <si>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</si>
  <si>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</si>
  <si>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</si>
  <si>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</si>
  <si>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</si>
  <si>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</si>
  <si>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</si>
  <si>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</si>
  <si>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</si>
  <si>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</si>
  <si>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</si>
  <si>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</si>
  <si>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</si>
  <si>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</si>
  <si>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</si>
  <si>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</si>
  <si>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</si>
  <si>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</si>
  <si>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</si>
  <si>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</si>
  <si>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</si>
  <si>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</si>
  <si>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</si>
  <si>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</si>
  <si>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</si>
  <si>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</si>
  <si>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</si>
  <si>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</si>
  <si>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</si>
  <si>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</si>
  <si>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</si>
  <si>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</si>
  <si>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</si>
  <si>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</si>
  <si>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</si>
  <si>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</si>
  <si>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</si>
  <si>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</si>
  <si>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</si>
  <si>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</si>
  <si>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</si>
  <si>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</si>
  <si>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</si>
  <si>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</si>
  <si>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</si>
  <si>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</si>
  <si>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</si>
  <si>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</si>
  <si>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</si>
  <si>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</si>
  <si>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</si>
  <si>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</si>
  <si>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</si>
  <si>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</si>
  <si>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</si>
  <si>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</si>
  <si>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</si>
  <si>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</si>
  <si>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April 14, 2023</t>
  </si>
  <si>
    <t>as of 4/14/23</t>
  </si>
  <si>
    <t>as of 4/14/22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</si>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</sst>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164" fontId="23" fillId="26" borderId="45" xfId="0" applyNumberFormat="1" applyFont="1" applyFill="1" applyBorder="1" applyAlignment="1">
      <alignment horizontal="center" vertical="center" wrapText="1"/>
    </xf>
    <xf numFmtId="164" fontId="23" fillId="26" borderId="33" xfId="0" applyNumberFormat="1" applyFont="1" applyFill="1" applyBorder="1" applyAlignment="1">
      <alignment horizontal="center" vertical="center" wrapText="1"/>
    </xf>
    <xf numFmtId="0" fontId="23" fillId="26" borderId="45" xfId="0" applyFont="1" applyFill="1" applyBorder="1" applyAlignment="1">
      <alignment horizontal="center" vertical="center" wrapText="1"/>
    </xf>
    <xf numFmtId="0" fontId="23" fillId="26" borderId="33" xfId="0" applyFont="1" applyFill="1" applyBorder="1" applyAlignment="1">
      <alignment horizontal="center" vertical="center" wrapText="1"/>
    </xf>
    <xf numFmtId="164" fontId="23" fillId="9" borderId="45" xfId="0" applyNumberFormat="1" applyFont="1" applyFill="1" applyBorder="1" applyAlignment="1">
      <alignment horizontal="center" vertical="center" wrapText="1"/>
    </xf>
    <xf numFmtId="164" fontId="23" fillId="9" borderId="33" xfId="0" applyNumberFormat="1" applyFont="1" applyFill="1" applyBorder="1" applyAlignment="1">
      <alignment horizontal="center" vertical="center" wrapText="1"/>
    </xf>
    <xf numFmtId="0" fontId="23" fillId="9" borderId="45" xfId="0" applyFont="1" applyFill="1" applyBorder="1" applyAlignment="1">
      <alignment horizontal="center" vertical="center" wrapText="1"/>
    </xf>
    <xf numFmtId="0" fontId="23" fillId="9" borderId="33" xfId="0" applyFont="1" applyFill="1" applyBorder="1" applyAlignment="1">
      <alignment horizontal="center" vertical="center" wrapText="1"/>
    </xf>
    <xf numFmtId="0" fontId="29" fillId="9" borderId="26" xfId="0" applyFont="1" applyFill="1" applyBorder="1" applyAlignment="1">
      <alignment horizontal="center" vertical="center" wrapText="1"/>
    </xf>
    <xf numFmtId="0" fontId="29" fillId="9" borderId="27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29" fillId="26" borderId="27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56470</v>
      </c>
      <c r="C9" s="71">
        <f>(C10+C14+C12)</f>
        <v>54368</v>
      </c>
      <c r="D9" s="71">
        <f>IF(ISERROR(B9-C9),"n/a",B9-C9)</f>
        <v>2102</v>
      </c>
      <c r="E9" s="142">
        <f>IF(ISERROR(D9/C9),"n/a",(D9/C9))</f>
        <v>3.8662448499117125E-2</v>
      </c>
    </row>
    <row r="10" spans="1:7" x14ac:dyDescent="0.2">
      <c r="A10" s="143" t="s">
        <v>30</v>
      </c>
      <c r="B10" s="191">
        <f>B11</f>
        <v>48019</v>
      </c>
      <c r="C10" s="191">
        <f>C11</f>
        <v>46589</v>
      </c>
      <c r="D10" s="7">
        <f t="shared" ref="D10:D16" si="0">IF(ISERROR(B10-C10),"n/a",B10-C10)</f>
        <v>1430</v>
      </c>
      <c r="E10" s="144">
        <f t="shared" ref="E10:E16" si="1">IF(ISERROR(D10/C10),"n/a",(D10/C10))</f>
        <v>3.0693940629762391E-2</v>
      </c>
    </row>
    <row r="11" spans="1:7" x14ac:dyDescent="0.2">
      <c r="A11" s="145" t="s">
        <v>31</v>
      </c>
      <c r="B11" s="260">
        <v>48019</v>
      </c>
      <c r="C11" s="260">
        <v>46589</v>
      </c>
      <c r="D11" s="261">
        <f t="shared" ref="D11" si="2">IF(ISERROR(B11-C11),"n/a",B11-C11)</f>
        <v>1430</v>
      </c>
      <c r="E11" s="262">
        <f t="shared" ref="E11" si="3">IF(ISERROR(D11/C11),"n/a",(D11/C11))</f>
        <v>3.0693940629762391E-2</v>
      </c>
    </row>
    <row r="12" spans="1:7" x14ac:dyDescent="0.2">
      <c r="A12" s="143" t="s">
        <v>29</v>
      </c>
      <c r="B12" s="7">
        <f>B13</f>
        <v>5727</v>
      </c>
      <c r="C12" s="191">
        <f>C13</f>
        <v>5319</v>
      </c>
      <c r="D12" s="7">
        <f>IF(ISERROR(B12-C12),"n/a",B12-C12)</f>
        <v>408</v>
      </c>
      <c r="E12" s="144">
        <f>IF(ISERROR(D12/C12),"n/a",(D12/C12))</f>
        <v>7.670614777213762E-2</v>
      </c>
    </row>
    <row r="13" spans="1:7" x14ac:dyDescent="0.2">
      <c r="A13" s="145" t="s">
        <v>31</v>
      </c>
      <c r="B13" s="192">
        <v>5727</v>
      </c>
      <c r="C13" s="192">
        <v>5319</v>
      </c>
      <c r="D13" s="6">
        <f>IF(ISERROR(B13-C13),"n/a",B13-C13)</f>
        <v>408</v>
      </c>
      <c r="E13" s="146">
        <f>IF(ISERROR(D13/C13),"n/a",(D13/C13))</f>
        <v>7.670614777213762E-2</v>
      </c>
    </row>
    <row r="14" spans="1:7" x14ac:dyDescent="0.2">
      <c r="A14" s="143" t="s">
        <v>32</v>
      </c>
      <c r="B14" s="7">
        <f>B15</f>
        <v>2724</v>
      </c>
      <c r="C14" s="7">
        <f>C15</f>
        <v>2460</v>
      </c>
      <c r="D14" s="7">
        <f t="shared" si="0"/>
        <v>264</v>
      </c>
      <c r="E14" s="144">
        <f t="shared" si="1"/>
        <v>0.10731707317073171</v>
      </c>
    </row>
    <row r="15" spans="1:7" x14ac:dyDescent="0.2">
      <c r="A15" s="145" t="s">
        <v>31</v>
      </c>
      <c r="B15" s="192">
        <v>2724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11981</v>
      </c>
      <c r="C16" s="71">
        <f>(C17+C23+C20)</f>
        <v>12512</v>
      </c>
      <c r="D16" s="71">
        <f t="shared" si="0"/>
        <v>-531</v>
      </c>
      <c r="E16" s="142">
        <f t="shared" si="1"/>
        <v>-4.2439258312020459E-2</v>
      </c>
    </row>
    <row r="17" spans="1:5" x14ac:dyDescent="0.2">
      <c r="A17" s="143" t="s">
        <v>30</v>
      </c>
      <c r="B17" s="191">
        <f>SUM(B18:B19)</f>
        <v>10904</v>
      </c>
      <c r="C17" s="191">
        <f>SUM(C18:C19)</f>
        <v>11291</v>
      </c>
      <c r="D17" s="7">
        <f t="shared" ref="D17:D23" si="4">IF(ISERROR(B17-C17),"n/a",B17-C17)</f>
        <v>-387</v>
      </c>
      <c r="E17" s="144">
        <f t="shared" ref="E17:E24" si="5">IF(ISERROR(D17/C17),"n/a",(D17/C17))</f>
        <v>-3.4275086351961741E-2</v>
      </c>
    </row>
    <row r="18" spans="1:5" x14ac:dyDescent="0.2">
      <c r="A18" s="145" t="s">
        <v>31</v>
      </c>
      <c r="B18" s="260">
        <v>10904</v>
      </c>
      <c r="C18" s="261">
        <v>11291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818</v>
      </c>
      <c r="C20" s="7">
        <f>C21+C22</f>
        <v>1001</v>
      </c>
      <c r="D20" s="7">
        <f>IF(ISERROR(B20-C20),"n/a",B20-C20)</f>
        <v>-183</v>
      </c>
      <c r="E20" s="144">
        <f>IF(ISERROR(D20/C20),"n/a",(D20/C20))</f>
        <v>-0.18281718281718282</v>
      </c>
    </row>
    <row r="21" spans="1:5" x14ac:dyDescent="0.2">
      <c r="A21" s="145" t="s">
        <v>31</v>
      </c>
      <c r="B21" s="192">
        <v>818</v>
      </c>
      <c r="C21" s="192">
        <v>1001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220</v>
      </c>
      <c r="D23" s="7">
        <f t="shared" si="4"/>
        <v>39</v>
      </c>
      <c r="E23" s="144">
        <f t="shared" si="5"/>
        <v>0.17727272727272728</v>
      </c>
    </row>
    <row r="24" spans="1:5" x14ac:dyDescent="0.2">
      <c r="A24" s="145" t="s">
        <v>31</v>
      </c>
      <c r="B24" s="192">
        <v>259</v>
      </c>
      <c r="C24" s="192">
        <v>220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68451</v>
      </c>
      <c r="C25" s="71">
        <f>(C9+C16)</f>
        <v>66880</v>
      </c>
      <c r="D25" s="71">
        <f>IF(ISERROR(B25-C25),"n/a",B25-C25)</f>
        <v>1571</v>
      </c>
      <c r="E25" s="142">
        <f>IF(ISERROR(D25/C25),"n/a",(D25/C25))</f>
        <v>2.3489832535885168E-2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13</v>
      </c>
      <c r="C28" s="71">
        <f>(C29+C33+C31)</f>
        <v>10</v>
      </c>
      <c r="D28" s="71">
        <f t="shared" ref="D28:D44" si="6">IF(ISERROR(B28-C28),"n/a",B28-C28)</f>
        <v>3</v>
      </c>
      <c r="E28" s="142">
        <f t="shared" ref="E28:E44" si="7">IF(ISERROR(D28/C28),"n/a",(D28/C28))</f>
        <v>0.3</v>
      </c>
    </row>
    <row r="29" spans="1:5" x14ac:dyDescent="0.2">
      <c r="A29" s="143" t="s">
        <v>30</v>
      </c>
      <c r="B29" s="191">
        <f>B30</f>
        <v>10</v>
      </c>
      <c r="C29" s="191">
        <f>C30</f>
        <v>8</v>
      </c>
      <c r="D29" s="7">
        <f t="shared" si="6"/>
        <v>2</v>
      </c>
      <c r="E29" s="144">
        <f t="shared" si="7"/>
        <v>0.25</v>
      </c>
    </row>
    <row r="30" spans="1:5" x14ac:dyDescent="0.2">
      <c r="A30" s="145" t="s">
        <v>31</v>
      </c>
      <c r="B30" s="260">
        <v>10</v>
      </c>
      <c r="C30" s="260">
        <v>8</v>
      </c>
      <c r="D30" s="261">
        <f t="shared" ref="D30" si="8">IF(ISERROR(B30-C30),"n/a",B30-C30)</f>
        <v>2</v>
      </c>
      <c r="E30" s="262">
        <f t="shared" ref="E30" si="9">IF(ISERROR(D30/C30),"n/a",(D30/C30))</f>
        <v>0.25</v>
      </c>
    </row>
    <row r="31" spans="1:5" x14ac:dyDescent="0.2">
      <c r="A31" s="143" t="s">
        <v>29</v>
      </c>
      <c r="B31" s="7">
        <f>B32</f>
        <v>3</v>
      </c>
      <c r="C31" s="7">
        <f>C32</f>
        <v>1</v>
      </c>
      <c r="D31" s="7">
        <f>IF(ISERROR(B31-C31),"n/a",B31-C31)</f>
        <v>2</v>
      </c>
      <c r="E31" s="144">
        <f>IF(ISERROR(D31/C31),"n/a",(D31/C31))</f>
        <v>2</v>
      </c>
    </row>
    <row r="32" spans="1:5" x14ac:dyDescent="0.2">
      <c r="A32" s="145" t="s">
        <v>31</v>
      </c>
      <c r="B32" s="192">
        <v>3</v>
      </c>
      <c r="C32" s="192">
        <v>1</v>
      </c>
      <c r="D32" s="6">
        <f>IF(ISERROR(B32-C32),"n/a",B32-C32)</f>
        <v>2</v>
      </c>
      <c r="E32" s="146">
        <f>IF(ISERROR(D32/C32),"n/a",(D32/C32))</f>
        <v>2</v>
      </c>
    </row>
    <row r="33" spans="1:5" x14ac:dyDescent="0.2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1810</v>
      </c>
      <c r="C35" s="71">
        <f>(C36+C42+C39)</f>
        <v>1145</v>
      </c>
      <c r="D35" s="71">
        <f t="shared" si="6"/>
        <v>665</v>
      </c>
      <c r="E35" s="142">
        <f t="shared" si="7"/>
        <v>0.58078602620087338</v>
      </c>
    </row>
    <row r="36" spans="1:5" x14ac:dyDescent="0.2">
      <c r="A36" s="143" t="s">
        <v>30</v>
      </c>
      <c r="B36" s="191">
        <f>SUM(B37:B38)</f>
        <v>1716</v>
      </c>
      <c r="C36" s="191">
        <f>SUM(C37:C38)</f>
        <v>1028</v>
      </c>
      <c r="D36" s="7">
        <f t="shared" si="6"/>
        <v>688</v>
      </c>
      <c r="E36" s="144">
        <f t="shared" si="7"/>
        <v>0.66926070038910501</v>
      </c>
    </row>
    <row r="37" spans="1:5" x14ac:dyDescent="0.2">
      <c r="A37" s="145" t="s">
        <v>31</v>
      </c>
      <c r="B37" s="260">
        <v>1716</v>
      </c>
      <c r="C37" s="261">
        <v>1028</v>
      </c>
      <c r="D37" s="261">
        <f t="shared" si="6"/>
        <v>688</v>
      </c>
      <c r="E37" s="262">
        <f t="shared" si="7"/>
        <v>0.66926070038910501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81</v>
      </c>
      <c r="C39" s="7">
        <f>C40+C41</f>
        <v>88</v>
      </c>
      <c r="D39" s="7">
        <f>IF(ISERROR(B39-C39),"n/a",B39-C39)</f>
        <v>-7</v>
      </c>
      <c r="E39" s="144">
        <f>IF(ISERROR(D39/C39),"n/a",(D39/C39))</f>
        <v>-7.9545454545454544E-2</v>
      </c>
    </row>
    <row r="40" spans="1:5" x14ac:dyDescent="0.2">
      <c r="A40" s="145" t="s">
        <v>31</v>
      </c>
      <c r="B40" s="192">
        <v>81</v>
      </c>
      <c r="C40" s="192">
        <v>88</v>
      </c>
      <c r="D40" s="6">
        <f>IF(ISERROR(B40-C40),"n/a",B40-C40)</f>
        <v>-7</v>
      </c>
      <c r="E40" s="146">
        <f>IF(ISERROR(D40/C40),"n/a",(D40/C40))</f>
        <v>-7.9545454545454544E-2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13</v>
      </c>
      <c r="C42" s="7">
        <f>SUM(C43:C43)</f>
        <v>29</v>
      </c>
      <c r="D42" s="7">
        <f t="shared" si="6"/>
        <v>-16</v>
      </c>
      <c r="E42" s="144">
        <f t="shared" si="7"/>
        <v>-0.55172413793103448</v>
      </c>
    </row>
    <row r="43" spans="1:5" x14ac:dyDescent="0.2">
      <c r="A43" s="145" t="s">
        <v>31</v>
      </c>
      <c r="B43" s="192">
        <v>13</v>
      </c>
      <c r="C43" s="192">
        <v>29</v>
      </c>
      <c r="D43" s="6">
        <f t="shared" si="6"/>
        <v>-16</v>
      </c>
      <c r="E43" s="146">
        <f t="shared" si="7"/>
        <v>-0.55172413793103448</v>
      </c>
    </row>
    <row r="44" spans="1:5" x14ac:dyDescent="0.2">
      <c r="A44" s="147" t="s">
        <v>5</v>
      </c>
      <c r="B44" s="71">
        <f>(B28+B35)</f>
        <v>1823</v>
      </c>
      <c r="C44" s="71">
        <f>(C28+C35)</f>
        <v>1155</v>
      </c>
      <c r="D44" s="71">
        <f t="shared" si="6"/>
        <v>668</v>
      </c>
      <c r="E44" s="142">
        <f t="shared" si="7"/>
        <v>0.5783549783549784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38607</v>
      </c>
      <c r="C47" s="71">
        <f>(C48+C52+C50)</f>
        <v>35367</v>
      </c>
      <c r="D47" s="71">
        <f t="shared" ref="D47:D53" si="10">IF(ISERROR(B47-C47),"n/a",B47-C47)</f>
        <v>3240</v>
      </c>
      <c r="E47" s="142">
        <f t="shared" ref="E47:E53" si="11">IF(ISERROR(D47/C47),"n/a",(D47/C47))</f>
        <v>9.161082364916448E-2</v>
      </c>
    </row>
    <row r="48" spans="1:5" x14ac:dyDescent="0.2">
      <c r="A48" s="143" t="s">
        <v>30</v>
      </c>
      <c r="B48" s="191">
        <f>B49</f>
        <v>31734</v>
      </c>
      <c r="C48" s="191">
        <f>C49</f>
        <v>29050</v>
      </c>
      <c r="D48" s="7">
        <f t="shared" si="10"/>
        <v>2684</v>
      </c>
      <c r="E48" s="144">
        <f t="shared" si="11"/>
        <v>9.2392426850258169E-2</v>
      </c>
    </row>
    <row r="49" spans="1:5" x14ac:dyDescent="0.2">
      <c r="A49" s="145" t="s">
        <v>31</v>
      </c>
      <c r="B49" s="260">
        <v>31734</v>
      </c>
      <c r="C49" s="260">
        <v>29050</v>
      </c>
      <c r="D49" s="261">
        <f t="shared" ref="D49" si="12">IF(ISERROR(B49-C49),"n/a",B49-C49)</f>
        <v>2684</v>
      </c>
      <c r="E49" s="262">
        <f t="shared" ref="E49" si="13">IF(ISERROR(D49/C49),"n/a",(D49/C49))</f>
        <v>9.2392426850258169E-2</v>
      </c>
    </row>
    <row r="50" spans="1:5" x14ac:dyDescent="0.2">
      <c r="A50" s="143" t="s">
        <v>29</v>
      </c>
      <c r="B50" s="7">
        <f>B51</f>
        <v>4554</v>
      </c>
      <c r="C50" s="7">
        <f>C51</f>
        <v>4223</v>
      </c>
      <c r="D50" s="7">
        <f>IF(ISERROR(B50-C50),"n/a",B50-C50)</f>
        <v>331</v>
      </c>
      <c r="E50" s="144">
        <f>IF(ISERROR(D50/C50),"n/a",(D50/C50))</f>
        <v>7.8380298366090451E-2</v>
      </c>
    </row>
    <row r="51" spans="1:5" x14ac:dyDescent="0.2">
      <c r="A51" s="145" t="s">
        <v>31</v>
      </c>
      <c r="B51" s="192">
        <v>4554</v>
      </c>
      <c r="C51" s="192">
        <v>4223</v>
      </c>
      <c r="D51" s="6">
        <f>IF(ISERROR(B51-C51),"n/a",B51-C51)</f>
        <v>331</v>
      </c>
      <c r="E51" s="146">
        <f>IF(ISERROR(D51/C51),"n/a",(D51/C51))</f>
        <v>7.8380298366090451E-2</v>
      </c>
    </row>
    <row r="52" spans="1:5" x14ac:dyDescent="0.2">
      <c r="A52" s="143" t="s">
        <v>32</v>
      </c>
      <c r="B52" s="7">
        <f>B53</f>
        <v>2319</v>
      </c>
      <c r="C52" s="7">
        <f>C53</f>
        <v>2094</v>
      </c>
      <c r="D52" s="7">
        <f t="shared" si="10"/>
        <v>225</v>
      </c>
      <c r="E52" s="144">
        <f t="shared" si="11"/>
        <v>0.10744985673352435</v>
      </c>
    </row>
    <row r="53" spans="1:5" x14ac:dyDescent="0.2">
      <c r="A53" s="145" t="s">
        <v>31</v>
      </c>
      <c r="B53" s="192">
        <v>2319</v>
      </c>
      <c r="C53" s="192">
        <v>2094</v>
      </c>
      <c r="D53" s="6">
        <f t="shared" si="10"/>
        <v>225</v>
      </c>
      <c r="E53" s="146">
        <f t="shared" si="11"/>
        <v>0.10744985673352435</v>
      </c>
    </row>
    <row r="54" spans="1:5" x14ac:dyDescent="0.2">
      <c r="A54" s="141" t="s">
        <v>7</v>
      </c>
      <c r="B54" s="71">
        <f>(B55+B61+B58)</f>
        <v>6203</v>
      </c>
      <c r="C54" s="71">
        <f>(C55+C61+C58)</f>
        <v>7324</v>
      </c>
      <c r="D54" s="71">
        <f t="shared" ref="D54:D63" si="14">IF(ISERROR(B54-C54),"n/a",B54-C54)</f>
        <v>-1121</v>
      </c>
      <c r="E54" s="142">
        <f t="shared" ref="E54:E63" si="15">IF(ISERROR(D54/C54),"n/a",(D54/C54))</f>
        <v>-0.1530584380120153</v>
      </c>
    </row>
    <row r="55" spans="1:5" x14ac:dyDescent="0.2">
      <c r="A55" s="143" t="s">
        <v>30</v>
      </c>
      <c r="B55" s="191">
        <f>SUM(B56:B57)</f>
        <v>5648</v>
      </c>
      <c r="C55" s="191">
        <f>SUM(C56:C57)</f>
        <v>6608</v>
      </c>
      <c r="D55" s="7">
        <f t="shared" si="14"/>
        <v>-960</v>
      </c>
      <c r="E55" s="144">
        <f t="shared" si="15"/>
        <v>-0.14527845036319612</v>
      </c>
    </row>
    <row r="56" spans="1:5" x14ac:dyDescent="0.2">
      <c r="A56" s="145" t="s">
        <v>31</v>
      </c>
      <c r="B56" s="260">
        <v>5648</v>
      </c>
      <c r="C56" s="260">
        <v>6608</v>
      </c>
      <c r="D56" s="261">
        <f t="shared" si="14"/>
        <v>-960</v>
      </c>
      <c r="E56" s="262">
        <f t="shared" si="15"/>
        <v>-0.14527845036319612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485</v>
      </c>
      <c r="C58" s="7">
        <f>C59+C60</f>
        <v>657</v>
      </c>
      <c r="D58" s="7">
        <f>IF(ISERROR(B58-C58),"n/a",B58-C58)</f>
        <v>-172</v>
      </c>
      <c r="E58" s="144">
        <f>IF(ISERROR(D58/C58),"n/a",(D58/C58))</f>
        <v>-0.26179604261796041</v>
      </c>
    </row>
    <row r="59" spans="1:5" s="2" customFormat="1" x14ac:dyDescent="0.2">
      <c r="A59" s="145" t="s">
        <v>31</v>
      </c>
      <c r="B59" s="192">
        <v>485</v>
      </c>
      <c r="C59" s="192">
        <v>657</v>
      </c>
      <c r="D59" s="6">
        <f>IF(ISERROR(B59-C59),"n/a",B59-C59)</f>
        <v>-172</v>
      </c>
      <c r="E59" s="146">
        <f>IF(ISERROR(D59/C59),"n/a",(D59/C59))</f>
        <v>-0.26179604261796041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70</v>
      </c>
      <c r="C61" s="7">
        <f>C62</f>
        <v>59</v>
      </c>
      <c r="D61" s="7">
        <f t="shared" si="14"/>
        <v>11</v>
      </c>
      <c r="E61" s="144">
        <f t="shared" si="15"/>
        <v>0.1864406779661017</v>
      </c>
    </row>
    <row r="62" spans="1:5" s="2" customFormat="1" x14ac:dyDescent="0.2">
      <c r="A62" s="145" t="s">
        <v>31</v>
      </c>
      <c r="B62" s="192">
        <v>70</v>
      </c>
      <c r="C62" s="192">
        <v>59</v>
      </c>
      <c r="D62" s="6">
        <f t="shared" si="14"/>
        <v>11</v>
      </c>
      <c r="E62" s="146">
        <f t="shared" si="15"/>
        <v>0.1864406779661017</v>
      </c>
    </row>
    <row r="63" spans="1:5" ht="15.75" customHeight="1" x14ac:dyDescent="0.2">
      <c r="A63" s="147" t="s">
        <v>5</v>
      </c>
      <c r="B63" s="71">
        <f>(B47+B54)</f>
        <v>44810</v>
      </c>
      <c r="C63" s="71">
        <f>(C47+C54)</f>
        <v>42691</v>
      </c>
      <c r="D63" s="71">
        <f t="shared" si="14"/>
        <v>2119</v>
      </c>
      <c r="E63" s="142">
        <f t="shared" si="15"/>
        <v>4.9635754608699727E-2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2153</v>
      </c>
      <c r="C66" s="71">
        <f>(C67+C71+C69)</f>
        <v>2048</v>
      </c>
      <c r="D66" s="71">
        <f t="shared" ref="D66:D82" si="16">IF(ISERROR(B66-C66),"n/a",B66-C66)</f>
        <v>105</v>
      </c>
      <c r="E66" s="142">
        <f t="shared" ref="E66:E82" si="17">IF(ISERROR(D66/C66),"n/a",(D66/C66))</f>
        <v>5.126953125E-2</v>
      </c>
    </row>
    <row r="67" spans="1:5" ht="14.25" customHeight="1" x14ac:dyDescent="0.2">
      <c r="A67" s="143" t="s">
        <v>30</v>
      </c>
      <c r="B67" s="191">
        <f>B68</f>
        <v>1911</v>
      </c>
      <c r="C67" s="191">
        <f>C68</f>
        <v>1823</v>
      </c>
      <c r="D67" s="7">
        <f t="shared" si="16"/>
        <v>88</v>
      </c>
      <c r="E67" s="144">
        <f t="shared" si="17"/>
        <v>4.8272078990674712E-2</v>
      </c>
    </row>
    <row r="68" spans="1:5" ht="14.25" customHeight="1" x14ac:dyDescent="0.2">
      <c r="A68" s="145" t="s">
        <v>31</v>
      </c>
      <c r="B68" s="260">
        <v>1911</v>
      </c>
      <c r="C68" s="260">
        <v>1823</v>
      </c>
      <c r="D68" s="261">
        <f t="shared" ref="D68" si="18">IF(ISERROR(B68-C68),"n/a",B68-C68)</f>
        <v>88</v>
      </c>
      <c r="E68" s="262">
        <f t="shared" ref="E68" si="19">IF(ISERROR(D68/C68),"n/a",(D68/C68))</f>
        <v>4.8272078990674712E-2</v>
      </c>
    </row>
    <row r="69" spans="1:5" ht="14.25" customHeight="1" x14ac:dyDescent="0.2">
      <c r="A69" s="143" t="s">
        <v>29</v>
      </c>
      <c r="B69" s="7">
        <f>B70</f>
        <v>189</v>
      </c>
      <c r="C69" s="7">
        <f>C70</f>
        <v>165</v>
      </c>
      <c r="D69" s="7">
        <f>IF(ISERROR(B69-C69),"n/a",B69-C69)</f>
        <v>24</v>
      </c>
      <c r="E69" s="144">
        <f>IF(ISERROR(D69/C69),"n/a",(D69/C69))</f>
        <v>0.14545454545454545</v>
      </c>
    </row>
    <row r="70" spans="1:5" ht="14.25" customHeight="1" x14ac:dyDescent="0.2">
      <c r="A70" s="145" t="s">
        <v>31</v>
      </c>
      <c r="B70" s="192">
        <v>189</v>
      </c>
      <c r="C70" s="192">
        <v>165</v>
      </c>
      <c r="D70" s="6">
        <f>IF(ISERROR(B70-C70),"n/a",B70-C70)</f>
        <v>24</v>
      </c>
      <c r="E70" s="146">
        <f>IF(ISERROR(D70/C70),"n/a",(D70/C70))</f>
        <v>0.14545454545454545</v>
      </c>
    </row>
    <row r="71" spans="1:5" ht="14.25" customHeight="1" x14ac:dyDescent="0.2">
      <c r="A71" s="143" t="s">
        <v>32</v>
      </c>
      <c r="B71" s="7">
        <f>B72</f>
        <v>53</v>
      </c>
      <c r="C71" s="7">
        <f>C72</f>
        <v>60</v>
      </c>
      <c r="D71" s="7">
        <f t="shared" si="16"/>
        <v>-7</v>
      </c>
      <c r="E71" s="144">
        <f t="shared" si="17"/>
        <v>-0.11666666666666667</v>
      </c>
    </row>
    <row r="72" spans="1:5" ht="14.25" customHeight="1" x14ac:dyDescent="0.2">
      <c r="A72" s="145" t="s">
        <v>31</v>
      </c>
      <c r="B72" s="192">
        <v>53</v>
      </c>
      <c r="C72" s="192">
        <v>60</v>
      </c>
      <c r="D72" s="6">
        <f t="shared" si="16"/>
        <v>-7</v>
      </c>
      <c r="E72" s="146">
        <f t="shared" si="17"/>
        <v>-0.11666666666666667</v>
      </c>
    </row>
    <row r="73" spans="1:5" ht="14.25" customHeight="1" x14ac:dyDescent="0.2">
      <c r="A73" s="141" t="s">
        <v>7</v>
      </c>
      <c r="B73" s="71">
        <f>(B74+B80+B77)</f>
        <v>415</v>
      </c>
      <c r="C73" s="71">
        <f>(C74+C80+C77)</f>
        <v>356</v>
      </c>
      <c r="D73" s="71">
        <f t="shared" si="16"/>
        <v>59</v>
      </c>
      <c r="E73" s="142">
        <f t="shared" si="17"/>
        <v>0.16573033707865167</v>
      </c>
    </row>
    <row r="74" spans="1:5" x14ac:dyDescent="0.2">
      <c r="A74" s="143" t="s">
        <v>30</v>
      </c>
      <c r="B74" s="191">
        <f>SUM(B75:B76)</f>
        <v>384</v>
      </c>
      <c r="C74" s="191">
        <f>SUM(C75:C76)</f>
        <v>338</v>
      </c>
      <c r="D74" s="7">
        <f t="shared" si="16"/>
        <v>46</v>
      </c>
      <c r="E74" s="144">
        <f t="shared" si="17"/>
        <v>0.13609467455621302</v>
      </c>
    </row>
    <row r="75" spans="1:5" x14ac:dyDescent="0.2">
      <c r="A75" s="145" t="s">
        <v>31</v>
      </c>
      <c r="B75" s="260">
        <v>384</v>
      </c>
      <c r="C75" s="260">
        <v>338</v>
      </c>
      <c r="D75" s="261">
        <f t="shared" si="16"/>
        <v>46</v>
      </c>
      <c r="E75" s="262">
        <f t="shared" si="17"/>
        <v>0.13609467455621302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28</v>
      </c>
      <c r="C77" s="7">
        <f>C78+C79</f>
        <v>16</v>
      </c>
      <c r="D77" s="7">
        <f>IF(ISERROR(B77-C77),"n/a",B77-C77)</f>
        <v>12</v>
      </c>
      <c r="E77" s="144">
        <f>IF(ISERROR(D77/C77),"n/a",(D77/C77))</f>
        <v>0.75</v>
      </c>
    </row>
    <row r="78" spans="1:5" ht="12" customHeight="1" x14ac:dyDescent="0.2">
      <c r="A78" s="145" t="s">
        <v>31</v>
      </c>
      <c r="B78" s="192">
        <v>28</v>
      </c>
      <c r="C78" s="192">
        <v>16</v>
      </c>
      <c r="D78" s="6">
        <f>IF(ISERROR(B78-C78),"n/a",B78-C78)</f>
        <v>12</v>
      </c>
      <c r="E78" s="146">
        <f>IF(ISERROR(D78/C78),"n/a",(D78/C78))</f>
        <v>0.75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3</v>
      </c>
      <c r="C80" s="7">
        <f>C81</f>
        <v>2</v>
      </c>
      <c r="D80" s="7">
        <f t="shared" si="16"/>
        <v>1</v>
      </c>
      <c r="E80" s="144">
        <f t="shared" si="17"/>
        <v>0.5</v>
      </c>
    </row>
    <row r="81" spans="1:5" ht="12" customHeight="1" x14ac:dyDescent="0.2">
      <c r="A81" s="145" t="s">
        <v>31</v>
      </c>
      <c r="B81" s="192">
        <v>3</v>
      </c>
      <c r="C81" s="192">
        <v>2</v>
      </c>
      <c r="D81" s="6">
        <f t="shared" si="16"/>
        <v>1</v>
      </c>
      <c r="E81" s="146">
        <f t="shared" si="17"/>
        <v>0.5</v>
      </c>
    </row>
    <row r="82" spans="1:5" ht="15.75" customHeight="1" x14ac:dyDescent="0.2">
      <c r="A82" s="147" t="s">
        <v>5</v>
      </c>
      <c r="B82" s="71">
        <f>(B66+B73)</f>
        <v>2568</v>
      </c>
      <c r="C82" s="71">
        <f>(C66+C73)</f>
        <v>2404</v>
      </c>
      <c r="D82" s="71">
        <f t="shared" si="16"/>
        <v>164</v>
      </c>
      <c r="E82" s="142">
        <f t="shared" si="17"/>
        <v>6.8219633943427616E-2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2140</v>
      </c>
      <c r="C85" s="71">
        <f>(C86+C90+C88)</f>
        <v>2038</v>
      </c>
      <c r="D85" s="71">
        <f t="shared" ref="D85:D101" si="20">IF(ISERROR(B85-C85),"n/a",B85-C85)</f>
        <v>102</v>
      </c>
      <c r="E85" s="142">
        <f t="shared" ref="E85:E101" si="21">IF(ISERROR(D85/C85),"n/a",(D85/C85))</f>
        <v>5.0049067713444556E-2</v>
      </c>
    </row>
    <row r="86" spans="1:5" ht="14.25" customHeight="1" x14ac:dyDescent="0.2">
      <c r="A86" s="143" t="s">
        <v>30</v>
      </c>
      <c r="B86" s="191">
        <f>B87</f>
        <v>1901</v>
      </c>
      <c r="C86" s="191">
        <f>C87</f>
        <v>1814</v>
      </c>
      <c r="D86" s="7">
        <f t="shared" si="20"/>
        <v>87</v>
      </c>
      <c r="E86" s="144">
        <f t="shared" si="21"/>
        <v>4.7960308710033074E-2</v>
      </c>
    </row>
    <row r="87" spans="1:5" ht="14.25" customHeight="1" x14ac:dyDescent="0.2">
      <c r="A87" s="145" t="s">
        <v>31</v>
      </c>
      <c r="B87" s="260">
        <v>1901</v>
      </c>
      <c r="C87" s="260">
        <v>1814</v>
      </c>
      <c r="D87" s="261">
        <f t="shared" ref="D87" si="22">IF(ISERROR(B87-C87),"n/a",B87-C87)</f>
        <v>87</v>
      </c>
      <c r="E87" s="262">
        <f t="shared" ref="E87" si="23">IF(ISERROR(D87/C87),"n/a",(D87/C87))</f>
        <v>4.7960308710033074E-2</v>
      </c>
    </row>
    <row r="88" spans="1:5" ht="14.25" customHeight="1" x14ac:dyDescent="0.2">
      <c r="A88" s="143" t="s">
        <v>29</v>
      </c>
      <c r="B88" s="7">
        <f>B89</f>
        <v>187</v>
      </c>
      <c r="C88" s="7">
        <f>C89</f>
        <v>165</v>
      </c>
      <c r="D88" s="7">
        <f>IF(ISERROR(B88-C88),"n/a",B88-C88)</f>
        <v>22</v>
      </c>
      <c r="E88" s="144">
        <f>IF(ISERROR(D88/C88),"n/a",(D88/C88))</f>
        <v>0.13333333333333333</v>
      </c>
    </row>
    <row r="89" spans="1:5" ht="14.25" customHeight="1" x14ac:dyDescent="0.2">
      <c r="A89" s="145" t="s">
        <v>31</v>
      </c>
      <c r="B89" s="192">
        <v>187</v>
      </c>
      <c r="C89" s="192">
        <v>165</v>
      </c>
      <c r="D89" s="6">
        <f>IF(ISERROR(B89-C89),"n/a",B89-C89)</f>
        <v>22</v>
      </c>
      <c r="E89" s="146">
        <f>IF(ISERROR(D89/C89),"n/a",(D89/C89))</f>
        <v>0.13333333333333333</v>
      </c>
    </row>
    <row r="90" spans="1:5" ht="14.25" customHeight="1" x14ac:dyDescent="0.2">
      <c r="A90" s="143" t="s">
        <v>32</v>
      </c>
      <c r="B90" s="7">
        <f>B91</f>
        <v>52</v>
      </c>
      <c r="C90" s="7">
        <f>C91</f>
        <v>59</v>
      </c>
      <c r="D90" s="7">
        <f t="shared" si="20"/>
        <v>-7</v>
      </c>
      <c r="E90" s="144">
        <f t="shared" si="21"/>
        <v>-0.11864406779661017</v>
      </c>
    </row>
    <row r="91" spans="1:5" ht="14.25" customHeight="1" x14ac:dyDescent="0.2">
      <c r="A91" s="145" t="s">
        <v>31</v>
      </c>
      <c r="B91" s="192">
        <v>52</v>
      </c>
      <c r="C91" s="192">
        <v>59</v>
      </c>
      <c r="D91" s="6">
        <f t="shared" si="20"/>
        <v>-7</v>
      </c>
      <c r="E91" s="146">
        <f t="shared" si="21"/>
        <v>-0.11864406779661017</v>
      </c>
    </row>
    <row r="92" spans="1:5" ht="14.25" customHeight="1" x14ac:dyDescent="0.2">
      <c r="A92" s="141" t="s">
        <v>7</v>
      </c>
      <c r="B92" s="71">
        <f>(B93+B99+B96)</f>
        <v>409</v>
      </c>
      <c r="C92" s="71">
        <f>(C93+C99+C96)</f>
        <v>356</v>
      </c>
      <c r="D92" s="71">
        <f t="shared" si="20"/>
        <v>53</v>
      </c>
      <c r="E92" s="142">
        <f t="shared" si="21"/>
        <v>0.14887640449438203</v>
      </c>
    </row>
    <row r="93" spans="1:5" x14ac:dyDescent="0.2">
      <c r="A93" s="143" t="s">
        <v>30</v>
      </c>
      <c r="B93" s="7">
        <f>SUM(B94:B95)</f>
        <v>379</v>
      </c>
      <c r="C93" s="7">
        <f>SUM(C94:C95)</f>
        <v>338</v>
      </c>
      <c r="D93" s="7">
        <f t="shared" si="20"/>
        <v>41</v>
      </c>
      <c r="E93" s="144">
        <f t="shared" si="21"/>
        <v>0.12130177514792899</v>
      </c>
    </row>
    <row r="94" spans="1:5" x14ac:dyDescent="0.2">
      <c r="A94" s="145" t="s">
        <v>31</v>
      </c>
      <c r="B94" s="261">
        <v>379</v>
      </c>
      <c r="C94" s="260">
        <v>338</v>
      </c>
      <c r="D94" s="261">
        <f t="shared" si="20"/>
        <v>41</v>
      </c>
      <c r="E94" s="262">
        <f t="shared" si="21"/>
        <v>0.12130177514792899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28</v>
      </c>
      <c r="C96" s="7">
        <f>C97+C98</f>
        <v>16</v>
      </c>
      <c r="D96" s="7">
        <f>IF(ISERROR(B96-C96),"n/a",B96-C96)</f>
        <v>12</v>
      </c>
      <c r="E96" s="144">
        <f>IF(ISERROR(D96/C96),"n/a",(D96/C96))</f>
        <v>0.75</v>
      </c>
    </row>
    <row r="97" spans="1:5" x14ac:dyDescent="0.2">
      <c r="A97" s="145" t="s">
        <v>31</v>
      </c>
      <c r="B97" s="192">
        <v>28</v>
      </c>
      <c r="C97" s="192">
        <v>16</v>
      </c>
      <c r="D97" s="6">
        <f>IF(ISERROR(B97-C97),"n/a",B97-C97)</f>
        <v>12</v>
      </c>
      <c r="E97" s="146">
        <f>IF(ISERROR(D97/C97),"n/a",(D97/C97))</f>
        <v>0.75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2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2</v>
      </c>
      <c r="C100" s="192">
        <v>2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2549</v>
      </c>
      <c r="C101" s="316">
        <f>(C85+C92)</f>
        <v>2394</v>
      </c>
      <c r="D101" s="316">
        <f t="shared" si="20"/>
        <v>155</v>
      </c>
      <c r="E101" s="317">
        <f t="shared" si="21"/>
        <v>6.4745196324143689E-2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16</v>
      </c>
      <c r="C105" s="6">
        <v>13</v>
      </c>
      <c r="D105" s="6">
        <f>IF(ISERROR(B105-C105),"n/a",B105-C105)</f>
        <v>3</v>
      </c>
      <c r="E105" s="158">
        <f>IF(ISERROR(D105/C105),"n/a",(D105/C105))</f>
        <v>0.23076923076923078</v>
      </c>
    </row>
    <row r="106" spans="1:5" hidden="1" x14ac:dyDescent="0.2">
      <c r="A106" s="160" t="s">
        <v>5</v>
      </c>
      <c r="B106" s="7">
        <f>SUM(B104:B105)</f>
        <v>16</v>
      </c>
      <c r="C106" s="7">
        <f>SUM(C104:C105)</f>
        <v>13</v>
      </c>
      <c r="D106" s="7">
        <f>IF(ISERROR(B106-C106),"n/a",B106-C106)</f>
        <v>3</v>
      </c>
      <c r="E106" s="161">
        <f>IF(ISERROR(D106/C106),"n/a",(D106/C106))</f>
        <v>0.23076923076923078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4/14/2023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April 14,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10" t="s">
        <v>60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2"/>
    </row>
    <row r="7" spans="1:16" x14ac:dyDescent="0.25">
      <c r="A7" s="403" t="s">
        <v>77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5"/>
    </row>
    <row r="8" spans="1:16" ht="15" customHeight="1" x14ac:dyDescent="0.25">
      <c r="B8" s="406" t="s">
        <v>39</v>
      </c>
      <c r="C8" s="406"/>
      <c r="D8" s="406" t="s">
        <v>40</v>
      </c>
      <c r="E8" s="406"/>
      <c r="F8" s="406" t="s">
        <v>43</v>
      </c>
      <c r="G8" s="406"/>
      <c r="H8" s="406" t="s">
        <v>41</v>
      </c>
      <c r="I8" s="406"/>
      <c r="J8" s="406" t="s">
        <v>37</v>
      </c>
      <c r="K8" s="406"/>
      <c r="L8" s="406" t="s">
        <v>38</v>
      </c>
      <c r="M8" s="406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1890</v>
      </c>
      <c r="D10" s="318">
        <f t="shared" si="0"/>
        <v>980</v>
      </c>
      <c r="E10" s="318">
        <f t="shared" si="0"/>
        <v>892</v>
      </c>
      <c r="F10" s="318">
        <f t="shared" si="0"/>
        <v>66</v>
      </c>
      <c r="G10" s="318">
        <f t="shared" si="0"/>
        <v>62</v>
      </c>
      <c r="H10" s="318">
        <f t="shared" si="0"/>
        <v>66</v>
      </c>
      <c r="I10" s="318">
        <f t="shared" si="0"/>
        <v>61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20</v>
      </c>
      <c r="E11" s="318">
        <f t="shared" si="1"/>
        <v>25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18031</v>
      </c>
      <c r="C12" s="318">
        <f t="shared" si="1"/>
        <v>16954</v>
      </c>
      <c r="D12" s="318">
        <f t="shared" si="1"/>
        <v>13305</v>
      </c>
      <c r="E12" s="318">
        <f t="shared" si="1"/>
        <v>12663</v>
      </c>
      <c r="F12" s="318">
        <f t="shared" si="1"/>
        <v>868</v>
      </c>
      <c r="G12" s="318">
        <f t="shared" si="1"/>
        <v>901</v>
      </c>
      <c r="H12" s="318">
        <f t="shared" si="1"/>
        <v>864</v>
      </c>
      <c r="I12" s="318">
        <f t="shared" si="1"/>
        <v>898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47</v>
      </c>
      <c r="F13" s="318">
        <f t="shared" si="1"/>
        <v>2</v>
      </c>
      <c r="G13" s="318">
        <f t="shared" si="1"/>
        <v>4</v>
      </c>
      <c r="H13" s="318">
        <f t="shared" si="1"/>
        <v>2</v>
      </c>
      <c r="I13" s="318">
        <f t="shared" si="1"/>
        <v>4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20925</v>
      </c>
      <c r="C14" s="318">
        <f t="shared" si="1"/>
        <v>20690</v>
      </c>
      <c r="D14" s="318">
        <f t="shared" si="1"/>
        <v>12381</v>
      </c>
      <c r="E14" s="318">
        <f t="shared" si="1"/>
        <v>11110</v>
      </c>
      <c r="F14" s="318">
        <f t="shared" si="1"/>
        <v>648</v>
      </c>
      <c r="G14" s="318">
        <f t="shared" si="1"/>
        <v>561</v>
      </c>
      <c r="H14" s="318">
        <f t="shared" si="1"/>
        <v>642</v>
      </c>
      <c r="I14" s="318">
        <f t="shared" si="1"/>
        <v>556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2684</v>
      </c>
      <c r="C15" s="318">
        <f t="shared" si="1"/>
        <v>2481</v>
      </c>
      <c r="D15" s="318">
        <f t="shared" si="1"/>
        <v>1850</v>
      </c>
      <c r="E15" s="318">
        <f t="shared" si="1"/>
        <v>1630</v>
      </c>
      <c r="F15" s="318">
        <f t="shared" si="1"/>
        <v>99</v>
      </c>
      <c r="G15" s="318">
        <f t="shared" si="1"/>
        <v>109</v>
      </c>
      <c r="H15" s="318">
        <f t="shared" si="1"/>
        <v>99</v>
      </c>
      <c r="I15" s="318">
        <f t="shared" si="1"/>
        <v>109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5750</v>
      </c>
      <c r="C16" s="318">
        <f t="shared" si="1"/>
        <v>5342</v>
      </c>
      <c r="D16" s="318">
        <f t="shared" si="1"/>
        <v>4492</v>
      </c>
      <c r="E16" s="318">
        <f t="shared" si="1"/>
        <v>4237</v>
      </c>
      <c r="F16" s="318">
        <f t="shared" si="1"/>
        <v>189</v>
      </c>
      <c r="G16" s="318">
        <f t="shared" si="1"/>
        <v>165</v>
      </c>
      <c r="H16" s="318">
        <f t="shared" si="1"/>
        <v>187</v>
      </c>
      <c r="I16" s="318">
        <f t="shared" si="1"/>
        <v>165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929</v>
      </c>
      <c r="E17" s="318">
        <f t="shared" si="1"/>
        <v>794</v>
      </c>
      <c r="F17" s="318">
        <f t="shared" si="1"/>
        <v>36</v>
      </c>
      <c r="G17" s="318">
        <f t="shared" si="1"/>
        <v>22</v>
      </c>
      <c r="H17" s="318">
        <f t="shared" si="1"/>
        <v>36</v>
      </c>
      <c r="I17" s="318">
        <f t="shared" si="1"/>
        <v>21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5885</v>
      </c>
      <c r="C18" s="318">
        <f t="shared" si="1"/>
        <v>5838</v>
      </c>
      <c r="D18" s="318">
        <f t="shared" si="1"/>
        <v>4154</v>
      </c>
      <c r="E18" s="318">
        <f t="shared" si="1"/>
        <v>3965</v>
      </c>
      <c r="F18" s="318">
        <f t="shared" si="1"/>
        <v>230</v>
      </c>
      <c r="G18" s="318">
        <f t="shared" si="1"/>
        <v>222</v>
      </c>
      <c r="H18" s="318">
        <f t="shared" si="1"/>
        <v>229</v>
      </c>
      <c r="I18" s="318">
        <f t="shared" si="1"/>
        <v>222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55131</v>
      </c>
      <c r="C19" s="336">
        <f>SUM(C52,C83,C114,C145,C207)</f>
        <v>54366</v>
      </c>
      <c r="D19" s="336">
        <f t="shared" ref="D19:M19" si="2">SUM(D10:D18)</f>
        <v>38161</v>
      </c>
      <c r="E19" s="336">
        <f t="shared" si="2"/>
        <v>35363</v>
      </c>
      <c r="F19" s="336">
        <f t="shared" si="2"/>
        <v>2139</v>
      </c>
      <c r="G19" s="336">
        <f t="shared" si="2"/>
        <v>2046</v>
      </c>
      <c r="H19" s="336">
        <f t="shared" si="2"/>
        <v>2126</v>
      </c>
      <c r="I19" s="336">
        <f t="shared" si="2"/>
        <v>2036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11" t="s">
        <v>60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3"/>
    </row>
    <row r="21" spans="1:13" x14ac:dyDescent="0.25">
      <c r="A21" s="414" t="s">
        <v>7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3"/>
    </row>
    <row r="22" spans="1:13" x14ac:dyDescent="0.25">
      <c r="B22" s="399" t="s">
        <v>39</v>
      </c>
      <c r="C22" s="399"/>
      <c r="D22" s="399" t="s">
        <v>40</v>
      </c>
      <c r="E22" s="399"/>
      <c r="F22" s="399" t="s">
        <v>43</v>
      </c>
      <c r="G22" s="399"/>
      <c r="H22" s="399" t="s">
        <v>41</v>
      </c>
      <c r="I22" s="399"/>
      <c r="J22" s="399" t="s">
        <v>37</v>
      </c>
      <c r="K22" s="399"/>
      <c r="L22" s="399" t="s">
        <v>38</v>
      </c>
      <c r="M22" s="399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195</v>
      </c>
      <c r="E24" s="318">
        <f t="shared" si="3"/>
        <v>234</v>
      </c>
      <c r="F24" s="318">
        <f t="shared" si="3"/>
        <v>18</v>
      </c>
      <c r="G24" s="318">
        <f t="shared" si="3"/>
        <v>23</v>
      </c>
      <c r="H24" s="318">
        <f t="shared" si="3"/>
        <v>17</v>
      </c>
      <c r="I24" s="318">
        <f t="shared" si="3"/>
        <v>23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14</v>
      </c>
      <c r="E25" s="318">
        <f t="shared" si="4"/>
        <v>11</v>
      </c>
      <c r="F25" s="318">
        <f t="shared" si="4"/>
        <v>3</v>
      </c>
      <c r="G25" s="318">
        <f t="shared" si="4"/>
        <v>2</v>
      </c>
      <c r="H25" s="318">
        <f t="shared" si="4"/>
        <v>3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3354</v>
      </c>
      <c r="D26" s="318">
        <f t="shared" si="5"/>
        <v>1698</v>
      </c>
      <c r="E26" s="318">
        <f t="shared" si="5"/>
        <v>2043</v>
      </c>
      <c r="F26" s="318">
        <f t="shared" si="5"/>
        <v>74</v>
      </c>
      <c r="G26" s="318">
        <f t="shared" si="5"/>
        <v>48</v>
      </c>
      <c r="H26" s="318">
        <f t="shared" si="5"/>
        <v>73</v>
      </c>
      <c r="I26" s="318">
        <f t="shared" si="5"/>
        <v>48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6</v>
      </c>
      <c r="E27" s="318">
        <f t="shared" si="6"/>
        <v>9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4191</v>
      </c>
      <c r="C28" s="318">
        <f t="shared" si="7"/>
        <v>4364</v>
      </c>
      <c r="D28" s="318">
        <f t="shared" si="7"/>
        <v>2159</v>
      </c>
      <c r="E28" s="318">
        <f t="shared" si="7"/>
        <v>2490</v>
      </c>
      <c r="F28" s="318">
        <f t="shared" si="7"/>
        <v>193</v>
      </c>
      <c r="G28" s="318">
        <f t="shared" si="7"/>
        <v>179</v>
      </c>
      <c r="H28" s="318">
        <f t="shared" si="7"/>
        <v>190</v>
      </c>
      <c r="I28" s="318">
        <f t="shared" si="7"/>
        <v>179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681</v>
      </c>
      <c r="C29" s="318">
        <f t="shared" si="8"/>
        <v>692</v>
      </c>
      <c r="D29" s="318">
        <f t="shared" si="8"/>
        <v>327</v>
      </c>
      <c r="E29" s="318">
        <f t="shared" si="8"/>
        <v>387</v>
      </c>
      <c r="F29" s="318">
        <f t="shared" si="8"/>
        <v>24</v>
      </c>
      <c r="G29" s="318">
        <f t="shared" si="8"/>
        <v>27</v>
      </c>
      <c r="H29" s="318">
        <f t="shared" si="8"/>
        <v>23</v>
      </c>
      <c r="I29" s="318">
        <f t="shared" si="8"/>
        <v>27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838</v>
      </c>
      <c r="C30" s="318">
        <f t="shared" si="9"/>
        <v>1026</v>
      </c>
      <c r="D30" s="318">
        <f t="shared" si="9"/>
        <v>493</v>
      </c>
      <c r="E30" s="318">
        <f t="shared" si="9"/>
        <v>672</v>
      </c>
      <c r="F30" s="318">
        <f t="shared" si="9"/>
        <v>29</v>
      </c>
      <c r="G30" s="318">
        <f t="shared" si="9"/>
        <v>15</v>
      </c>
      <c r="H30" s="318">
        <f t="shared" si="9"/>
        <v>29</v>
      </c>
      <c r="I30" s="318">
        <f t="shared" si="9"/>
        <v>15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159</v>
      </c>
      <c r="D31" s="318">
        <f t="shared" si="10"/>
        <v>90</v>
      </c>
      <c r="E31" s="318">
        <f t="shared" si="10"/>
        <v>93</v>
      </c>
      <c r="F31" s="318">
        <f t="shared" si="10"/>
        <v>5</v>
      </c>
      <c r="G31" s="318">
        <f t="shared" si="10"/>
        <v>4</v>
      </c>
      <c r="H31" s="318">
        <f t="shared" si="10"/>
        <v>5</v>
      </c>
      <c r="I31" s="318">
        <f t="shared" si="10"/>
        <v>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2301</v>
      </c>
      <c r="C32" s="318">
        <f t="shared" si="11"/>
        <v>2419</v>
      </c>
      <c r="D32" s="318">
        <f t="shared" si="11"/>
        <v>1221</v>
      </c>
      <c r="E32" s="318">
        <f t="shared" si="11"/>
        <v>1385</v>
      </c>
      <c r="F32" s="318">
        <f t="shared" si="11"/>
        <v>69</v>
      </c>
      <c r="G32" s="318">
        <f t="shared" si="11"/>
        <v>58</v>
      </c>
      <c r="H32" s="318">
        <f t="shared" si="11"/>
        <v>69</v>
      </c>
      <c r="I32" s="318">
        <f t="shared" si="11"/>
        <v>58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11981</v>
      </c>
      <c r="C33" s="336">
        <f t="shared" ref="C33:M33" si="12">SUM(C24:C32)</f>
        <v>12512</v>
      </c>
      <c r="D33" s="336">
        <f t="shared" si="12"/>
        <v>6203</v>
      </c>
      <c r="E33" s="336">
        <f t="shared" si="12"/>
        <v>7324</v>
      </c>
      <c r="F33" s="336">
        <f t="shared" si="12"/>
        <v>415</v>
      </c>
      <c r="G33" s="336">
        <f t="shared" si="12"/>
        <v>356</v>
      </c>
      <c r="H33" s="336">
        <f t="shared" si="12"/>
        <v>409</v>
      </c>
      <c r="I33" s="336">
        <f t="shared" si="12"/>
        <v>356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67112</v>
      </c>
      <c r="C35" s="334">
        <f t="shared" si="13"/>
        <v>66878</v>
      </c>
      <c r="D35" s="334">
        <f t="shared" si="13"/>
        <v>44364</v>
      </c>
      <c r="E35" s="334">
        <f t="shared" si="13"/>
        <v>42687</v>
      </c>
      <c r="F35" s="334">
        <f t="shared" si="13"/>
        <v>2554</v>
      </c>
      <c r="G35" s="334">
        <f t="shared" si="13"/>
        <v>2402</v>
      </c>
      <c r="H35" s="334">
        <f t="shared" si="13"/>
        <v>2535</v>
      </c>
      <c r="I35" s="334">
        <f t="shared" si="13"/>
        <v>2392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8" t="s">
        <v>44</v>
      </c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2"/>
    </row>
    <row r="40" spans="1:13" x14ac:dyDescent="0.25">
      <c r="A40" s="403" t="s">
        <v>77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5"/>
    </row>
    <row r="41" spans="1:13" x14ac:dyDescent="0.25">
      <c r="B41" s="406" t="s">
        <v>39</v>
      </c>
      <c r="C41" s="406"/>
      <c r="D41" s="406" t="s">
        <v>40</v>
      </c>
      <c r="E41" s="406"/>
      <c r="F41" s="406" t="s">
        <v>43</v>
      </c>
      <c r="G41" s="406"/>
      <c r="H41" s="406" t="s">
        <v>41</v>
      </c>
      <c r="I41" s="406"/>
      <c r="J41" s="406" t="s">
        <v>37</v>
      </c>
      <c r="K41" s="406"/>
      <c r="L41" s="406" t="s">
        <v>38</v>
      </c>
      <c r="M41" s="406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344</v>
      </c>
      <c r="C43" s="318">
        <v>330</v>
      </c>
      <c r="D43" s="318">
        <v>105</v>
      </c>
      <c r="E43" s="318">
        <v>117</v>
      </c>
      <c r="F43" s="318">
        <v>2</v>
      </c>
      <c r="G43" s="318">
        <v>8</v>
      </c>
      <c r="H43" s="318">
        <v>2</v>
      </c>
      <c r="I43" s="318">
        <v>8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6055</v>
      </c>
      <c r="C45" s="318">
        <v>5439</v>
      </c>
      <c r="D45" s="318">
        <v>3179</v>
      </c>
      <c r="E45" s="318">
        <v>3271</v>
      </c>
      <c r="F45" s="318">
        <v>124</v>
      </c>
      <c r="G45" s="318">
        <v>187</v>
      </c>
      <c r="H45" s="318">
        <v>124</v>
      </c>
      <c r="I45" s="318">
        <v>186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4084</v>
      </c>
      <c r="C47" s="318">
        <v>3641</v>
      </c>
      <c r="D47" s="318">
        <v>1379</v>
      </c>
      <c r="E47" s="318">
        <v>1495</v>
      </c>
      <c r="F47" s="318">
        <v>70</v>
      </c>
      <c r="G47" s="318">
        <v>79</v>
      </c>
      <c r="H47" s="318">
        <v>70</v>
      </c>
      <c r="I47" s="318">
        <v>79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662</v>
      </c>
      <c r="C48" s="318">
        <v>591</v>
      </c>
      <c r="D48" s="318">
        <v>295</v>
      </c>
      <c r="E48" s="318">
        <v>323</v>
      </c>
      <c r="F48" s="318">
        <v>17</v>
      </c>
      <c r="G48" s="318">
        <v>17</v>
      </c>
      <c r="H48" s="318">
        <v>17</v>
      </c>
      <c r="I48" s="318">
        <v>17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1237</v>
      </c>
      <c r="C49" s="318">
        <v>1128</v>
      </c>
      <c r="D49" s="318">
        <v>995</v>
      </c>
      <c r="E49" s="318">
        <v>886</v>
      </c>
      <c r="F49" s="318">
        <v>58</v>
      </c>
      <c r="G49" s="318">
        <v>49</v>
      </c>
      <c r="H49" s="318">
        <v>57</v>
      </c>
      <c r="I49" s="318">
        <v>49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512</v>
      </c>
      <c r="C50" s="318">
        <v>411</v>
      </c>
      <c r="D50" s="318">
        <v>284</v>
      </c>
      <c r="E50" s="318">
        <v>274</v>
      </c>
      <c r="F50" s="318">
        <v>6</v>
      </c>
      <c r="G50" s="318">
        <v>5</v>
      </c>
      <c r="H50" s="318">
        <v>6</v>
      </c>
      <c r="I50" s="318">
        <v>5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1335</v>
      </c>
      <c r="C51" s="318">
        <v>1252</v>
      </c>
      <c r="D51" s="318">
        <v>628</v>
      </c>
      <c r="E51" s="318">
        <v>724</v>
      </c>
      <c r="F51" s="318">
        <v>29</v>
      </c>
      <c r="G51" s="318">
        <v>41</v>
      </c>
      <c r="H51" s="318">
        <v>29</v>
      </c>
      <c r="I51" s="318">
        <v>41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14257</v>
      </c>
      <c r="C52" s="321">
        <f t="shared" ref="C52:M52" si="14">SUM(C43:C51)</f>
        <v>12808</v>
      </c>
      <c r="D52" s="321">
        <f t="shared" si="14"/>
        <v>6879</v>
      </c>
      <c r="E52" s="321">
        <f t="shared" si="14"/>
        <v>7098</v>
      </c>
      <c r="F52" s="321">
        <f t="shared" si="14"/>
        <v>307</v>
      </c>
      <c r="G52" s="321">
        <f t="shared" si="14"/>
        <v>387</v>
      </c>
      <c r="H52" s="321">
        <f t="shared" si="14"/>
        <v>306</v>
      </c>
      <c r="I52" s="321">
        <f t="shared" si="14"/>
        <v>386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09" t="s">
        <v>44</v>
      </c>
      <c r="B53" s="397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8"/>
    </row>
    <row r="54" spans="1:15" x14ac:dyDescent="0.25">
      <c r="A54" s="391" t="s">
        <v>7</v>
      </c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3"/>
    </row>
    <row r="55" spans="1:15" x14ac:dyDescent="0.25">
      <c r="B55" s="399" t="s">
        <v>39</v>
      </c>
      <c r="C55" s="399"/>
      <c r="D55" s="399" t="s">
        <v>40</v>
      </c>
      <c r="E55" s="399"/>
      <c r="F55" s="399" t="s">
        <v>43</v>
      </c>
      <c r="G55" s="399"/>
      <c r="H55" s="399" t="s">
        <v>41</v>
      </c>
      <c r="I55" s="399"/>
      <c r="J55" s="399" t="s">
        <v>37</v>
      </c>
      <c r="K55" s="399"/>
      <c r="L55" s="399" t="s">
        <v>38</v>
      </c>
      <c r="M55" s="399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14</v>
      </c>
      <c r="E57" s="318">
        <v>18</v>
      </c>
      <c r="F57" s="318">
        <v>2</v>
      </c>
      <c r="G57" s="318">
        <v>1</v>
      </c>
      <c r="H57" s="318">
        <v>2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273</v>
      </c>
      <c r="E59" s="318">
        <v>389</v>
      </c>
      <c r="F59" s="318">
        <v>4</v>
      </c>
      <c r="G59" s="318">
        <v>4</v>
      </c>
      <c r="H59" s="318">
        <v>4</v>
      </c>
      <c r="I59" s="318">
        <v>4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166</v>
      </c>
      <c r="E61" s="318">
        <v>216</v>
      </c>
      <c r="F61" s="318">
        <v>13</v>
      </c>
      <c r="G61" s="318">
        <v>5</v>
      </c>
      <c r="H61" s="318">
        <v>13</v>
      </c>
      <c r="I61" s="318">
        <v>5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168</v>
      </c>
      <c r="C62" s="318">
        <v>151</v>
      </c>
      <c r="D62" s="318">
        <v>41</v>
      </c>
      <c r="E62" s="318">
        <v>50</v>
      </c>
      <c r="F62" s="318">
        <v>2</v>
      </c>
      <c r="G62" s="318">
        <v>3</v>
      </c>
      <c r="H62" s="318">
        <v>2</v>
      </c>
      <c r="I62" s="318">
        <v>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211</v>
      </c>
      <c r="C63" s="318">
        <v>215</v>
      </c>
      <c r="D63" s="318">
        <v>63</v>
      </c>
      <c r="E63" s="318">
        <v>93</v>
      </c>
      <c r="F63" s="318">
        <v>10</v>
      </c>
      <c r="G63" s="318">
        <v>1</v>
      </c>
      <c r="H63" s="318">
        <v>10</v>
      </c>
      <c r="I63" s="318">
        <v>1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22</v>
      </c>
      <c r="E64" s="318">
        <v>18</v>
      </c>
      <c r="F64" s="318">
        <v>1</v>
      </c>
      <c r="G64" s="318">
        <v>1</v>
      </c>
      <c r="H64" s="318">
        <v>1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130</v>
      </c>
      <c r="E65" s="318">
        <v>184</v>
      </c>
      <c r="F65" s="318">
        <v>5</v>
      </c>
      <c r="G65" s="318">
        <v>6</v>
      </c>
      <c r="H65" s="318">
        <v>5</v>
      </c>
      <c r="I65" s="318">
        <v>6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2868</v>
      </c>
      <c r="C66" s="330">
        <f t="shared" ref="C66:M66" si="15">SUM(C57:C65)</f>
        <v>2672</v>
      </c>
      <c r="D66" s="330">
        <f t="shared" si="15"/>
        <v>709</v>
      </c>
      <c r="E66" s="330">
        <f t="shared" si="15"/>
        <v>969</v>
      </c>
      <c r="F66" s="330">
        <f t="shared" si="15"/>
        <v>37</v>
      </c>
      <c r="G66" s="330">
        <f t="shared" si="15"/>
        <v>21</v>
      </c>
      <c r="H66" s="330">
        <f t="shared" si="15"/>
        <v>37</v>
      </c>
      <c r="I66" s="330">
        <f t="shared" si="15"/>
        <v>21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17125</v>
      </c>
      <c r="C67" s="332">
        <f t="shared" ref="C67:M67" si="16">SUM(C52,C66)</f>
        <v>15480</v>
      </c>
      <c r="D67" s="332">
        <f t="shared" si="16"/>
        <v>7588</v>
      </c>
      <c r="E67" s="332">
        <f t="shared" si="16"/>
        <v>8067</v>
      </c>
      <c r="F67" s="332">
        <f t="shared" si="16"/>
        <v>344</v>
      </c>
      <c r="G67" s="332">
        <f t="shared" si="16"/>
        <v>408</v>
      </c>
      <c r="H67" s="332">
        <f t="shared" si="16"/>
        <v>343</v>
      </c>
      <c r="I67" s="332">
        <f t="shared" si="16"/>
        <v>407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8" t="s">
        <v>45</v>
      </c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2"/>
    </row>
    <row r="71" spans="1:13" x14ac:dyDescent="0.25">
      <c r="A71" s="403" t="s">
        <v>77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5"/>
    </row>
    <row r="72" spans="1:13" x14ac:dyDescent="0.25">
      <c r="B72" s="406" t="s">
        <v>39</v>
      </c>
      <c r="C72" s="406"/>
      <c r="D72" s="406" t="s">
        <v>40</v>
      </c>
      <c r="E72" s="406"/>
      <c r="F72" s="406" t="s">
        <v>43</v>
      </c>
      <c r="G72" s="406"/>
      <c r="H72" s="406" t="s">
        <v>41</v>
      </c>
      <c r="I72" s="406"/>
      <c r="J72" s="406" t="s">
        <v>37</v>
      </c>
      <c r="K72" s="406"/>
      <c r="L72" s="406" t="s">
        <v>38</v>
      </c>
      <c r="M72" s="406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955</v>
      </c>
      <c r="C74" s="318">
        <v>1057</v>
      </c>
      <c r="D74" s="318">
        <v>571</v>
      </c>
      <c r="E74" s="318">
        <v>487</v>
      </c>
      <c r="F74" s="318">
        <v>37</v>
      </c>
      <c r="G74" s="318">
        <v>31</v>
      </c>
      <c r="H74" s="318">
        <v>37</v>
      </c>
      <c r="I74" s="318">
        <v>30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13</v>
      </c>
      <c r="E75" s="318">
        <v>14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6320</v>
      </c>
      <c r="C76" s="318">
        <v>6431</v>
      </c>
      <c r="D76" s="318">
        <v>5577</v>
      </c>
      <c r="E76" s="318">
        <v>4957</v>
      </c>
      <c r="F76" s="318">
        <v>430</v>
      </c>
      <c r="G76" s="318">
        <v>358</v>
      </c>
      <c r="H76" s="318">
        <v>429</v>
      </c>
      <c r="I76" s="318">
        <v>358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22</v>
      </c>
      <c r="E77" s="318">
        <v>26</v>
      </c>
      <c r="F77" s="318">
        <v>1</v>
      </c>
      <c r="G77" s="318">
        <v>2</v>
      </c>
      <c r="H77" s="318">
        <v>1</v>
      </c>
      <c r="I77" s="318">
        <v>2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10241</v>
      </c>
      <c r="C78" s="318">
        <v>10940</v>
      </c>
      <c r="D78" s="318">
        <v>7209</v>
      </c>
      <c r="E78" s="318">
        <v>5915</v>
      </c>
      <c r="F78" s="318">
        <v>366</v>
      </c>
      <c r="G78" s="318">
        <v>280</v>
      </c>
      <c r="H78" s="318">
        <v>362</v>
      </c>
      <c r="I78" s="318">
        <v>278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1172</v>
      </c>
      <c r="C79" s="318">
        <v>1163</v>
      </c>
      <c r="D79" s="318">
        <v>933</v>
      </c>
      <c r="E79" s="318">
        <v>767</v>
      </c>
      <c r="F79" s="318">
        <v>51</v>
      </c>
      <c r="G79" s="318">
        <v>42</v>
      </c>
      <c r="H79" s="318">
        <v>51</v>
      </c>
      <c r="I79" s="318">
        <v>42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3155</v>
      </c>
      <c r="C80" s="318">
        <v>3099</v>
      </c>
      <c r="D80" s="318">
        <v>2475</v>
      </c>
      <c r="E80" s="318">
        <v>2431</v>
      </c>
      <c r="F80" s="318">
        <v>98</v>
      </c>
      <c r="G80" s="318">
        <v>83</v>
      </c>
      <c r="H80" s="318">
        <v>97</v>
      </c>
      <c r="I80" s="318">
        <v>83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419</v>
      </c>
      <c r="C81" s="318">
        <v>355</v>
      </c>
      <c r="D81" s="318">
        <v>372</v>
      </c>
      <c r="E81" s="318">
        <v>286</v>
      </c>
      <c r="F81" s="318">
        <v>16</v>
      </c>
      <c r="G81" s="318">
        <v>11</v>
      </c>
      <c r="H81" s="318">
        <v>16</v>
      </c>
      <c r="I81" s="318">
        <v>10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2690</v>
      </c>
      <c r="C82" s="318">
        <v>2803</v>
      </c>
      <c r="D82" s="318">
        <v>2152</v>
      </c>
      <c r="E82" s="318">
        <v>1883</v>
      </c>
      <c r="F82" s="318">
        <v>96</v>
      </c>
      <c r="G82" s="318">
        <v>93</v>
      </c>
      <c r="H82" s="318">
        <v>96</v>
      </c>
      <c r="I82" s="318">
        <v>93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25007</v>
      </c>
      <c r="C83" s="321">
        <f t="shared" ref="C83:M83" si="17">SUM(C74:C82)</f>
        <v>25918</v>
      </c>
      <c r="D83" s="321">
        <f t="shared" si="17"/>
        <v>19324</v>
      </c>
      <c r="E83" s="321">
        <f t="shared" si="17"/>
        <v>16766</v>
      </c>
      <c r="F83" s="321">
        <f t="shared" si="17"/>
        <v>1095</v>
      </c>
      <c r="G83" s="321">
        <f t="shared" si="17"/>
        <v>900</v>
      </c>
      <c r="H83" s="321">
        <f t="shared" si="17"/>
        <v>1089</v>
      </c>
      <c r="I83" s="321">
        <f t="shared" si="17"/>
        <v>896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09" t="s">
        <v>45</v>
      </c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8"/>
    </row>
    <row r="85" spans="1:15" x14ac:dyDescent="0.25">
      <c r="A85" s="391" t="s">
        <v>7</v>
      </c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3"/>
    </row>
    <row r="86" spans="1:15" x14ac:dyDescent="0.25">
      <c r="B86" s="399" t="s">
        <v>39</v>
      </c>
      <c r="C86" s="399"/>
      <c r="D86" s="399" t="s">
        <v>40</v>
      </c>
      <c r="E86" s="399"/>
      <c r="F86" s="399" t="s">
        <v>43</v>
      </c>
      <c r="G86" s="399"/>
      <c r="H86" s="399" t="s">
        <v>41</v>
      </c>
      <c r="I86" s="399"/>
      <c r="J86" s="399" t="s">
        <v>37</v>
      </c>
      <c r="K86" s="399"/>
      <c r="L86" s="399" t="s">
        <v>38</v>
      </c>
      <c r="M86" s="399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127</v>
      </c>
      <c r="E88" s="318">
        <v>165</v>
      </c>
      <c r="F88" s="318">
        <v>14</v>
      </c>
      <c r="G88" s="318">
        <v>17</v>
      </c>
      <c r="H88" s="318">
        <v>13</v>
      </c>
      <c r="I88" s="318">
        <v>17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12</v>
      </c>
      <c r="E89" s="318">
        <v>7</v>
      </c>
      <c r="F89" s="318">
        <v>3</v>
      </c>
      <c r="G89" s="318">
        <v>1</v>
      </c>
      <c r="H89" s="318">
        <v>3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1021</v>
      </c>
      <c r="C90" s="318">
        <v>1090</v>
      </c>
      <c r="D90" s="318">
        <v>742</v>
      </c>
      <c r="E90" s="318">
        <v>930</v>
      </c>
      <c r="F90" s="318">
        <v>25</v>
      </c>
      <c r="G90" s="318">
        <v>23</v>
      </c>
      <c r="H90" s="318">
        <v>25</v>
      </c>
      <c r="I90" s="318">
        <v>23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6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2216</v>
      </c>
      <c r="D92" s="318">
        <v>1288</v>
      </c>
      <c r="E92" s="318">
        <v>1520</v>
      </c>
      <c r="F92" s="318">
        <v>103</v>
      </c>
      <c r="G92" s="318">
        <v>111</v>
      </c>
      <c r="H92" s="318">
        <v>101</v>
      </c>
      <c r="I92" s="318">
        <v>111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175</v>
      </c>
      <c r="E93" s="318">
        <v>235</v>
      </c>
      <c r="F93" s="318">
        <v>12</v>
      </c>
      <c r="G93" s="318">
        <v>13</v>
      </c>
      <c r="H93" s="318">
        <v>11</v>
      </c>
      <c r="I93" s="318">
        <v>13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411</v>
      </c>
      <c r="C94" s="318">
        <v>542</v>
      </c>
      <c r="D94" s="318">
        <v>332</v>
      </c>
      <c r="E94" s="318">
        <v>479</v>
      </c>
      <c r="F94" s="318">
        <v>12</v>
      </c>
      <c r="G94" s="318">
        <v>13</v>
      </c>
      <c r="H94" s="318">
        <v>12</v>
      </c>
      <c r="I94" s="318">
        <v>13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51</v>
      </c>
      <c r="D95" s="318">
        <v>37</v>
      </c>
      <c r="E95" s="318">
        <v>43</v>
      </c>
      <c r="F95" s="318">
        <v>2</v>
      </c>
      <c r="G95" s="318">
        <v>3</v>
      </c>
      <c r="H95" s="318">
        <v>2</v>
      </c>
      <c r="I95" s="318">
        <v>3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1020</v>
      </c>
      <c r="C96" s="318">
        <v>1032</v>
      </c>
      <c r="D96" s="318">
        <v>679</v>
      </c>
      <c r="E96" s="318">
        <v>763</v>
      </c>
      <c r="F96" s="318">
        <v>38</v>
      </c>
      <c r="G96" s="318">
        <v>34</v>
      </c>
      <c r="H96" s="318">
        <v>38</v>
      </c>
      <c r="I96" s="318">
        <v>34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5160</v>
      </c>
      <c r="C97" s="321">
        <f t="shared" ref="C97:M97" si="18">SUM(C88:C96)</f>
        <v>5526</v>
      </c>
      <c r="D97" s="321">
        <f t="shared" si="18"/>
        <v>3398</v>
      </c>
      <c r="E97" s="321">
        <f t="shared" si="18"/>
        <v>4147</v>
      </c>
      <c r="F97" s="321">
        <f t="shared" si="18"/>
        <v>209</v>
      </c>
      <c r="G97" s="321">
        <f t="shared" si="18"/>
        <v>215</v>
      </c>
      <c r="H97" s="321">
        <f t="shared" si="18"/>
        <v>205</v>
      </c>
      <c r="I97" s="321">
        <f t="shared" si="18"/>
        <v>215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30167</v>
      </c>
      <c r="C98" s="334">
        <f t="shared" ref="C98:M98" si="19">SUM(C83,C97)</f>
        <v>31444</v>
      </c>
      <c r="D98" s="334">
        <f t="shared" si="19"/>
        <v>22722</v>
      </c>
      <c r="E98" s="334">
        <f t="shared" si="19"/>
        <v>20913</v>
      </c>
      <c r="F98" s="334">
        <f t="shared" si="19"/>
        <v>1304</v>
      </c>
      <c r="G98" s="334">
        <f t="shared" si="19"/>
        <v>1115</v>
      </c>
      <c r="H98" s="334">
        <f t="shared" si="19"/>
        <v>1294</v>
      </c>
      <c r="I98" s="334">
        <f t="shared" si="19"/>
        <v>1111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8" t="s">
        <v>46</v>
      </c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2"/>
    </row>
    <row r="102" spans="1:13" x14ac:dyDescent="0.25">
      <c r="A102" s="403" t="s">
        <v>77</v>
      </c>
      <c r="B102" s="404"/>
      <c r="C102" s="404"/>
      <c r="D102" s="404"/>
      <c r="E102" s="404"/>
      <c r="F102" s="404"/>
      <c r="G102" s="404"/>
      <c r="H102" s="404"/>
      <c r="I102" s="404"/>
      <c r="J102" s="404"/>
      <c r="K102" s="404"/>
      <c r="L102" s="404"/>
      <c r="M102" s="405"/>
    </row>
    <row r="103" spans="1:13" x14ac:dyDescent="0.25">
      <c r="B103" s="406" t="s">
        <v>39</v>
      </c>
      <c r="C103" s="406"/>
      <c r="D103" s="406" t="s">
        <v>40</v>
      </c>
      <c r="E103" s="406"/>
      <c r="F103" s="406" t="s">
        <v>43</v>
      </c>
      <c r="G103" s="406"/>
      <c r="H103" s="406" t="s">
        <v>41</v>
      </c>
      <c r="I103" s="406"/>
      <c r="J103" s="406" t="s">
        <v>37</v>
      </c>
      <c r="K103" s="406"/>
      <c r="L103" s="406" t="s">
        <v>38</v>
      </c>
      <c r="M103" s="406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469</v>
      </c>
      <c r="C105" s="318">
        <v>452</v>
      </c>
      <c r="D105" s="318">
        <v>274</v>
      </c>
      <c r="E105" s="318">
        <v>263</v>
      </c>
      <c r="F105" s="318">
        <v>22</v>
      </c>
      <c r="G105" s="318">
        <v>21</v>
      </c>
      <c r="H105" s="318">
        <v>22</v>
      </c>
      <c r="I105" s="318">
        <v>21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5001</v>
      </c>
      <c r="C107" s="318">
        <v>4839</v>
      </c>
      <c r="D107" s="318">
        <v>4330</v>
      </c>
      <c r="E107" s="318">
        <v>4217</v>
      </c>
      <c r="F107" s="318">
        <v>301</v>
      </c>
      <c r="G107" s="318">
        <v>338</v>
      </c>
      <c r="H107" s="318">
        <v>298</v>
      </c>
      <c r="I107" s="318">
        <v>336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14</v>
      </c>
      <c r="F108" s="318">
        <v>1</v>
      </c>
      <c r="G108" s="318">
        <v>1</v>
      </c>
      <c r="H108" s="318">
        <v>1</v>
      </c>
      <c r="I108" s="318">
        <v>1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5180</v>
      </c>
      <c r="C109" s="318">
        <v>5296</v>
      </c>
      <c r="D109" s="318">
        <v>3186</v>
      </c>
      <c r="E109" s="318">
        <v>3211</v>
      </c>
      <c r="F109" s="318">
        <v>185</v>
      </c>
      <c r="G109" s="318">
        <v>177</v>
      </c>
      <c r="H109" s="318">
        <v>184</v>
      </c>
      <c r="I109" s="318">
        <v>174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751</v>
      </c>
      <c r="C110" s="318">
        <v>687</v>
      </c>
      <c r="D110" s="318">
        <v>579</v>
      </c>
      <c r="E110" s="318">
        <v>507</v>
      </c>
      <c r="F110" s="318">
        <v>29</v>
      </c>
      <c r="G110" s="318">
        <v>48</v>
      </c>
      <c r="H110" s="318">
        <v>29</v>
      </c>
      <c r="I110" s="318">
        <v>48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1015</v>
      </c>
      <c r="D111" s="318">
        <v>935</v>
      </c>
      <c r="E111" s="318">
        <v>843</v>
      </c>
      <c r="F111" s="318">
        <v>32</v>
      </c>
      <c r="G111" s="318">
        <v>30</v>
      </c>
      <c r="H111" s="318">
        <v>32</v>
      </c>
      <c r="I111" s="318">
        <v>30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277</v>
      </c>
      <c r="C112" s="318">
        <v>262</v>
      </c>
      <c r="D112" s="318">
        <v>258</v>
      </c>
      <c r="E112" s="318">
        <v>215</v>
      </c>
      <c r="F112" s="318">
        <v>12</v>
      </c>
      <c r="G112" s="318">
        <v>5</v>
      </c>
      <c r="H112" s="318">
        <v>12</v>
      </c>
      <c r="I112" s="318">
        <v>5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1610</v>
      </c>
      <c r="C113" s="318">
        <v>1663</v>
      </c>
      <c r="D113" s="318">
        <v>1276</v>
      </c>
      <c r="E113" s="318">
        <v>1260</v>
      </c>
      <c r="F113" s="318">
        <v>100</v>
      </c>
      <c r="G113" s="318">
        <v>84</v>
      </c>
      <c r="H113" s="318">
        <v>99</v>
      </c>
      <c r="I113" s="318">
        <v>84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14449</v>
      </c>
      <c r="C114" s="321">
        <f t="shared" ref="C114:M114" si="20">SUM(C105:C113)</f>
        <v>14249</v>
      </c>
      <c r="D114" s="321">
        <f t="shared" si="20"/>
        <v>10852</v>
      </c>
      <c r="E114" s="321">
        <f t="shared" si="20"/>
        <v>10537</v>
      </c>
      <c r="F114" s="321">
        <f t="shared" si="20"/>
        <v>682</v>
      </c>
      <c r="G114" s="321">
        <f t="shared" si="20"/>
        <v>704</v>
      </c>
      <c r="H114" s="321">
        <f t="shared" si="20"/>
        <v>677</v>
      </c>
      <c r="I114" s="321">
        <f t="shared" si="20"/>
        <v>699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09" t="s">
        <v>46</v>
      </c>
      <c r="B115" s="397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8"/>
    </row>
    <row r="116" spans="1:13" x14ac:dyDescent="0.25">
      <c r="A116" s="391" t="s">
        <v>7</v>
      </c>
      <c r="B116" s="392"/>
      <c r="C116" s="392"/>
      <c r="D116" s="392"/>
      <c r="E116" s="392"/>
      <c r="F116" s="392"/>
      <c r="G116" s="392"/>
      <c r="H116" s="392"/>
      <c r="I116" s="392"/>
      <c r="J116" s="392"/>
      <c r="K116" s="392"/>
      <c r="L116" s="392"/>
      <c r="M116" s="393"/>
    </row>
    <row r="117" spans="1:13" x14ac:dyDescent="0.25">
      <c r="B117" s="399" t="s">
        <v>39</v>
      </c>
      <c r="C117" s="399"/>
      <c r="D117" s="399" t="s">
        <v>40</v>
      </c>
      <c r="E117" s="399"/>
      <c r="F117" s="399" t="s">
        <v>43</v>
      </c>
      <c r="G117" s="399"/>
      <c r="H117" s="399" t="s">
        <v>41</v>
      </c>
      <c r="I117" s="399"/>
      <c r="J117" s="399" t="s">
        <v>37</v>
      </c>
      <c r="K117" s="399"/>
      <c r="L117" s="399" t="s">
        <v>38</v>
      </c>
      <c r="M117" s="399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21</v>
      </c>
      <c r="E119" s="318">
        <v>16</v>
      </c>
      <c r="F119" s="318">
        <v>1</v>
      </c>
      <c r="G119" s="318">
        <v>2</v>
      </c>
      <c r="H119" s="318">
        <v>1</v>
      </c>
      <c r="I119" s="318">
        <v>2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290</v>
      </c>
      <c r="E121" s="318">
        <v>398</v>
      </c>
      <c r="F121" s="318">
        <v>17</v>
      </c>
      <c r="G121" s="318">
        <v>12</v>
      </c>
      <c r="H121" s="318">
        <v>16</v>
      </c>
      <c r="I121" s="318">
        <v>12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682</v>
      </c>
      <c r="C123" s="318">
        <v>759</v>
      </c>
      <c r="D123" s="318">
        <v>311</v>
      </c>
      <c r="E123" s="318">
        <v>420</v>
      </c>
      <c r="F123" s="318">
        <v>36</v>
      </c>
      <c r="G123" s="318">
        <v>30</v>
      </c>
      <c r="H123" s="318">
        <v>36</v>
      </c>
      <c r="I123" s="318">
        <v>30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109</v>
      </c>
      <c r="D124" s="318">
        <v>46</v>
      </c>
      <c r="E124" s="318">
        <v>57</v>
      </c>
      <c r="F124" s="318">
        <v>4</v>
      </c>
      <c r="G124" s="318">
        <v>7</v>
      </c>
      <c r="H124" s="318">
        <v>4</v>
      </c>
      <c r="I124" s="318">
        <v>7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90</v>
      </c>
      <c r="C125" s="318">
        <v>111</v>
      </c>
      <c r="D125" s="318">
        <v>47</v>
      </c>
      <c r="E125" s="318">
        <v>52</v>
      </c>
      <c r="F125" s="318">
        <v>3</v>
      </c>
      <c r="G125" s="318">
        <v>1</v>
      </c>
      <c r="H125" s="318">
        <v>3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16</v>
      </c>
      <c r="E126" s="318">
        <v>17</v>
      </c>
      <c r="F126" s="318">
        <v>2</v>
      </c>
      <c r="G126" s="318">
        <v>0</v>
      </c>
      <c r="H126" s="318">
        <v>2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451</v>
      </c>
      <c r="C127" s="318">
        <v>503</v>
      </c>
      <c r="D127" s="318">
        <v>236</v>
      </c>
      <c r="E127" s="318">
        <v>297</v>
      </c>
      <c r="F127" s="318">
        <v>11</v>
      </c>
      <c r="G127" s="318">
        <v>8</v>
      </c>
      <c r="H127" s="318">
        <v>11</v>
      </c>
      <c r="I127" s="318">
        <v>8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1951</v>
      </c>
      <c r="C128" s="321">
        <f t="shared" si="21"/>
        <v>2201</v>
      </c>
      <c r="D128" s="321">
        <f t="shared" si="21"/>
        <v>968</v>
      </c>
      <c r="E128" s="321">
        <f t="shared" si="21"/>
        <v>1263</v>
      </c>
      <c r="F128" s="321">
        <f t="shared" si="21"/>
        <v>74</v>
      </c>
      <c r="G128" s="321">
        <f t="shared" si="21"/>
        <v>61</v>
      </c>
      <c r="H128" s="321">
        <f t="shared" si="21"/>
        <v>73</v>
      </c>
      <c r="I128" s="321">
        <f t="shared" si="21"/>
        <v>61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16400</v>
      </c>
      <c r="C129" s="334">
        <f t="shared" ref="C129:M129" si="22">SUM(C114,C128)</f>
        <v>16450</v>
      </c>
      <c r="D129" s="334">
        <f t="shared" si="22"/>
        <v>11820</v>
      </c>
      <c r="E129" s="334">
        <f t="shared" si="22"/>
        <v>11800</v>
      </c>
      <c r="F129" s="334">
        <f t="shared" si="22"/>
        <v>756</v>
      </c>
      <c r="G129" s="334">
        <f t="shared" si="22"/>
        <v>765</v>
      </c>
      <c r="H129" s="334">
        <f t="shared" si="22"/>
        <v>750</v>
      </c>
      <c r="I129" s="334">
        <f t="shared" si="22"/>
        <v>760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16" t="s">
        <v>78</v>
      </c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2"/>
    </row>
    <row r="133" spans="1:13" x14ac:dyDescent="0.25">
      <c r="A133" s="403" t="s">
        <v>77</v>
      </c>
      <c r="B133" s="404"/>
      <c r="C133" s="404"/>
      <c r="D133" s="404"/>
      <c r="E133" s="404"/>
      <c r="F133" s="404"/>
      <c r="G133" s="404"/>
      <c r="H133" s="404"/>
      <c r="I133" s="404"/>
      <c r="J133" s="404"/>
      <c r="K133" s="404"/>
      <c r="L133" s="404"/>
      <c r="M133" s="405"/>
    </row>
    <row r="134" spans="1:13" x14ac:dyDescent="0.25">
      <c r="B134" s="406" t="s">
        <v>39</v>
      </c>
      <c r="C134" s="406"/>
      <c r="D134" s="406" t="s">
        <v>40</v>
      </c>
      <c r="E134" s="406"/>
      <c r="F134" s="406" t="s">
        <v>43</v>
      </c>
      <c r="G134" s="406"/>
      <c r="H134" s="406" t="s">
        <v>41</v>
      </c>
      <c r="I134" s="406"/>
      <c r="J134" s="406" t="s">
        <v>37</v>
      </c>
      <c r="K134" s="406"/>
      <c r="L134" s="406" t="s">
        <v>38</v>
      </c>
      <c r="M134" s="406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33</v>
      </c>
      <c r="D136" s="318">
        <v>16</v>
      </c>
      <c r="E136" s="318">
        <v>16</v>
      </c>
      <c r="F136" s="318">
        <v>2</v>
      </c>
      <c r="G136" s="318">
        <v>1</v>
      </c>
      <c r="H136" s="318">
        <v>2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133</v>
      </c>
      <c r="C138" s="318">
        <v>161</v>
      </c>
      <c r="D138" s="318">
        <v>113</v>
      </c>
      <c r="E138" s="318">
        <v>131</v>
      </c>
      <c r="F138" s="318">
        <v>8</v>
      </c>
      <c r="G138" s="318">
        <v>12</v>
      </c>
      <c r="H138" s="318">
        <v>8</v>
      </c>
      <c r="I138" s="318">
        <v>12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680</v>
      </c>
      <c r="C140" s="318">
        <v>685</v>
      </c>
      <c r="D140" s="318">
        <v>473</v>
      </c>
      <c r="E140" s="318">
        <v>381</v>
      </c>
      <c r="F140" s="318">
        <v>23</v>
      </c>
      <c r="G140" s="318">
        <v>18</v>
      </c>
      <c r="H140" s="318">
        <v>22</v>
      </c>
      <c r="I140" s="318">
        <v>18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19</v>
      </c>
      <c r="F141" s="318">
        <v>1</v>
      </c>
      <c r="G141" s="318">
        <v>1</v>
      </c>
      <c r="H141" s="318">
        <v>1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61</v>
      </c>
      <c r="E142" s="318">
        <v>57</v>
      </c>
      <c r="F142" s="318">
        <v>0</v>
      </c>
      <c r="G142" s="318">
        <v>2</v>
      </c>
      <c r="H142" s="318">
        <v>0</v>
      </c>
      <c r="I142" s="318">
        <v>2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10</v>
      </c>
      <c r="F143" s="318">
        <v>2</v>
      </c>
      <c r="G143" s="318">
        <v>0</v>
      </c>
      <c r="H143" s="318">
        <v>2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80</v>
      </c>
      <c r="D144" s="318">
        <v>62</v>
      </c>
      <c r="E144" s="318">
        <v>62</v>
      </c>
      <c r="F144" s="318">
        <v>5</v>
      </c>
      <c r="G144" s="318">
        <v>2</v>
      </c>
      <c r="H144" s="318">
        <v>5</v>
      </c>
      <c r="I144" s="318">
        <v>2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1049</v>
      </c>
      <c r="C145" s="321">
        <f t="shared" ref="C145:M145" si="23">SUM(C136:C144)</f>
        <v>1072</v>
      </c>
      <c r="D145" s="321">
        <f t="shared" si="23"/>
        <v>761</v>
      </c>
      <c r="E145" s="321">
        <f t="shared" si="23"/>
        <v>679</v>
      </c>
      <c r="F145" s="321">
        <f t="shared" si="23"/>
        <v>41</v>
      </c>
      <c r="G145" s="321">
        <f t="shared" si="23"/>
        <v>36</v>
      </c>
      <c r="H145" s="321">
        <f t="shared" si="23"/>
        <v>40</v>
      </c>
      <c r="I145" s="321">
        <f t="shared" si="23"/>
        <v>36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15" t="s">
        <v>78</v>
      </c>
      <c r="B146" s="397"/>
      <c r="C146" s="397"/>
      <c r="D146" s="397"/>
      <c r="E146" s="397"/>
      <c r="F146" s="397"/>
      <c r="G146" s="397"/>
      <c r="H146" s="397"/>
      <c r="I146" s="397"/>
      <c r="J146" s="397"/>
      <c r="K146" s="397"/>
      <c r="L146" s="397"/>
      <c r="M146" s="398"/>
    </row>
    <row r="147" spans="1:13" x14ac:dyDescent="0.25">
      <c r="A147" s="391" t="s">
        <v>7</v>
      </c>
      <c r="B147" s="392"/>
      <c r="C147" s="392"/>
      <c r="D147" s="392"/>
      <c r="E147" s="392"/>
      <c r="F147" s="392"/>
      <c r="G147" s="392"/>
      <c r="H147" s="392"/>
      <c r="I147" s="392"/>
      <c r="J147" s="392"/>
      <c r="K147" s="392"/>
      <c r="L147" s="392"/>
      <c r="M147" s="393"/>
    </row>
    <row r="148" spans="1:13" x14ac:dyDescent="0.25">
      <c r="B148" s="399" t="s">
        <v>39</v>
      </c>
      <c r="C148" s="399"/>
      <c r="D148" s="399" t="s">
        <v>40</v>
      </c>
      <c r="E148" s="399"/>
      <c r="F148" s="399" t="s">
        <v>43</v>
      </c>
      <c r="G148" s="399"/>
      <c r="H148" s="399" t="s">
        <v>41</v>
      </c>
      <c r="I148" s="399"/>
      <c r="J148" s="399" t="s">
        <v>37</v>
      </c>
      <c r="K148" s="399"/>
      <c r="L148" s="399" t="s">
        <v>38</v>
      </c>
      <c r="M148" s="399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29</v>
      </c>
      <c r="E152" s="318">
        <v>33</v>
      </c>
      <c r="F152" s="318">
        <v>2</v>
      </c>
      <c r="G152" s="318">
        <v>0</v>
      </c>
      <c r="H152" s="318">
        <v>2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106</v>
      </c>
      <c r="C154" s="318">
        <v>85</v>
      </c>
      <c r="D154" s="318">
        <v>84</v>
      </c>
      <c r="E154" s="318">
        <v>79</v>
      </c>
      <c r="F154" s="318">
        <v>9</v>
      </c>
      <c r="G154" s="318">
        <v>7</v>
      </c>
      <c r="H154" s="318">
        <v>9</v>
      </c>
      <c r="I154" s="318">
        <v>7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5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3</v>
      </c>
      <c r="E156" s="318">
        <v>13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23</v>
      </c>
      <c r="E158" s="318">
        <v>21</v>
      </c>
      <c r="F158" s="318">
        <v>2</v>
      </c>
      <c r="G158" s="318">
        <v>3</v>
      </c>
      <c r="H158" s="318">
        <v>2</v>
      </c>
      <c r="I158" s="318">
        <v>3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185</v>
      </c>
      <c r="C159" s="321">
        <f t="shared" si="24"/>
        <v>179</v>
      </c>
      <c r="D159" s="321">
        <f t="shared" si="24"/>
        <v>153</v>
      </c>
      <c r="E159" s="321">
        <f t="shared" si="24"/>
        <v>159</v>
      </c>
      <c r="F159" s="321">
        <f t="shared" si="24"/>
        <v>14</v>
      </c>
      <c r="G159" s="321">
        <f t="shared" si="24"/>
        <v>11</v>
      </c>
      <c r="H159" s="321">
        <f t="shared" si="24"/>
        <v>14</v>
      </c>
      <c r="I159" s="321">
        <f t="shared" si="24"/>
        <v>11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1234</v>
      </c>
      <c r="C160" s="334">
        <f t="shared" ref="C160:M160" si="25">SUM(C145,C159)</f>
        <v>1251</v>
      </c>
      <c r="D160" s="334">
        <f t="shared" si="25"/>
        <v>914</v>
      </c>
      <c r="E160" s="334">
        <f t="shared" si="25"/>
        <v>838</v>
      </c>
      <c r="F160" s="334">
        <f t="shared" si="25"/>
        <v>55</v>
      </c>
      <c r="G160" s="334">
        <f t="shared" si="25"/>
        <v>47</v>
      </c>
      <c r="H160" s="334">
        <f t="shared" si="25"/>
        <v>54</v>
      </c>
      <c r="I160" s="334">
        <f t="shared" si="25"/>
        <v>47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7" t="s">
        <v>70</v>
      </c>
      <c r="B163" s="401"/>
      <c r="C163" s="401"/>
      <c r="D163" s="401"/>
      <c r="E163" s="401"/>
      <c r="F163" s="401"/>
      <c r="G163" s="401"/>
      <c r="H163" s="401"/>
      <c r="I163" s="401"/>
      <c r="J163" s="401"/>
      <c r="K163" s="401"/>
      <c r="L163" s="401"/>
      <c r="M163" s="402"/>
    </row>
    <row r="164" spans="1:13" x14ac:dyDescent="0.25">
      <c r="A164" s="418" t="s">
        <v>77</v>
      </c>
      <c r="B164" s="419"/>
      <c r="C164" s="419"/>
      <c r="D164" s="419"/>
      <c r="E164" s="419"/>
      <c r="F164" s="419"/>
      <c r="G164" s="419"/>
      <c r="H164" s="419"/>
      <c r="I164" s="419"/>
      <c r="J164" s="419"/>
      <c r="K164" s="419"/>
      <c r="L164" s="419"/>
      <c r="M164" s="420"/>
    </row>
    <row r="165" spans="1:13" x14ac:dyDescent="0.25">
      <c r="B165" s="406" t="s">
        <v>39</v>
      </c>
      <c r="C165" s="406"/>
      <c r="D165" s="406" t="s">
        <v>40</v>
      </c>
      <c r="E165" s="406"/>
      <c r="F165" s="406" t="s">
        <v>43</v>
      </c>
      <c r="G165" s="406"/>
      <c r="H165" s="406" t="s">
        <v>41</v>
      </c>
      <c r="I165" s="406"/>
      <c r="J165" s="406" t="s">
        <v>37</v>
      </c>
      <c r="K165" s="406"/>
      <c r="L165" s="406" t="s">
        <v>38</v>
      </c>
      <c r="M165" s="406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396" t="s">
        <v>70</v>
      </c>
      <c r="B177" s="397"/>
      <c r="C177" s="397"/>
      <c r="D177" s="397"/>
      <c r="E177" s="397"/>
      <c r="F177" s="397"/>
      <c r="G177" s="397"/>
      <c r="H177" s="397"/>
      <c r="I177" s="397"/>
      <c r="J177" s="397"/>
      <c r="K177" s="397"/>
      <c r="L177" s="397"/>
      <c r="M177" s="398"/>
    </row>
    <row r="178" spans="1:13" x14ac:dyDescent="0.25">
      <c r="A178" s="391" t="s">
        <v>7</v>
      </c>
      <c r="B178" s="392"/>
      <c r="C178" s="392"/>
      <c r="D178" s="392"/>
      <c r="E178" s="392"/>
      <c r="F178" s="392"/>
      <c r="G178" s="392"/>
      <c r="H178" s="392"/>
      <c r="I178" s="392"/>
      <c r="J178" s="392"/>
      <c r="K178" s="392"/>
      <c r="L178" s="392"/>
      <c r="M178" s="393"/>
    </row>
    <row r="179" spans="1:13" x14ac:dyDescent="0.25">
      <c r="B179" s="394" t="s">
        <v>39</v>
      </c>
      <c r="C179" s="395"/>
      <c r="D179" s="394" t="s">
        <v>40</v>
      </c>
      <c r="E179" s="395"/>
      <c r="F179" s="394" t="s">
        <v>43</v>
      </c>
      <c r="G179" s="395"/>
      <c r="H179" s="394" t="s">
        <v>41</v>
      </c>
      <c r="I179" s="395"/>
      <c r="J179" s="394" t="s">
        <v>37</v>
      </c>
      <c r="K179" s="395"/>
      <c r="L179" s="394" t="s">
        <v>38</v>
      </c>
      <c r="M179" s="395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26</v>
      </c>
      <c r="E181" s="318">
        <v>25</v>
      </c>
      <c r="F181" s="318">
        <v>1</v>
      </c>
      <c r="G181" s="318">
        <v>1</v>
      </c>
      <c r="H181" s="318">
        <v>1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624</v>
      </c>
      <c r="D183" s="318">
        <v>336</v>
      </c>
      <c r="E183" s="318">
        <v>275</v>
      </c>
      <c r="F183" s="318">
        <v>24</v>
      </c>
      <c r="G183" s="318">
        <v>8</v>
      </c>
      <c r="H183" s="318">
        <v>24</v>
      </c>
      <c r="I183" s="318">
        <v>8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569</v>
      </c>
      <c r="D185" s="318">
        <v>282</v>
      </c>
      <c r="E185" s="318">
        <v>222</v>
      </c>
      <c r="F185" s="318">
        <v>29</v>
      </c>
      <c r="G185" s="318">
        <v>26</v>
      </c>
      <c r="H185" s="318">
        <v>28</v>
      </c>
      <c r="I185" s="318">
        <v>26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48</v>
      </c>
      <c r="E186" s="318">
        <v>30</v>
      </c>
      <c r="F186" s="318">
        <v>3</v>
      </c>
      <c r="G186" s="318">
        <v>3</v>
      </c>
      <c r="H186" s="318">
        <v>3</v>
      </c>
      <c r="I186" s="318">
        <v>3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132</v>
      </c>
      <c r="D187" s="318">
        <v>45</v>
      </c>
      <c r="E187" s="318">
        <v>29</v>
      </c>
      <c r="F187" s="318">
        <v>4</v>
      </c>
      <c r="G187" s="318">
        <v>0</v>
      </c>
      <c r="H187" s="318">
        <v>4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14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325</v>
      </c>
      <c r="D189" s="318">
        <v>141</v>
      </c>
      <c r="E189" s="318">
        <v>104</v>
      </c>
      <c r="F189" s="318">
        <v>13</v>
      </c>
      <c r="G189" s="318">
        <v>7</v>
      </c>
      <c r="H189" s="318">
        <v>13</v>
      </c>
      <c r="I189" s="318">
        <v>7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1841</v>
      </c>
      <c r="D190" s="353">
        <f t="shared" si="28"/>
        <v>893</v>
      </c>
      <c r="E190" s="353">
        <f t="shared" si="28"/>
        <v>697</v>
      </c>
      <c r="F190" s="353">
        <f t="shared" si="28"/>
        <v>74</v>
      </c>
      <c r="G190" s="353">
        <f t="shared" si="28"/>
        <v>45</v>
      </c>
      <c r="H190" s="353">
        <f t="shared" si="28"/>
        <v>73</v>
      </c>
      <c r="I190" s="353">
        <f t="shared" si="28"/>
        <v>45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3087</v>
      </c>
      <c r="C191" s="334">
        <f t="shared" ref="C191:M191" si="29">SUM(C176,C190)</f>
        <v>1841</v>
      </c>
      <c r="D191" s="334">
        <f t="shared" si="29"/>
        <v>893</v>
      </c>
      <c r="E191" s="334">
        <f t="shared" si="29"/>
        <v>697</v>
      </c>
      <c r="F191" s="334">
        <f t="shared" si="29"/>
        <v>74</v>
      </c>
      <c r="G191" s="334">
        <f t="shared" si="29"/>
        <v>45</v>
      </c>
      <c r="H191" s="334">
        <f t="shared" si="29"/>
        <v>73</v>
      </c>
      <c r="I191" s="334">
        <f t="shared" si="29"/>
        <v>45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00" t="s">
        <v>73</v>
      </c>
      <c r="B194" s="401"/>
      <c r="C194" s="401"/>
      <c r="D194" s="401"/>
      <c r="E194" s="401"/>
      <c r="F194" s="401"/>
      <c r="G194" s="401"/>
      <c r="H194" s="401"/>
      <c r="I194" s="401"/>
      <c r="J194" s="401"/>
      <c r="K194" s="401"/>
      <c r="L194" s="401"/>
      <c r="M194" s="402"/>
    </row>
    <row r="195" spans="1:13" x14ac:dyDescent="0.25">
      <c r="A195" s="403" t="s">
        <v>77</v>
      </c>
      <c r="B195" s="404"/>
      <c r="C195" s="404"/>
      <c r="D195" s="404"/>
      <c r="E195" s="404"/>
      <c r="F195" s="404"/>
      <c r="G195" s="404"/>
      <c r="H195" s="404"/>
      <c r="I195" s="404"/>
      <c r="J195" s="404"/>
      <c r="K195" s="404"/>
      <c r="L195" s="404"/>
      <c r="M195" s="405"/>
    </row>
    <row r="196" spans="1:13" x14ac:dyDescent="0.25">
      <c r="B196" s="406" t="s">
        <v>39</v>
      </c>
      <c r="C196" s="406"/>
      <c r="D196" s="406" t="s">
        <v>40</v>
      </c>
      <c r="E196" s="406"/>
      <c r="F196" s="406" t="s">
        <v>43</v>
      </c>
      <c r="G196" s="406"/>
      <c r="H196" s="406" t="s">
        <v>41</v>
      </c>
      <c r="I196" s="406"/>
      <c r="J196" s="406" t="s">
        <v>37</v>
      </c>
      <c r="K196" s="406"/>
      <c r="L196" s="406" t="s">
        <v>38</v>
      </c>
      <c r="M196" s="406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14</v>
      </c>
      <c r="E198" s="318">
        <v>9</v>
      </c>
      <c r="F198" s="318">
        <v>3</v>
      </c>
      <c r="G198" s="318">
        <v>1</v>
      </c>
      <c r="H198" s="318">
        <v>3</v>
      </c>
      <c r="I198" s="318">
        <v>1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110</v>
      </c>
      <c r="C200" s="318">
        <v>84</v>
      </c>
      <c r="D200" s="318">
        <v>106</v>
      </c>
      <c r="E200" s="318">
        <v>87</v>
      </c>
      <c r="F200" s="318">
        <v>5</v>
      </c>
      <c r="G200" s="318">
        <v>6</v>
      </c>
      <c r="H200" s="318">
        <v>5</v>
      </c>
      <c r="I200" s="318">
        <v>6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157</v>
      </c>
      <c r="C202" s="318">
        <v>128</v>
      </c>
      <c r="D202" s="318">
        <v>134</v>
      </c>
      <c r="E202" s="318">
        <v>108</v>
      </c>
      <c r="F202" s="318">
        <v>4</v>
      </c>
      <c r="G202" s="318">
        <v>7</v>
      </c>
      <c r="H202" s="318">
        <v>4</v>
      </c>
      <c r="I202" s="318">
        <v>7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14</v>
      </c>
      <c r="D203" s="318">
        <v>20</v>
      </c>
      <c r="E203" s="318">
        <v>14</v>
      </c>
      <c r="F203" s="318">
        <v>1</v>
      </c>
      <c r="G203" s="318">
        <v>1</v>
      </c>
      <c r="H203" s="318">
        <v>1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26</v>
      </c>
      <c r="E204" s="318">
        <v>20</v>
      </c>
      <c r="F204" s="318">
        <v>1</v>
      </c>
      <c r="G204" s="318">
        <v>1</v>
      </c>
      <c r="H204" s="318">
        <v>1</v>
      </c>
      <c r="I204" s="318">
        <v>1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6</v>
      </c>
      <c r="E205" s="318">
        <v>9</v>
      </c>
      <c r="F205" s="318">
        <v>0</v>
      </c>
      <c r="G205" s="318">
        <v>1</v>
      </c>
      <c r="H205" s="318">
        <v>0</v>
      </c>
      <c r="I205" s="318">
        <v>1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40</v>
      </c>
      <c r="D206" s="318">
        <v>36</v>
      </c>
      <c r="E206" s="318">
        <v>36</v>
      </c>
      <c r="F206" s="318">
        <v>0</v>
      </c>
      <c r="G206" s="318">
        <v>2</v>
      </c>
      <c r="H206" s="318">
        <v>0</v>
      </c>
      <c r="I206" s="318">
        <v>2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369</v>
      </c>
      <c r="C207" s="321">
        <f t="shared" ref="C207:M207" si="30">SUM(C198:C206)</f>
        <v>319</v>
      </c>
      <c r="D207" s="321">
        <f t="shared" si="30"/>
        <v>345</v>
      </c>
      <c r="E207" s="321">
        <f t="shared" si="30"/>
        <v>283</v>
      </c>
      <c r="F207" s="321">
        <f t="shared" si="30"/>
        <v>14</v>
      </c>
      <c r="G207" s="321">
        <f t="shared" si="30"/>
        <v>19</v>
      </c>
      <c r="H207" s="321">
        <f t="shared" si="30"/>
        <v>14</v>
      </c>
      <c r="I207" s="321">
        <f t="shared" si="30"/>
        <v>19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07" t="s">
        <v>73</v>
      </c>
      <c r="B208" s="397"/>
      <c r="C208" s="397"/>
      <c r="D208" s="397"/>
      <c r="E208" s="397"/>
      <c r="F208" s="397"/>
      <c r="G208" s="397"/>
      <c r="H208" s="397"/>
      <c r="I208" s="397"/>
      <c r="J208" s="397"/>
      <c r="K208" s="397"/>
      <c r="L208" s="397"/>
      <c r="M208" s="398"/>
    </row>
    <row r="209" spans="1:13" x14ac:dyDescent="0.25">
      <c r="A209" s="391" t="s">
        <v>7</v>
      </c>
      <c r="B209" s="392"/>
      <c r="C209" s="392"/>
      <c r="D209" s="392"/>
      <c r="E209" s="392"/>
      <c r="F209" s="392"/>
      <c r="G209" s="392"/>
      <c r="H209" s="392"/>
      <c r="I209" s="392"/>
      <c r="J209" s="392"/>
      <c r="K209" s="392"/>
      <c r="L209" s="392"/>
      <c r="M209" s="393"/>
    </row>
    <row r="210" spans="1:13" x14ac:dyDescent="0.25">
      <c r="B210" s="399" t="s">
        <v>39</v>
      </c>
      <c r="C210" s="399"/>
      <c r="D210" s="399" t="s">
        <v>40</v>
      </c>
      <c r="E210" s="399"/>
      <c r="F210" s="399" t="s">
        <v>43</v>
      </c>
      <c r="G210" s="399"/>
      <c r="H210" s="399" t="s">
        <v>41</v>
      </c>
      <c r="I210" s="399"/>
      <c r="J210" s="399" t="s">
        <v>37</v>
      </c>
      <c r="K210" s="399"/>
      <c r="L210" s="399" t="s">
        <v>38</v>
      </c>
      <c r="M210" s="399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0</v>
      </c>
      <c r="G212" s="318">
        <v>1</v>
      </c>
      <c r="H212" s="318">
        <v>0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28</v>
      </c>
      <c r="E214" s="318">
        <v>18</v>
      </c>
      <c r="F214" s="318">
        <v>2</v>
      </c>
      <c r="G214" s="318">
        <v>1</v>
      </c>
      <c r="H214" s="318">
        <v>2</v>
      </c>
      <c r="I214" s="318">
        <v>1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28</v>
      </c>
      <c r="E216" s="318">
        <v>33</v>
      </c>
      <c r="F216" s="318">
        <v>3</v>
      </c>
      <c r="G216" s="318">
        <v>0</v>
      </c>
      <c r="H216" s="318">
        <v>3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1</v>
      </c>
      <c r="H217" s="318">
        <v>2</v>
      </c>
      <c r="I217" s="318">
        <v>1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12</v>
      </c>
      <c r="E220" s="318">
        <v>16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93</v>
      </c>
      <c r="D221" s="321">
        <f t="shared" si="31"/>
        <v>82</v>
      </c>
      <c r="E221" s="321">
        <f t="shared" si="31"/>
        <v>89</v>
      </c>
      <c r="F221" s="321">
        <f t="shared" si="31"/>
        <v>7</v>
      </c>
      <c r="G221" s="321">
        <f t="shared" si="31"/>
        <v>3</v>
      </c>
      <c r="H221" s="321">
        <f t="shared" si="31"/>
        <v>7</v>
      </c>
      <c r="I221" s="321">
        <f t="shared" si="31"/>
        <v>3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466</v>
      </c>
      <c r="C222" s="334">
        <f t="shared" ref="C222:M222" si="32">SUM(C207,C221)</f>
        <v>412</v>
      </c>
      <c r="D222" s="334">
        <f t="shared" si="32"/>
        <v>427</v>
      </c>
      <c r="E222" s="334">
        <f t="shared" si="32"/>
        <v>372</v>
      </c>
      <c r="F222" s="334">
        <f t="shared" si="32"/>
        <v>21</v>
      </c>
      <c r="G222" s="334">
        <f t="shared" si="32"/>
        <v>22</v>
      </c>
      <c r="H222" s="334">
        <f t="shared" si="32"/>
        <v>21</v>
      </c>
      <c r="I222" s="334">
        <f t="shared" si="32"/>
        <v>22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4/14/2023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62" t="str">
        <f>Summary!A3</f>
        <v>Fall 2023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</row>
    <row r="4" spans="1:22" ht="15.75" customHeight="1" x14ac:dyDescent="0.2">
      <c r="A4" s="362" t="str">
        <f>Summary!A4</f>
        <v>as of Friday, April 14, 2023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</row>
    <row r="5" spans="1:22" ht="16.5" thickBot="1" x14ac:dyDescent="0.25">
      <c r="A5" s="363"/>
      <c r="B5" s="363"/>
      <c r="C5" s="363"/>
      <c r="D5" s="363"/>
      <c r="E5" s="36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64" t="s">
        <v>33</v>
      </c>
      <c r="C6" s="365"/>
      <c r="D6" s="365"/>
      <c r="E6" s="366"/>
      <c r="F6" s="367" t="s">
        <v>35</v>
      </c>
      <c r="G6" s="368"/>
      <c r="H6" s="368"/>
      <c r="I6" s="369"/>
      <c r="J6" s="370" t="s">
        <v>27</v>
      </c>
      <c r="K6" s="371"/>
      <c r="L6" s="371"/>
      <c r="M6" s="372"/>
      <c r="N6" s="429" t="s">
        <v>26</v>
      </c>
      <c r="O6" s="430"/>
      <c r="P6" s="430"/>
      <c r="Q6" s="431"/>
      <c r="R6" s="432" t="s">
        <v>10</v>
      </c>
      <c r="S6" s="433"/>
      <c r="T6" s="433"/>
      <c r="U6" s="434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73" t="s">
        <v>23</v>
      </c>
      <c r="E7" s="375" t="s">
        <v>24</v>
      </c>
      <c r="F7" s="32" t="str">
        <f>B7</f>
        <v>Fall 2023</v>
      </c>
      <c r="G7" s="34" t="str">
        <f>C7</f>
        <v>Fall 2022</v>
      </c>
      <c r="H7" s="377" t="s">
        <v>23</v>
      </c>
      <c r="I7" s="379" t="s">
        <v>24</v>
      </c>
      <c r="J7" s="36" t="str">
        <f>B7</f>
        <v>Fall 2023</v>
      </c>
      <c r="K7" s="38" t="str">
        <f>G7</f>
        <v>Fall 2022</v>
      </c>
      <c r="L7" s="358" t="s">
        <v>23</v>
      </c>
      <c r="M7" s="360" t="s">
        <v>24</v>
      </c>
      <c r="N7" s="40" t="str">
        <f>B7</f>
        <v>Fall 2023</v>
      </c>
      <c r="O7" s="42" t="str">
        <f>B7</f>
        <v>Fall 2023</v>
      </c>
      <c r="P7" s="427" t="s">
        <v>23</v>
      </c>
      <c r="Q7" s="425" t="s">
        <v>24</v>
      </c>
      <c r="R7" s="117" t="str">
        <f>B7</f>
        <v>Fall 2023</v>
      </c>
      <c r="S7" s="118" t="str">
        <f>C7</f>
        <v>Fall 2022</v>
      </c>
      <c r="T7" s="423" t="s">
        <v>23</v>
      </c>
      <c r="U7" s="421" t="s">
        <v>24</v>
      </c>
    </row>
    <row r="8" spans="1:22" ht="30.75" thickBot="1" x14ac:dyDescent="0.25">
      <c r="A8" s="307"/>
      <c r="B8" s="31" t="str">
        <f>Summary!B7</f>
        <v>as of 4/14/23</v>
      </c>
      <c r="C8" s="31" t="str">
        <f>Summary!C7</f>
        <v>as of 4/14/22</v>
      </c>
      <c r="D8" s="374"/>
      <c r="E8" s="376"/>
      <c r="F8" s="33" t="str">
        <f>B8</f>
        <v>as of 4/14/23</v>
      </c>
      <c r="G8" s="35" t="str">
        <f>C8</f>
        <v>as of 4/14/22</v>
      </c>
      <c r="H8" s="378"/>
      <c r="I8" s="380"/>
      <c r="J8" s="37" t="str">
        <f>F8</f>
        <v>as of 4/14/23</v>
      </c>
      <c r="K8" s="39" t="str">
        <f>G8</f>
        <v>as of 4/14/22</v>
      </c>
      <c r="L8" s="359"/>
      <c r="M8" s="361"/>
      <c r="N8" s="41" t="str">
        <f>J8</f>
        <v>as of 4/14/23</v>
      </c>
      <c r="O8" s="43" t="str">
        <f>K8</f>
        <v>as of 4/14/22</v>
      </c>
      <c r="P8" s="428"/>
      <c r="Q8" s="426"/>
      <c r="R8" s="119" t="str">
        <f>N8</f>
        <v>as of 4/14/23</v>
      </c>
      <c r="S8" s="120" t="str">
        <f>O8</f>
        <v>as of 4/14/22</v>
      </c>
      <c r="T8" s="424"/>
      <c r="U8" s="422"/>
    </row>
    <row r="9" spans="1:22" s="69" customFormat="1" ht="15.75" thickBot="1" x14ac:dyDescent="0.25">
      <c r="A9" s="193" t="s">
        <v>28</v>
      </c>
      <c r="B9" s="44">
        <f>B26+B74+B42+B10+B58+B90</f>
        <v>68479</v>
      </c>
      <c r="C9" s="44">
        <f>C26+C74+C42+C10+C58+C90</f>
        <v>66878</v>
      </c>
      <c r="D9" s="44">
        <f t="shared" ref="D9" si="0">IF(ISERROR(B9-C9),"n/a",B9-C9)</f>
        <v>1601</v>
      </c>
      <c r="E9" s="45">
        <f t="shared" ref="E9" si="1">IF(ISERROR(D9/C9),"n/a",(D9/C9))</f>
        <v>2.3939113011752743E-2</v>
      </c>
      <c r="F9" s="48">
        <f>F26+F74+F42+F10+F58+F90</f>
        <v>44364</v>
      </c>
      <c r="G9" s="48">
        <f>G26+G74+G42+G10+G58+G90</f>
        <v>42687</v>
      </c>
      <c r="H9" s="345">
        <f>IF(ISERROR(F9-G9),"n/a",F9-G9)</f>
        <v>1677</v>
      </c>
      <c r="I9" s="49">
        <f t="shared" ref="I9" si="2">IF(ISERROR(H9/G9),"n/a",(H9/G9))</f>
        <v>3.9285965282170217E-2</v>
      </c>
      <c r="J9" s="46">
        <f>J26+J74+J42+J10+J58+J90</f>
        <v>2535</v>
      </c>
      <c r="K9" s="46">
        <f>K26+K74+K42+K10+K58+K90</f>
        <v>2392</v>
      </c>
      <c r="L9" s="47">
        <f t="shared" ref="L9" si="3">IF(ISERROR(J9-K9),"n/a",J9-K9)</f>
        <v>143</v>
      </c>
      <c r="M9" s="50">
        <f t="shared" ref="M9" si="4">IF(ISERROR(L9/K9),"n/a",(L9/K9))</f>
        <v>5.9782608695652176E-2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17125</v>
      </c>
      <c r="C10" s="54">
        <f>C11+C18</f>
        <v>15480</v>
      </c>
      <c r="D10" s="55">
        <f t="shared" ref="D10:D25" si="9">IF(ISERROR(B10-C10),"n/a",B10-C10)</f>
        <v>1645</v>
      </c>
      <c r="E10" s="56">
        <f t="shared" ref="E10:E25" si="10">IF(ISERROR(D10/C10),"n/a",(D10/C10))</f>
        <v>0.10626614987080103</v>
      </c>
      <c r="F10" s="57">
        <f>F11+F18</f>
        <v>7588</v>
      </c>
      <c r="G10" s="58">
        <f>G11+G18</f>
        <v>8067</v>
      </c>
      <c r="H10" s="59">
        <f t="shared" ref="H10:H24" si="11">IF(ISERROR(F10-G10),"n/a",F10-G10)</f>
        <v>-479</v>
      </c>
      <c r="I10" s="60">
        <f t="shared" ref="I10:I25" si="12">IF(ISERROR(H10/G10),"n/a",(H10/G10))</f>
        <v>-5.9377711664807237E-2</v>
      </c>
      <c r="J10" s="61">
        <f>J11+J18</f>
        <v>343</v>
      </c>
      <c r="K10" s="62">
        <f>K11+K18</f>
        <v>407</v>
      </c>
      <c r="L10" s="63">
        <f t="shared" ref="L10:L24" si="13">IF(ISERROR(J10-K10),"n/a",J10-K10)</f>
        <v>-64</v>
      </c>
      <c r="M10" s="64">
        <f t="shared" ref="M10:M25" si="14">IF(ISERROR(L10/K10),"n/a",(L10/K10))</f>
        <v>-0.15724815724815724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14257</v>
      </c>
      <c r="C11" s="54">
        <f>C12+C14+C16</f>
        <v>12808</v>
      </c>
      <c r="D11" s="55">
        <f t="shared" si="9"/>
        <v>1449</v>
      </c>
      <c r="E11" s="56">
        <f t="shared" si="10"/>
        <v>0.11313241723922549</v>
      </c>
      <c r="F11" s="57">
        <f>F12+F16+F14</f>
        <v>6879</v>
      </c>
      <c r="G11" s="58">
        <f>G12+G16+G14</f>
        <v>7098</v>
      </c>
      <c r="H11" s="59">
        <f t="shared" si="11"/>
        <v>-219</v>
      </c>
      <c r="I11" s="60">
        <f t="shared" si="12"/>
        <v>-3.0853761622992391E-2</v>
      </c>
      <c r="J11" s="61">
        <f>J12+J16+J14</f>
        <v>306</v>
      </c>
      <c r="K11" s="62">
        <f>K12+K16+K14</f>
        <v>386</v>
      </c>
      <c r="L11" s="63">
        <f t="shared" si="13"/>
        <v>-80</v>
      </c>
      <c r="M11" s="64">
        <f t="shared" si="14"/>
        <v>-0.20725388601036268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12358</v>
      </c>
      <c r="C12" s="94">
        <f>C13</f>
        <v>11123</v>
      </c>
      <c r="D12" s="95">
        <f t="shared" ref="D12:D15" si="19">IF(ISERROR(B12-C12),"n/a",B12-C12)</f>
        <v>1235</v>
      </c>
      <c r="E12" s="96">
        <f t="shared" ref="E12:E15" si="20">IF(ISERROR(D12/C12),"n/a",(D12/C12))</f>
        <v>0.11103119661961701</v>
      </c>
      <c r="F12" s="175">
        <f>F13</f>
        <v>5305</v>
      </c>
      <c r="G12" s="176">
        <f>G13</f>
        <v>5762</v>
      </c>
      <c r="H12" s="97">
        <f t="shared" ref="H12:H15" si="21">IF(ISERROR(F12-G12),"n/a",F12-G12)</f>
        <v>-457</v>
      </c>
      <c r="I12" s="98">
        <f t="shared" ref="I12:I15" si="22">IF(ISERROR(H12/G12),"n/a",(H12/G12))</f>
        <v>-7.9312738632419305E-2</v>
      </c>
      <c r="J12" s="177">
        <f>J13</f>
        <v>232</v>
      </c>
      <c r="K12" s="178">
        <f>K13</f>
        <v>326</v>
      </c>
      <c r="L12" s="99">
        <f t="shared" ref="L12:L15" si="23">IF(ISERROR(J12-K12),"n/a",J12-K12)</f>
        <v>-94</v>
      </c>
      <c r="M12" s="100">
        <f t="shared" ref="M12:M15" si="24">IF(ISERROR(L12/K12),"n/a",(L12/K12))</f>
        <v>-0.28834355828220859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12358</v>
      </c>
      <c r="C13" s="291">
        <v>11123</v>
      </c>
      <c r="D13" s="106">
        <f t="shared" si="19"/>
        <v>1235</v>
      </c>
      <c r="E13" s="300">
        <f t="shared" si="20"/>
        <v>0.11103119661961701</v>
      </c>
      <c r="F13" s="292">
        <v>5305</v>
      </c>
      <c r="G13" s="293">
        <v>5762</v>
      </c>
      <c r="H13" s="110">
        <f t="shared" si="21"/>
        <v>-457</v>
      </c>
      <c r="I13" s="111">
        <f t="shared" si="22"/>
        <v>-7.9312738632419305E-2</v>
      </c>
      <c r="J13" s="294">
        <v>232</v>
      </c>
      <c r="K13" s="295">
        <v>326</v>
      </c>
      <c r="L13" s="114">
        <f t="shared" si="23"/>
        <v>-94</v>
      </c>
      <c r="M13" s="115">
        <f t="shared" si="24"/>
        <v>-0.28834355828220859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1230</v>
      </c>
      <c r="C14" s="94">
        <f>C15</f>
        <v>1121</v>
      </c>
      <c r="D14" s="95">
        <f t="shared" si="19"/>
        <v>109</v>
      </c>
      <c r="E14" s="96">
        <f t="shared" si="20"/>
        <v>9.723461195361284E-2</v>
      </c>
      <c r="F14" s="175">
        <f>F15</f>
        <v>996</v>
      </c>
      <c r="G14" s="176">
        <f>G15</f>
        <v>886</v>
      </c>
      <c r="H14" s="97">
        <f t="shared" si="21"/>
        <v>110</v>
      </c>
      <c r="I14" s="98">
        <f t="shared" si="22"/>
        <v>0.12415349887133183</v>
      </c>
      <c r="J14" s="177">
        <f>J15</f>
        <v>57</v>
      </c>
      <c r="K14" s="178">
        <f>K15</f>
        <v>49</v>
      </c>
      <c r="L14" s="99">
        <f t="shared" si="23"/>
        <v>8</v>
      </c>
      <c r="M14" s="100">
        <f t="shared" si="24"/>
        <v>0.16326530612244897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1230</v>
      </c>
      <c r="C15" s="105">
        <v>1121</v>
      </c>
      <c r="D15" s="106">
        <f t="shared" si="19"/>
        <v>109</v>
      </c>
      <c r="E15" s="107">
        <f t="shared" si="20"/>
        <v>9.723461195361284E-2</v>
      </c>
      <c r="F15" s="108">
        <v>996</v>
      </c>
      <c r="G15" s="109">
        <v>886</v>
      </c>
      <c r="H15" s="110">
        <f t="shared" si="21"/>
        <v>110</v>
      </c>
      <c r="I15" s="111">
        <f t="shared" si="22"/>
        <v>0.12415349887133183</v>
      </c>
      <c r="J15" s="112">
        <v>57</v>
      </c>
      <c r="K15" s="113">
        <v>49</v>
      </c>
      <c r="L15" s="114">
        <f t="shared" si="23"/>
        <v>8</v>
      </c>
      <c r="M15" s="115">
        <f t="shared" si="24"/>
        <v>0.16326530612244897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564</v>
      </c>
      <c r="D16" s="95">
        <f t="shared" si="9"/>
        <v>105</v>
      </c>
      <c r="E16" s="96">
        <f t="shared" si="10"/>
        <v>0.18617021276595744</v>
      </c>
      <c r="F16" s="175">
        <f>F17</f>
        <v>578</v>
      </c>
      <c r="G16" s="176">
        <f>G17</f>
        <v>450</v>
      </c>
      <c r="H16" s="97">
        <f t="shared" si="11"/>
        <v>128</v>
      </c>
      <c r="I16" s="98">
        <f t="shared" si="12"/>
        <v>0.28444444444444444</v>
      </c>
      <c r="J16" s="177">
        <f>J17</f>
        <v>17</v>
      </c>
      <c r="K16" s="178">
        <f>K17</f>
        <v>11</v>
      </c>
      <c r="L16" s="99">
        <f t="shared" si="13"/>
        <v>6</v>
      </c>
      <c r="M16" s="100">
        <f t="shared" si="14"/>
        <v>0.54545454545454541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564</v>
      </c>
      <c r="D17" s="106">
        <f t="shared" si="9"/>
        <v>105</v>
      </c>
      <c r="E17" s="107">
        <f t="shared" si="10"/>
        <v>0.18617021276595744</v>
      </c>
      <c r="F17" s="108">
        <v>578</v>
      </c>
      <c r="G17" s="109">
        <v>450</v>
      </c>
      <c r="H17" s="110">
        <f t="shared" si="11"/>
        <v>128</v>
      </c>
      <c r="I17" s="111">
        <f t="shared" si="12"/>
        <v>0.28444444444444444</v>
      </c>
      <c r="J17" s="112">
        <v>17</v>
      </c>
      <c r="K17" s="113">
        <v>11</v>
      </c>
      <c r="L17" s="114">
        <f t="shared" si="13"/>
        <v>6</v>
      </c>
      <c r="M17" s="115">
        <f t="shared" si="14"/>
        <v>0.54545454545454541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2868</v>
      </c>
      <c r="C18" s="54">
        <f>C19+C22+C24</f>
        <v>2672</v>
      </c>
      <c r="D18" s="55">
        <f t="shared" si="9"/>
        <v>196</v>
      </c>
      <c r="E18" s="56">
        <f t="shared" si="10"/>
        <v>7.3353293413173648E-2</v>
      </c>
      <c r="F18" s="57">
        <f>F19+F24+F22</f>
        <v>709</v>
      </c>
      <c r="G18" s="58">
        <f>G19+G24+G22</f>
        <v>969</v>
      </c>
      <c r="H18" s="59">
        <f t="shared" si="11"/>
        <v>-260</v>
      </c>
      <c r="I18" s="60">
        <f t="shared" si="12"/>
        <v>-0.26831785345717235</v>
      </c>
      <c r="J18" s="61">
        <f>J19+J24+J22</f>
        <v>37</v>
      </c>
      <c r="K18" s="62">
        <f>K19+K24+K22</f>
        <v>21</v>
      </c>
      <c r="L18" s="63">
        <f t="shared" si="13"/>
        <v>16</v>
      </c>
      <c r="M18" s="64">
        <f t="shared" si="14"/>
        <v>0.76190476190476186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2607</v>
      </c>
      <c r="C19" s="238">
        <f>SUM(C20:C21)</f>
        <v>2411</v>
      </c>
      <c r="D19" s="227">
        <f t="shared" si="9"/>
        <v>196</v>
      </c>
      <c r="E19" s="228">
        <f t="shared" si="10"/>
        <v>8.1294068851099133E-2</v>
      </c>
      <c r="F19" s="239">
        <f>SUM(F20:F21)</f>
        <v>640</v>
      </c>
      <c r="G19" s="240">
        <f>SUM(G20:G21)</f>
        <v>874</v>
      </c>
      <c r="H19" s="241">
        <f t="shared" si="11"/>
        <v>-234</v>
      </c>
      <c r="I19" s="242">
        <f t="shared" si="12"/>
        <v>-0.26773455377574373</v>
      </c>
      <c r="J19" s="243">
        <f>SUM(J20:J21)</f>
        <v>27</v>
      </c>
      <c r="K19" s="244">
        <f>SUM(K20:K21)</f>
        <v>20</v>
      </c>
      <c r="L19" s="245">
        <f t="shared" si="13"/>
        <v>7</v>
      </c>
      <c r="M19" s="246">
        <f t="shared" si="14"/>
        <v>0.35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2607</v>
      </c>
      <c r="C20" s="105">
        <v>2411</v>
      </c>
      <c r="D20" s="183">
        <f t="shared" si="9"/>
        <v>196</v>
      </c>
      <c r="E20" s="247">
        <f t="shared" si="10"/>
        <v>8.1294068851099133E-2</v>
      </c>
      <c r="F20" s="108">
        <v>640</v>
      </c>
      <c r="G20" s="109">
        <v>874</v>
      </c>
      <c r="H20" s="110">
        <f>IF(ISERROR(F20-G20),"n/a",F20-G20)</f>
        <v>-234</v>
      </c>
      <c r="I20" s="111">
        <f>IF(ISERROR(H20/G20),"n/a",(H20/G20))</f>
        <v>-0.26773455377574373</v>
      </c>
      <c r="J20" s="112">
        <v>27</v>
      </c>
      <c r="K20" s="113">
        <v>20</v>
      </c>
      <c r="L20" s="114">
        <f>IF(ISERROR(J20-K20),"n/a",J20-K20)</f>
        <v>7</v>
      </c>
      <c r="M20" s="115">
        <f>IF(ISERROR(L20/K20),"n/a",(L20/K20))</f>
        <v>0.35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206</v>
      </c>
      <c r="C22" s="94">
        <f>C23</f>
        <v>211</v>
      </c>
      <c r="D22" s="95">
        <f>IF(ISERROR(B22-C22),"n/a",B22-C22)</f>
        <v>-5</v>
      </c>
      <c r="E22" s="96">
        <f>IF(ISERROR(D22/C22),"n/a",(D22/C22))</f>
        <v>-2.3696682464454975E-2</v>
      </c>
      <c r="F22" s="175">
        <f>F23</f>
        <v>63</v>
      </c>
      <c r="G22" s="176">
        <f>G23</f>
        <v>91</v>
      </c>
      <c r="H22" s="97">
        <f>IF(ISERROR(F22-G22),"n/a",F22-G22)</f>
        <v>-28</v>
      </c>
      <c r="I22" s="98">
        <f>IF(ISERROR(H22/G22),"n/a",(H22/G22))</f>
        <v>-0.30769230769230771</v>
      </c>
      <c r="J22" s="177">
        <f>J23</f>
        <v>10</v>
      </c>
      <c r="K22" s="178">
        <f>K23</f>
        <v>1</v>
      </c>
      <c r="L22" s="99">
        <f>IF(ISERROR(J22-K22),"n/a",J22-K22)</f>
        <v>9</v>
      </c>
      <c r="M22" s="100">
        <f>IF(ISERROR(L22/K22),"n/a",(L22/K22))</f>
        <v>9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206</v>
      </c>
      <c r="C23" s="105">
        <v>211</v>
      </c>
      <c r="D23" s="95">
        <f>IF(ISERROR(B23-C23),"n/a",B23-C23)</f>
        <v>-5</v>
      </c>
      <c r="E23" s="107">
        <f>IF(ISERROR(D23/C23),"n/a",(D23/C23))</f>
        <v>-2.3696682464454975E-2</v>
      </c>
      <c r="F23" s="108">
        <v>63</v>
      </c>
      <c r="G23" s="109">
        <v>91</v>
      </c>
      <c r="H23" s="110">
        <f>IF(ISERROR(F23-G23),"n/a",F23-G23)</f>
        <v>-28</v>
      </c>
      <c r="I23" s="111">
        <f>IF(ISERROR(H23/G23),"n/a",(H23/G23))</f>
        <v>-0.30769230769230771</v>
      </c>
      <c r="J23" s="112">
        <v>10</v>
      </c>
      <c r="K23" s="113">
        <v>1</v>
      </c>
      <c r="L23" s="114">
        <f>IF(ISERROR(J23-K23),"n/a",J23-K23)</f>
        <v>9</v>
      </c>
      <c r="M23" s="115">
        <f>IF(ISERROR(L23/K23),"n/a",(L23/K23))</f>
        <v>9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6</v>
      </c>
      <c r="G24" s="176">
        <f>G25</f>
        <v>4</v>
      </c>
      <c r="H24" s="97">
        <f t="shared" si="11"/>
        <v>2</v>
      </c>
      <c r="I24" s="98">
        <f t="shared" si="12"/>
        <v>0.5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6</v>
      </c>
      <c r="G25" s="109">
        <v>4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30167</v>
      </c>
      <c r="C26" s="54">
        <f>C27+C34</f>
        <v>31444</v>
      </c>
      <c r="D26" s="55">
        <f t="shared" ref="D26:D33" si="33">IF(ISERROR(B26-C26),"n/a",B26-C26)</f>
        <v>-1277</v>
      </c>
      <c r="E26" s="56">
        <f t="shared" ref="E26:E33" si="34">IF(ISERROR(D26/C26),"n/a",(D26/C26))</f>
        <v>-4.0611881440020356E-2</v>
      </c>
      <c r="F26" s="57">
        <f>F27+F34</f>
        <v>22722</v>
      </c>
      <c r="G26" s="58">
        <f>G27+G34</f>
        <v>20913</v>
      </c>
      <c r="H26" s="59">
        <f t="shared" ref="H26:H33" si="35">IF(ISERROR(F26-G26),"n/a",F26-G26)</f>
        <v>1809</v>
      </c>
      <c r="I26" s="60">
        <f t="shared" ref="I26:I33" si="36">IF(ISERROR(H26/G26),"n/a",(H26/G26))</f>
        <v>8.650121933725434E-2</v>
      </c>
      <c r="J26" s="61">
        <f>J27+J34</f>
        <v>1294</v>
      </c>
      <c r="K26" s="62">
        <f>K27+K34</f>
        <v>1111</v>
      </c>
      <c r="L26" s="63">
        <f t="shared" ref="L26:L33" si="37">IF(ISERROR(J26-K26),"n/a",J26-K26)</f>
        <v>183</v>
      </c>
      <c r="M26" s="64">
        <f t="shared" ref="M26:M33" si="38">IF(ISERROR(L26/K26),"n/a",(L26/K26))</f>
        <v>0.16471647164716471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25007</v>
      </c>
      <c r="C27" s="54">
        <f>C28+C32+C30</f>
        <v>25918</v>
      </c>
      <c r="D27" s="55">
        <f t="shared" si="33"/>
        <v>-911</v>
      </c>
      <c r="E27" s="56">
        <f t="shared" si="34"/>
        <v>-3.5149317076934951E-2</v>
      </c>
      <c r="F27" s="57">
        <f>F28+F32+F30</f>
        <v>19324</v>
      </c>
      <c r="G27" s="58">
        <f>G28+G32+G30</f>
        <v>16766</v>
      </c>
      <c r="H27" s="59">
        <f t="shared" si="35"/>
        <v>2558</v>
      </c>
      <c r="I27" s="60">
        <f t="shared" si="36"/>
        <v>0.15257067875462246</v>
      </c>
      <c r="J27" s="61">
        <f>J28+J32+J30</f>
        <v>1089</v>
      </c>
      <c r="K27" s="62">
        <f>K28+K32+K30</f>
        <v>896</v>
      </c>
      <c r="L27" s="63">
        <f t="shared" si="37"/>
        <v>193</v>
      </c>
      <c r="M27" s="64">
        <f t="shared" si="38"/>
        <v>0.21540178571428573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20584</v>
      </c>
      <c r="C28" s="94">
        <f>C29</f>
        <v>21598</v>
      </c>
      <c r="D28" s="95">
        <f t="shared" ref="D28" si="43">IF(ISERROR(B28-C28),"n/a",B28-C28)</f>
        <v>-1014</v>
      </c>
      <c r="E28" s="96">
        <f t="shared" ref="E28" si="44">IF(ISERROR(D28/C28),"n/a",(D28/C28))</f>
        <v>-4.6948791554773592E-2</v>
      </c>
      <c r="F28" s="175">
        <f>F29</f>
        <v>15777</v>
      </c>
      <c r="G28" s="176">
        <f>G29</f>
        <v>13292</v>
      </c>
      <c r="H28" s="97">
        <f t="shared" ref="H28" si="45">IF(ISERROR(F28-G28),"n/a",F28-G28)</f>
        <v>2485</v>
      </c>
      <c r="I28" s="98">
        <f t="shared" ref="I28" si="46">IF(ISERROR(H28/G28),"n/a",(H28/G28))</f>
        <v>0.18695455913331327</v>
      </c>
      <c r="J28" s="177">
        <f>J29</f>
        <v>973</v>
      </c>
      <c r="K28" s="178">
        <f>K29</f>
        <v>783</v>
      </c>
      <c r="L28" s="99">
        <f t="shared" ref="L28" si="47">IF(ISERROR(J28-K28),"n/a",J28-K28)</f>
        <v>190</v>
      </c>
      <c r="M28" s="100">
        <f t="shared" ref="M28" si="48">IF(ISERROR(L28/K28),"n/a",(L28/K28))</f>
        <v>0.24265644955300128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20584</v>
      </c>
      <c r="C29" s="249">
        <v>21598</v>
      </c>
      <c r="D29" s="250">
        <f t="shared" ref="D29" si="53">IF(ISERROR(B29-C29),"n/a",B29-C29)</f>
        <v>-1014</v>
      </c>
      <c r="E29" s="251">
        <f t="shared" ref="E29" si="54">IF(ISERROR(D29/C29),"n/a",(D29/C29))</f>
        <v>-4.6948791554773592E-2</v>
      </c>
      <c r="F29" s="252">
        <v>15777</v>
      </c>
      <c r="G29" s="253">
        <v>13292</v>
      </c>
      <c r="H29" s="254">
        <f t="shared" ref="H29" si="55">IF(ISERROR(F29-G29),"n/a",F29-G29)</f>
        <v>2485</v>
      </c>
      <c r="I29" s="255">
        <f t="shared" ref="I29" si="56">IF(ISERROR(H29/G29),"n/a",(H29/G29))</f>
        <v>0.18695455913331327</v>
      </c>
      <c r="J29" s="256">
        <v>973</v>
      </c>
      <c r="K29" s="257">
        <v>783</v>
      </c>
      <c r="L29" s="258">
        <f t="shared" ref="L29" si="57">IF(ISERROR(J29-K29),"n/a",J29-K29)</f>
        <v>190</v>
      </c>
      <c r="M29" s="259">
        <f t="shared" ref="M29" si="58">IF(ISERROR(L29/K29),"n/a",(L29/K29))</f>
        <v>0.24265644955300128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3144</v>
      </c>
      <c r="C30" s="94">
        <f>C31</f>
        <v>3085</v>
      </c>
      <c r="D30" s="95">
        <f t="shared" si="33"/>
        <v>59</v>
      </c>
      <c r="E30" s="96">
        <f t="shared" si="34"/>
        <v>1.9124797406807132E-2</v>
      </c>
      <c r="F30" s="175">
        <f>F31</f>
        <v>2464</v>
      </c>
      <c r="G30" s="176">
        <f>G31</f>
        <v>2420</v>
      </c>
      <c r="H30" s="97">
        <f t="shared" si="35"/>
        <v>44</v>
      </c>
      <c r="I30" s="98">
        <f t="shared" si="36"/>
        <v>1.8181818181818181E-2</v>
      </c>
      <c r="J30" s="177">
        <f>J31</f>
        <v>96</v>
      </c>
      <c r="K30" s="178">
        <f>K31</f>
        <v>83</v>
      </c>
      <c r="L30" s="99">
        <f t="shared" si="37"/>
        <v>13</v>
      </c>
      <c r="M30" s="100">
        <f t="shared" si="38"/>
        <v>0.15662650602409639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3144</v>
      </c>
      <c r="C31" s="105">
        <v>3085</v>
      </c>
      <c r="D31" s="106">
        <f t="shared" si="33"/>
        <v>59</v>
      </c>
      <c r="E31" s="107">
        <f t="shared" si="34"/>
        <v>1.9124797406807132E-2</v>
      </c>
      <c r="F31" s="108">
        <v>2464</v>
      </c>
      <c r="G31" s="109">
        <v>2420</v>
      </c>
      <c r="H31" s="110">
        <f t="shared" si="35"/>
        <v>44</v>
      </c>
      <c r="I31" s="111">
        <f t="shared" si="36"/>
        <v>1.8181818181818181E-2</v>
      </c>
      <c r="J31" s="112">
        <v>96</v>
      </c>
      <c r="K31" s="113">
        <v>83</v>
      </c>
      <c r="L31" s="114">
        <f t="shared" si="37"/>
        <v>13</v>
      </c>
      <c r="M31" s="115">
        <f t="shared" si="38"/>
        <v>0.15662650602409639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1279</v>
      </c>
      <c r="C32" s="94">
        <f>C33</f>
        <v>1235</v>
      </c>
      <c r="D32" s="95">
        <f t="shared" si="33"/>
        <v>44</v>
      </c>
      <c r="E32" s="96">
        <f t="shared" si="34"/>
        <v>3.5627530364372467E-2</v>
      </c>
      <c r="F32" s="175">
        <f>F33</f>
        <v>1083</v>
      </c>
      <c r="G32" s="176">
        <f>G33</f>
        <v>1054</v>
      </c>
      <c r="H32" s="97">
        <f t="shared" si="35"/>
        <v>29</v>
      </c>
      <c r="I32" s="98">
        <f t="shared" si="36"/>
        <v>2.7514231499051234E-2</v>
      </c>
      <c r="J32" s="177">
        <f>J33</f>
        <v>20</v>
      </c>
      <c r="K32" s="178">
        <f>K33</f>
        <v>30</v>
      </c>
      <c r="L32" s="99">
        <f t="shared" si="37"/>
        <v>-10</v>
      </c>
      <c r="M32" s="100">
        <f t="shared" si="38"/>
        <v>-0.33333333333333331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1279</v>
      </c>
      <c r="C33" s="105">
        <v>1235</v>
      </c>
      <c r="D33" s="106">
        <f t="shared" si="33"/>
        <v>44</v>
      </c>
      <c r="E33" s="107">
        <f t="shared" si="34"/>
        <v>3.5627530364372467E-2</v>
      </c>
      <c r="F33" s="108">
        <v>1083</v>
      </c>
      <c r="G33" s="109">
        <v>1054</v>
      </c>
      <c r="H33" s="110">
        <f t="shared" si="35"/>
        <v>29</v>
      </c>
      <c r="I33" s="111">
        <f t="shared" si="36"/>
        <v>2.7514231499051234E-2</v>
      </c>
      <c r="J33" s="112">
        <v>20</v>
      </c>
      <c r="K33" s="113">
        <v>30</v>
      </c>
      <c r="L33" s="114">
        <f t="shared" si="37"/>
        <v>-10</v>
      </c>
      <c r="M33" s="115">
        <f t="shared" si="38"/>
        <v>-0.33333333333333331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5160</v>
      </c>
      <c r="C34" s="54">
        <f>C35+C40+C38</f>
        <v>5526</v>
      </c>
      <c r="D34" s="55">
        <f t="shared" ref="D34" si="63">IF(ISERROR(B34-C34),"n/a",B34-C34)</f>
        <v>-366</v>
      </c>
      <c r="E34" s="56">
        <f t="shared" ref="E34" si="64">IF(ISERROR(D34/C34),"n/a",(D34/C34))</f>
        <v>-6.6232356134636267E-2</v>
      </c>
      <c r="F34" s="57">
        <f>F35+F40+F38</f>
        <v>3398</v>
      </c>
      <c r="G34" s="58">
        <f>G35+G40+G38</f>
        <v>4147</v>
      </c>
      <c r="H34" s="59">
        <f t="shared" ref="H34" si="65">IF(ISERROR(F34-G34),"n/a",F34-G34)</f>
        <v>-749</v>
      </c>
      <c r="I34" s="60">
        <f t="shared" ref="I34" si="66">IF(ISERROR(H34/G34),"n/a",(H34/G34))</f>
        <v>-0.18061249095731854</v>
      </c>
      <c r="J34" s="61">
        <f>J35+J40+J38</f>
        <v>205</v>
      </c>
      <c r="K34" s="62">
        <f>K35+K40+K38</f>
        <v>215</v>
      </c>
      <c r="L34" s="63">
        <f t="shared" ref="L34" si="67">IF(ISERROR(J34-K34),"n/a",J34-K34)</f>
        <v>-10</v>
      </c>
      <c r="M34" s="64">
        <f t="shared" ref="M34" si="68">IF(ISERROR(L34/K34),"n/a",(L34/K34))</f>
        <v>-4.6511627906976744E-2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4643</v>
      </c>
      <c r="C35" s="226">
        <f>SUM(C36:C37)</f>
        <v>4894</v>
      </c>
      <c r="D35" s="227">
        <f t="shared" ref="D35:D41" si="73">IF(ISERROR(B35-C35),"n/a",B35-C35)</f>
        <v>-251</v>
      </c>
      <c r="E35" s="228">
        <f t="shared" ref="E35:E41" si="74">IF(ISERROR(D35/C35),"n/a",(D35/C35))</f>
        <v>-5.1287290559869227E-2</v>
      </c>
      <c r="F35" s="229">
        <f>SUM(F36:F37)</f>
        <v>3016</v>
      </c>
      <c r="G35" s="230">
        <f>SUM(G36:G37)</f>
        <v>3630</v>
      </c>
      <c r="H35" s="231">
        <f t="shared" ref="H35:H41" si="75">IF(ISERROR(F35-G35),"n/a",F35-G35)</f>
        <v>-614</v>
      </c>
      <c r="I35" s="232">
        <f t="shared" ref="I35:I41" si="76">IF(ISERROR(H35/G35),"n/a",(H35/G35))</f>
        <v>-0.16914600550964187</v>
      </c>
      <c r="J35" s="233">
        <f>SUM(J36:J37)</f>
        <v>191</v>
      </c>
      <c r="K35" s="234">
        <f>SUM(K36:K37)</f>
        <v>199</v>
      </c>
      <c r="L35" s="235">
        <f t="shared" ref="L35:L40" si="77">IF(ISERROR(J35-K35),"n/a",J35-K35)</f>
        <v>-8</v>
      </c>
      <c r="M35" s="236">
        <f t="shared" ref="M35:M41" si="78">IF(ISERROR(L35/K35),"n/a",(L35/K35))</f>
        <v>-4.0201005025125629E-2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4643</v>
      </c>
      <c r="C36" s="249">
        <v>4894</v>
      </c>
      <c r="D36" s="183">
        <f t="shared" si="73"/>
        <v>-251</v>
      </c>
      <c r="E36" s="247">
        <f t="shared" si="74"/>
        <v>-5.1287290559869227E-2</v>
      </c>
      <c r="F36" s="252">
        <v>3016</v>
      </c>
      <c r="G36" s="253">
        <v>3630</v>
      </c>
      <c r="H36" s="254">
        <f>IF(ISERROR(F36-G36),"n/a",F36-G36)</f>
        <v>-614</v>
      </c>
      <c r="I36" s="255">
        <f>IF(ISERROR(H36/G36),"n/a",(H36/G36))</f>
        <v>-0.16914600550964187</v>
      </c>
      <c r="J36" s="256">
        <v>191</v>
      </c>
      <c r="K36" s="257">
        <v>199</v>
      </c>
      <c r="L36" s="258">
        <f>IF(ISERROR(J36-K36),"n/a",J36-K36)</f>
        <v>-8</v>
      </c>
      <c r="M36" s="259">
        <f>IF(ISERROR(L36/K36),"n/a",(L36/K36))</f>
        <v>-4.0201005025125629E-2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403</v>
      </c>
      <c r="C38" s="94">
        <f>C39</f>
        <v>530</v>
      </c>
      <c r="D38" s="95">
        <f>IF(ISERROR(B38-C38),"n/a",B38-C38)</f>
        <v>-127</v>
      </c>
      <c r="E38" s="96">
        <f>IF(ISERROR(D38/C38),"n/a",(D38/C38))</f>
        <v>-0.23962264150943396</v>
      </c>
      <c r="F38" s="175">
        <f>F39</f>
        <v>328</v>
      </c>
      <c r="G38" s="176">
        <f>G39</f>
        <v>470</v>
      </c>
      <c r="H38" s="97">
        <f>IF(ISERROR(F38-G38),"n/a",F38-G38)</f>
        <v>-142</v>
      </c>
      <c r="I38" s="98">
        <f>IF(ISERROR(H38/G38),"n/a",(H38/G38))</f>
        <v>-0.30212765957446808</v>
      </c>
      <c r="J38" s="177">
        <f>J39</f>
        <v>12</v>
      </c>
      <c r="K38" s="178">
        <f>K39</f>
        <v>14</v>
      </c>
      <c r="L38" s="99">
        <f>IF(ISERROR(J38-K38),"n/a",J38-K38)</f>
        <v>-2</v>
      </c>
      <c r="M38" s="100">
        <f>IF(ISERROR(L38/K38),"n/a",(L38/K38))</f>
        <v>-0.14285714285714285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403</v>
      </c>
      <c r="C39" s="105">
        <v>530</v>
      </c>
      <c r="D39" s="106">
        <f>IF(ISERROR(B39-C39),"n/a",B39-C39)</f>
        <v>-127</v>
      </c>
      <c r="E39" s="107">
        <f>IF(ISERROR(D39/C39),"n/a",(D39/C39))</f>
        <v>-0.23962264150943396</v>
      </c>
      <c r="F39" s="108">
        <v>328</v>
      </c>
      <c r="G39" s="109">
        <v>470</v>
      </c>
      <c r="H39" s="110">
        <f>IF(ISERROR(F39-G39),"n/a",F39-G39)</f>
        <v>-142</v>
      </c>
      <c r="I39" s="111">
        <f>IF(ISERROR(H39/G39),"n/a",(H39/G39))</f>
        <v>-0.30212765957446808</v>
      </c>
      <c r="J39" s="112">
        <v>12</v>
      </c>
      <c r="K39" s="113">
        <v>14</v>
      </c>
      <c r="L39" s="114">
        <f>IF(ISERROR(J39-K39),"n/a",J39-K39)</f>
        <v>-2</v>
      </c>
      <c r="M39" s="115">
        <f>IF(ISERROR(L39/K39),"n/a",(L39/K39))</f>
        <v>-0.14285714285714285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54</v>
      </c>
      <c r="G40" s="176">
        <f>G41</f>
        <v>47</v>
      </c>
      <c r="H40" s="97">
        <f t="shared" si="75"/>
        <v>7</v>
      </c>
      <c r="I40" s="98">
        <f t="shared" si="76"/>
        <v>0.14893617021276595</v>
      </c>
      <c r="J40" s="177">
        <f>J41</f>
        <v>2</v>
      </c>
      <c r="K40" s="178">
        <f>K41</f>
        <v>2</v>
      </c>
      <c r="L40" s="99">
        <f t="shared" si="77"/>
        <v>0</v>
      </c>
      <c r="M40" s="100">
        <f t="shared" si="78"/>
        <v>0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54</v>
      </c>
      <c r="G41" s="109">
        <v>47</v>
      </c>
      <c r="H41" s="110">
        <f t="shared" si="75"/>
        <v>7</v>
      </c>
      <c r="I41" s="111">
        <f t="shared" si="76"/>
        <v>0.14893617021276595</v>
      </c>
      <c r="J41" s="112">
        <v>2</v>
      </c>
      <c r="K41" s="113">
        <v>2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16400</v>
      </c>
      <c r="C42" s="54">
        <f>C43+C50</f>
        <v>16450</v>
      </c>
      <c r="D42" s="55">
        <f t="shared" ref="D42:D57" si="87">IF(ISERROR(B42-C42),"n/a",B42-C42)</f>
        <v>-50</v>
      </c>
      <c r="E42" s="56">
        <f t="shared" ref="E42:E57" si="88">IF(ISERROR(D42/C42),"n/a",(D42/C42))</f>
        <v>-3.0395136778115501E-3</v>
      </c>
      <c r="F42" s="57">
        <f>F43+F50</f>
        <v>11820</v>
      </c>
      <c r="G42" s="58">
        <f>G43+G50</f>
        <v>11800</v>
      </c>
      <c r="H42" s="59">
        <f t="shared" ref="H42:H57" si="89">IF(ISERROR(F42-G42),"n/a",F42-G42)</f>
        <v>20</v>
      </c>
      <c r="I42" s="60">
        <f t="shared" ref="I42:I57" si="90">IF(ISERROR(H42/G42),"n/a",(H42/G42))</f>
        <v>1.6949152542372881E-3</v>
      </c>
      <c r="J42" s="61">
        <f>J43+J50</f>
        <v>750</v>
      </c>
      <c r="K42" s="62">
        <f>K43+K50</f>
        <v>760</v>
      </c>
      <c r="L42" s="63">
        <f t="shared" ref="L42:L56" si="91">IF(ISERROR(J42-K42),"n/a",J42-K42)</f>
        <v>-10</v>
      </c>
      <c r="M42" s="64">
        <f t="shared" ref="M42:M57" si="92">IF(ISERROR(L42/K42),"n/a",(L42/K42))</f>
        <v>-1.3157894736842105E-2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14449</v>
      </c>
      <c r="C43" s="54">
        <f>C44+C48+C46</f>
        <v>14249</v>
      </c>
      <c r="D43" s="55">
        <f t="shared" si="87"/>
        <v>200</v>
      </c>
      <c r="E43" s="56">
        <f t="shared" si="88"/>
        <v>1.4036072706856622E-2</v>
      </c>
      <c r="F43" s="57">
        <f>F44+F48+F46</f>
        <v>10852</v>
      </c>
      <c r="G43" s="58">
        <f>G44+G48+G46</f>
        <v>10537</v>
      </c>
      <c r="H43" s="59">
        <f t="shared" si="89"/>
        <v>315</v>
      </c>
      <c r="I43" s="60">
        <f t="shared" si="90"/>
        <v>2.9894656923222927E-2</v>
      </c>
      <c r="J43" s="61">
        <f>J44+J48+J46</f>
        <v>677</v>
      </c>
      <c r="K43" s="62">
        <f>K44+K48+K46</f>
        <v>699</v>
      </c>
      <c r="L43" s="63">
        <f t="shared" si="91"/>
        <v>-22</v>
      </c>
      <c r="M43" s="64">
        <f t="shared" si="92"/>
        <v>-3.1473533619456366E-2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12669</v>
      </c>
      <c r="C44" s="80">
        <f>C45</f>
        <v>12622</v>
      </c>
      <c r="D44" s="80">
        <f t="shared" si="87"/>
        <v>47</v>
      </c>
      <c r="E44" s="81">
        <f t="shared" si="88"/>
        <v>3.7236571066392014E-3</v>
      </c>
      <c r="F44" s="82">
        <f>F45</f>
        <v>9352</v>
      </c>
      <c r="G44" s="84">
        <f>G45</f>
        <v>9156</v>
      </c>
      <c r="H44" s="84">
        <f t="shared" si="89"/>
        <v>196</v>
      </c>
      <c r="I44" s="85">
        <f t="shared" si="90"/>
        <v>2.1406727828746176E-2</v>
      </c>
      <c r="J44" s="86">
        <f>J45</f>
        <v>630</v>
      </c>
      <c r="K44" s="88">
        <f>K45</f>
        <v>653</v>
      </c>
      <c r="L44" s="88">
        <f t="shared" si="91"/>
        <v>-23</v>
      </c>
      <c r="M44" s="89">
        <f t="shared" si="92"/>
        <v>-3.5222052067381319E-2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12669</v>
      </c>
      <c r="C45" s="249">
        <v>12622</v>
      </c>
      <c r="D45" s="183">
        <f t="shared" ref="D45" si="97">IF(ISERROR(B45-C45),"n/a",B45-C45)</f>
        <v>47</v>
      </c>
      <c r="E45" s="247">
        <f t="shared" ref="E45" si="98">IF(ISERROR(D45/C45),"n/a",(D45/C45))</f>
        <v>3.7236571066392014E-3</v>
      </c>
      <c r="F45" s="287">
        <v>9352</v>
      </c>
      <c r="G45" s="283">
        <v>9156</v>
      </c>
      <c r="H45" s="283">
        <f t="shared" ref="H45" si="99">IF(ISERROR(F45-G45),"n/a",F45-G45)</f>
        <v>196</v>
      </c>
      <c r="I45" s="284">
        <f t="shared" ref="I45" si="100">IF(ISERROR(H45/G45),"n/a",(H45/G45))</f>
        <v>2.1406727828746176E-2</v>
      </c>
      <c r="J45" s="256">
        <v>630</v>
      </c>
      <c r="K45" s="285">
        <v>653</v>
      </c>
      <c r="L45" s="285">
        <f t="shared" ref="L45" si="101">IF(ISERROR(J45-K45),"n/a",J45-K45)</f>
        <v>-23</v>
      </c>
      <c r="M45" s="286">
        <f t="shared" ref="M45" si="102">IF(ISERROR(L45/K45),"n/a",(L45/K45))</f>
        <v>-3.5222052067381319E-2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1012</v>
      </c>
      <c r="D46" s="95">
        <f>IF(ISERROR(B46-C46),"n/a",B46-C46)</f>
        <v>114</v>
      </c>
      <c r="E46" s="96">
        <f>IF(ISERROR(D46/C46),"n/a",(D46/C46))</f>
        <v>0.11264822134387352</v>
      </c>
      <c r="F46" s="175">
        <f>F47</f>
        <v>936</v>
      </c>
      <c r="G46" s="176">
        <f>G47</f>
        <v>840</v>
      </c>
      <c r="H46" s="97">
        <f>IF(ISERROR(F46-G46),"n/a",F46-G46)</f>
        <v>96</v>
      </c>
      <c r="I46" s="98">
        <f>IF(ISERROR(H46/G46),"n/a",(H46/G46))</f>
        <v>0.11428571428571428</v>
      </c>
      <c r="J46" s="177">
        <f>J47</f>
        <v>33</v>
      </c>
      <c r="K46" s="178">
        <f>K47</f>
        <v>30</v>
      </c>
      <c r="L46" s="99">
        <f>IF(ISERROR(J46-K46),"n/a",J46-K46)</f>
        <v>3</v>
      </c>
      <c r="M46" s="100">
        <f>IF(ISERROR(L46/K46),"n/a",(L46/K46))</f>
        <v>0.1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1012</v>
      </c>
      <c r="D47" s="106">
        <f>IF(ISERROR(B47-C47),"n/a",B47-C47)</f>
        <v>114</v>
      </c>
      <c r="E47" s="107">
        <f>IF(ISERROR(D47/C47),"n/a",(D47/C47))</f>
        <v>0.11264822134387352</v>
      </c>
      <c r="F47" s="108">
        <v>936</v>
      </c>
      <c r="G47" s="109">
        <v>840</v>
      </c>
      <c r="H47" s="110">
        <f>IF(ISERROR(F47-G47),"n/a",F47-G47)</f>
        <v>96</v>
      </c>
      <c r="I47" s="111">
        <f>IF(ISERROR(H47/G47),"n/a",(H47/G47))</f>
        <v>0.11428571428571428</v>
      </c>
      <c r="J47" s="112">
        <v>33</v>
      </c>
      <c r="K47" s="113">
        <v>30</v>
      </c>
      <c r="L47" s="114">
        <f>IF(ISERROR(J47-K47),"n/a",J47-K47)</f>
        <v>3</v>
      </c>
      <c r="M47" s="115">
        <f>IF(ISERROR(L47/K47),"n/a",(L47/K47))</f>
        <v>0.1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654</v>
      </c>
      <c r="C48" s="94">
        <f>C49</f>
        <v>615</v>
      </c>
      <c r="D48" s="95">
        <f t="shared" si="87"/>
        <v>39</v>
      </c>
      <c r="E48" s="96">
        <f t="shared" si="88"/>
        <v>6.3414634146341464E-2</v>
      </c>
      <c r="F48" s="175">
        <f>F49</f>
        <v>564</v>
      </c>
      <c r="G48" s="176">
        <f>G49</f>
        <v>541</v>
      </c>
      <c r="H48" s="97">
        <f t="shared" si="89"/>
        <v>23</v>
      </c>
      <c r="I48" s="98">
        <f t="shared" si="90"/>
        <v>4.2513863216266171E-2</v>
      </c>
      <c r="J48" s="177">
        <f>J49</f>
        <v>14</v>
      </c>
      <c r="K48" s="178">
        <f>K49</f>
        <v>16</v>
      </c>
      <c r="L48" s="99">
        <f t="shared" si="91"/>
        <v>-2</v>
      </c>
      <c r="M48" s="100">
        <f t="shared" si="92"/>
        <v>-0.125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654</v>
      </c>
      <c r="C49" s="105">
        <v>615</v>
      </c>
      <c r="D49" s="106">
        <f t="shared" si="87"/>
        <v>39</v>
      </c>
      <c r="E49" s="107">
        <f t="shared" si="88"/>
        <v>6.3414634146341464E-2</v>
      </c>
      <c r="F49" s="108">
        <v>564</v>
      </c>
      <c r="G49" s="109">
        <v>541</v>
      </c>
      <c r="H49" s="110">
        <f t="shared" si="89"/>
        <v>23</v>
      </c>
      <c r="I49" s="111">
        <f t="shared" si="90"/>
        <v>4.2513863216266171E-2</v>
      </c>
      <c r="J49" s="112">
        <v>14</v>
      </c>
      <c r="K49" s="113">
        <v>16</v>
      </c>
      <c r="L49" s="114">
        <f t="shared" si="91"/>
        <v>-2</v>
      </c>
      <c r="M49" s="115">
        <f t="shared" si="92"/>
        <v>-0.125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1951</v>
      </c>
      <c r="C50" s="54">
        <f>C51+C56+C54</f>
        <v>2201</v>
      </c>
      <c r="D50" s="55">
        <f t="shared" si="87"/>
        <v>-250</v>
      </c>
      <c r="E50" s="56">
        <f t="shared" si="88"/>
        <v>-0.11358473421172194</v>
      </c>
      <c r="F50" s="57">
        <f>F51+F56+F54</f>
        <v>968</v>
      </c>
      <c r="G50" s="58">
        <f>G51+G56+G54</f>
        <v>1263</v>
      </c>
      <c r="H50" s="59">
        <f t="shared" si="89"/>
        <v>-295</v>
      </c>
      <c r="I50" s="60">
        <f t="shared" si="90"/>
        <v>-0.23357086302454474</v>
      </c>
      <c r="J50" s="61">
        <f>J51+J56+J54</f>
        <v>73</v>
      </c>
      <c r="K50" s="62">
        <f>K51+K56+K54</f>
        <v>61</v>
      </c>
      <c r="L50" s="63">
        <f t="shared" si="91"/>
        <v>12</v>
      </c>
      <c r="M50" s="64">
        <f t="shared" si="92"/>
        <v>0.19672131147540983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1807</v>
      </c>
      <c r="C51" s="79">
        <f>SUM(C52:C53)</f>
        <v>2057</v>
      </c>
      <c r="D51" s="80">
        <f t="shared" si="87"/>
        <v>-250</v>
      </c>
      <c r="E51" s="81">
        <f t="shared" si="88"/>
        <v>-0.12153621779290229</v>
      </c>
      <c r="F51" s="82">
        <f>SUM(F52:F53)</f>
        <v>917</v>
      </c>
      <c r="G51" s="83">
        <f>SUM(G52:G53)</f>
        <v>1213</v>
      </c>
      <c r="H51" s="84">
        <f t="shared" si="89"/>
        <v>-296</v>
      </c>
      <c r="I51" s="85">
        <f t="shared" si="90"/>
        <v>-0.24402308326463315</v>
      </c>
      <c r="J51" s="86">
        <f>SUM(J52:J53)</f>
        <v>70</v>
      </c>
      <c r="K51" s="87">
        <f>SUM(K52:K53)</f>
        <v>60</v>
      </c>
      <c r="L51" s="88">
        <f t="shared" si="91"/>
        <v>10</v>
      </c>
      <c r="M51" s="89">
        <f t="shared" si="92"/>
        <v>0.16666666666666666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1807</v>
      </c>
      <c r="C52" s="249">
        <v>2057</v>
      </c>
      <c r="D52" s="250">
        <f>IF(ISERROR(B52-C52),"n/a",B52-C52)</f>
        <v>-250</v>
      </c>
      <c r="E52" s="251">
        <f>IF(ISERROR(D52/C52),"n/a",(D52/C52))</f>
        <v>-0.12153621779290229</v>
      </c>
      <c r="F52" s="252">
        <v>917</v>
      </c>
      <c r="G52" s="253">
        <v>1213</v>
      </c>
      <c r="H52" s="254">
        <f>IF(ISERROR(F52-G52),"n/a",F52-G52)</f>
        <v>-296</v>
      </c>
      <c r="I52" s="255">
        <f>IF(ISERROR(H52/G52),"n/a",(H52/G52))</f>
        <v>-0.24402308326463315</v>
      </c>
      <c r="J52" s="256">
        <v>70</v>
      </c>
      <c r="K52" s="257">
        <v>60</v>
      </c>
      <c r="L52" s="258">
        <f>IF(ISERROR(J52-K52),"n/a",J52-K52)</f>
        <v>10</v>
      </c>
      <c r="M52" s="259">
        <f>IF(ISERROR(L52/K52),"n/a",(L52/K52))</f>
        <v>0.16666666666666666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87</v>
      </c>
      <c r="C54" s="94">
        <f>C55</f>
        <v>107</v>
      </c>
      <c r="D54" s="95">
        <f>IF(ISERROR(B54-C54),"n/a",B54-C54)</f>
        <v>-20</v>
      </c>
      <c r="E54" s="96">
        <f>IF(ISERROR(D54/C54),"n/a",(D54/C54))</f>
        <v>-0.18691588785046728</v>
      </c>
      <c r="F54" s="175">
        <f>F55</f>
        <v>45</v>
      </c>
      <c r="G54" s="176">
        <f>G55</f>
        <v>49</v>
      </c>
      <c r="H54" s="97">
        <f>IF(ISERROR(F54-G54),"n/a",F54-G54)</f>
        <v>-4</v>
      </c>
      <c r="I54" s="98">
        <f>IF(ISERROR(H54/G54),"n/a",(H54/G54))</f>
        <v>-8.1632653061224483E-2</v>
      </c>
      <c r="J54" s="177">
        <f>J55</f>
        <v>3</v>
      </c>
      <c r="K54" s="178">
        <f>K55</f>
        <v>1</v>
      </c>
      <c r="L54" s="99">
        <f>IF(ISERROR(J54-K54),"n/a",J54-K54)</f>
        <v>2</v>
      </c>
      <c r="M54" s="100">
        <f>IF(ISERROR(L54/K54),"n/a",(L54/K54))</f>
        <v>2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87</v>
      </c>
      <c r="C55" s="105">
        <v>107</v>
      </c>
      <c r="D55" s="106">
        <f>IF(ISERROR(B55-C55),"n/a",B55-C55)</f>
        <v>-20</v>
      </c>
      <c r="E55" s="107">
        <f>IF(ISERROR(D55/C55),"n/a",(D55/C55))</f>
        <v>-0.18691588785046728</v>
      </c>
      <c r="F55" s="108">
        <v>45</v>
      </c>
      <c r="G55" s="109">
        <v>49</v>
      </c>
      <c r="H55" s="110">
        <f>IF(ISERROR(F55-G55),"n/a",F55-G55)</f>
        <v>-4</v>
      </c>
      <c r="I55" s="111">
        <f>IF(ISERROR(H55/G55),"n/a",(H55/G55))</f>
        <v>-8.1632653061224483E-2</v>
      </c>
      <c r="J55" s="112">
        <v>3</v>
      </c>
      <c r="K55" s="113">
        <v>1</v>
      </c>
      <c r="L55" s="114">
        <f>IF(ISERROR(J55-K55),"n/a",J55-K55)</f>
        <v>2</v>
      </c>
      <c r="M55" s="115">
        <f>IF(ISERROR(L55/K55),"n/a",(L55/K55))</f>
        <v>2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6</v>
      </c>
      <c r="G56" s="176">
        <f>G57</f>
        <v>1</v>
      </c>
      <c r="H56" s="97">
        <f t="shared" si="89"/>
        <v>5</v>
      </c>
      <c r="I56" s="98">
        <f t="shared" si="90"/>
        <v>5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6</v>
      </c>
      <c r="G57" s="109">
        <v>1</v>
      </c>
      <c r="H57" s="110">
        <f t="shared" si="89"/>
        <v>5</v>
      </c>
      <c r="I57" s="111">
        <f t="shared" si="90"/>
        <v>5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1234</v>
      </c>
      <c r="C58" s="54">
        <f>C59+C66</f>
        <v>1251</v>
      </c>
      <c r="D58" s="55">
        <f t="shared" ref="D58:D61" si="111">IF(ISERROR(B58-C58),"n/a",B58-C58)</f>
        <v>-17</v>
      </c>
      <c r="E58" s="56">
        <f t="shared" ref="E58:E61" si="112">IF(ISERROR(D58/C58),"n/a",(D58/C58))</f>
        <v>-1.3589128697042365E-2</v>
      </c>
      <c r="F58" s="57">
        <f>F59+F66</f>
        <v>914</v>
      </c>
      <c r="G58" s="58">
        <f>G59+G66</f>
        <v>838</v>
      </c>
      <c r="H58" s="59">
        <f t="shared" ref="H58:H61" si="113">IF(ISERROR(F58-G58),"n/a",F58-G58)</f>
        <v>76</v>
      </c>
      <c r="I58" s="60">
        <f t="shared" ref="I58:I61" si="114">IF(ISERROR(H58/G58),"n/a",(H58/G58))</f>
        <v>9.0692124105011929E-2</v>
      </c>
      <c r="J58" s="61">
        <f>J59+J66</f>
        <v>54</v>
      </c>
      <c r="K58" s="62">
        <f>K59+K66</f>
        <v>47</v>
      </c>
      <c r="L58" s="63">
        <f t="shared" ref="L58:L61" si="115">IF(ISERROR(J58-K58),"n/a",J58-K58)</f>
        <v>7</v>
      </c>
      <c r="M58" s="64">
        <f t="shared" ref="M58:M61" si="116">IF(ISERROR(L58/K58),"n/a",(L58/K58))</f>
        <v>0.14893617021276595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1049</v>
      </c>
      <c r="C59" s="54">
        <f>C60+C64+C62</f>
        <v>1072</v>
      </c>
      <c r="D59" s="55">
        <f t="shared" si="111"/>
        <v>-23</v>
      </c>
      <c r="E59" s="56">
        <f t="shared" si="112"/>
        <v>-2.1455223880597014E-2</v>
      </c>
      <c r="F59" s="57">
        <f>F60+F64+F62</f>
        <v>761</v>
      </c>
      <c r="G59" s="58">
        <f>G60+G64+G62</f>
        <v>679</v>
      </c>
      <c r="H59" s="59">
        <f t="shared" si="113"/>
        <v>82</v>
      </c>
      <c r="I59" s="60">
        <f t="shared" si="114"/>
        <v>0.12076583210603829</v>
      </c>
      <c r="J59" s="61">
        <f>J60+J64+J62</f>
        <v>40</v>
      </c>
      <c r="K59" s="62">
        <f>K60+K64+K62</f>
        <v>36</v>
      </c>
      <c r="L59" s="63">
        <f t="shared" si="115"/>
        <v>4</v>
      </c>
      <c r="M59" s="64">
        <f t="shared" si="116"/>
        <v>0.1111111111111111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947</v>
      </c>
      <c r="C60" s="80">
        <f>C61</f>
        <v>972</v>
      </c>
      <c r="D60" s="80">
        <f t="shared" si="111"/>
        <v>-25</v>
      </c>
      <c r="E60" s="81">
        <f t="shared" si="112"/>
        <v>-2.5720164609053499E-2</v>
      </c>
      <c r="F60" s="82">
        <f>F61</f>
        <v>692</v>
      </c>
      <c r="G60" s="84">
        <f>G61</f>
        <v>596</v>
      </c>
      <c r="H60" s="84">
        <f t="shared" si="113"/>
        <v>96</v>
      </c>
      <c r="I60" s="85">
        <f t="shared" si="114"/>
        <v>0.16107382550335569</v>
      </c>
      <c r="J60" s="86">
        <f>J61</f>
        <v>40</v>
      </c>
      <c r="K60" s="88">
        <f>K61</f>
        <v>33</v>
      </c>
      <c r="L60" s="88">
        <f t="shared" si="115"/>
        <v>7</v>
      </c>
      <c r="M60" s="89">
        <f t="shared" si="116"/>
        <v>0.21212121212121213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947</v>
      </c>
      <c r="C61" s="249">
        <v>972</v>
      </c>
      <c r="D61" s="183">
        <f t="shared" si="111"/>
        <v>-25</v>
      </c>
      <c r="E61" s="247">
        <f t="shared" si="112"/>
        <v>-2.5720164609053499E-2</v>
      </c>
      <c r="F61" s="287">
        <v>692</v>
      </c>
      <c r="G61" s="283">
        <v>596</v>
      </c>
      <c r="H61" s="283">
        <f t="shared" si="113"/>
        <v>96</v>
      </c>
      <c r="I61" s="284">
        <f t="shared" si="114"/>
        <v>0.16107382550335569</v>
      </c>
      <c r="J61" s="256">
        <v>40</v>
      </c>
      <c r="K61" s="285">
        <v>33</v>
      </c>
      <c r="L61" s="285">
        <f t="shared" si="115"/>
        <v>7</v>
      </c>
      <c r="M61" s="286">
        <f t="shared" si="116"/>
        <v>0.21212121212121213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60</v>
      </c>
      <c r="G62" s="176">
        <f>G63</f>
        <v>57</v>
      </c>
      <c r="H62" s="97">
        <f>IF(ISERROR(F62-G62),"n/a",F62-G62)</f>
        <v>3</v>
      </c>
      <c r="I62" s="98">
        <f>IF(ISERROR(H62/G62),"n/a",(H62/G62))</f>
        <v>5.2631578947368418E-2</v>
      </c>
      <c r="J62" s="177">
        <f>J63</f>
        <v>0</v>
      </c>
      <c r="K62" s="178">
        <f>K63</f>
        <v>2</v>
      </c>
      <c r="L62" s="99">
        <f>IF(ISERROR(J62-K62),"n/a",J62-K62)</f>
        <v>-2</v>
      </c>
      <c r="M62" s="100">
        <f>IF(ISERROR(L62/K62),"n/a",(L62/K62))</f>
        <v>-1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60</v>
      </c>
      <c r="G63" s="109">
        <v>57</v>
      </c>
      <c r="H63" s="110">
        <f>IF(ISERROR(F63-G63),"n/a",F63-G63)</f>
        <v>3</v>
      </c>
      <c r="I63" s="111">
        <f>IF(ISERROR(H63/G63),"n/a",(H63/G63))</f>
        <v>5.2631578947368418E-2</v>
      </c>
      <c r="J63" s="112">
        <v>0</v>
      </c>
      <c r="K63" s="113">
        <v>2</v>
      </c>
      <c r="L63" s="114">
        <f>IF(ISERROR(J63-K63),"n/a",J63-K63)</f>
        <v>-2</v>
      </c>
      <c r="M63" s="115">
        <f>IF(ISERROR(L63/K63),"n/a",(L63/K63))</f>
        <v>-1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1</v>
      </c>
      <c r="L64" s="99">
        <f t="shared" ref="L64:L67" si="125">IF(ISERROR(J64-K64),"n/a",J64-K64)</f>
        <v>-1</v>
      </c>
      <c r="M64" s="100">
        <f t="shared" ref="M64:M67" si="126">IF(ISERROR(L64/K64),"n/a",(L64/K64))</f>
        <v>-1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1</v>
      </c>
      <c r="L65" s="114">
        <f t="shared" si="125"/>
        <v>-1</v>
      </c>
      <c r="M65" s="115">
        <f t="shared" si="126"/>
        <v>-1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185</v>
      </c>
      <c r="C66" s="54">
        <f>C67+C72+C70</f>
        <v>179</v>
      </c>
      <c r="D66" s="55">
        <f t="shared" si="121"/>
        <v>6</v>
      </c>
      <c r="E66" s="56">
        <f t="shared" si="122"/>
        <v>3.3519553072625698E-2</v>
      </c>
      <c r="F66" s="57">
        <f>F67+F72+F70</f>
        <v>153</v>
      </c>
      <c r="G66" s="58">
        <f>G67+G72+G70</f>
        <v>159</v>
      </c>
      <c r="H66" s="59">
        <f t="shared" si="123"/>
        <v>-6</v>
      </c>
      <c r="I66" s="60">
        <f t="shared" si="124"/>
        <v>-3.7735849056603772E-2</v>
      </c>
      <c r="J66" s="61">
        <f>J67+J72+J70</f>
        <v>14</v>
      </c>
      <c r="K66" s="62">
        <f>K67+K72+K70</f>
        <v>11</v>
      </c>
      <c r="L66" s="63">
        <f t="shared" si="125"/>
        <v>3</v>
      </c>
      <c r="M66" s="64">
        <f t="shared" si="126"/>
        <v>0.27272727272727271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178</v>
      </c>
      <c r="C67" s="79">
        <f>SUM(C68:C69)</f>
        <v>153</v>
      </c>
      <c r="D67" s="80">
        <f t="shared" si="121"/>
        <v>25</v>
      </c>
      <c r="E67" s="81">
        <f t="shared" si="122"/>
        <v>0.16339869281045752</v>
      </c>
      <c r="F67" s="82">
        <f>SUM(F68:F69)</f>
        <v>150</v>
      </c>
      <c r="G67" s="83">
        <f>SUM(G68:G69)</f>
        <v>143</v>
      </c>
      <c r="H67" s="84">
        <f t="shared" si="123"/>
        <v>7</v>
      </c>
      <c r="I67" s="85">
        <f t="shared" si="124"/>
        <v>4.8951048951048952E-2</v>
      </c>
      <c r="J67" s="86">
        <f>SUM(J68:J69)</f>
        <v>14</v>
      </c>
      <c r="K67" s="87">
        <f>SUM(K68:K69)</f>
        <v>11</v>
      </c>
      <c r="L67" s="88">
        <f t="shared" si="125"/>
        <v>3</v>
      </c>
      <c r="M67" s="89">
        <f t="shared" si="126"/>
        <v>0.27272727272727271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178</v>
      </c>
      <c r="C68" s="249">
        <v>153</v>
      </c>
      <c r="D68" s="250">
        <f>IF(ISERROR(B68-C68),"n/a",B68-C68)</f>
        <v>25</v>
      </c>
      <c r="E68" s="251">
        <f>IF(ISERROR(D68/C68),"n/a",(D68/C68))</f>
        <v>0.16339869281045752</v>
      </c>
      <c r="F68" s="252">
        <v>150</v>
      </c>
      <c r="G68" s="253">
        <v>143</v>
      </c>
      <c r="H68" s="254">
        <f>IF(ISERROR(F68-G68),"n/a",F68-G68)</f>
        <v>7</v>
      </c>
      <c r="I68" s="255">
        <f>IF(ISERROR(H68/G68),"n/a",(H68/G68))</f>
        <v>4.8951048951048952E-2</v>
      </c>
      <c r="J68" s="256">
        <v>14</v>
      </c>
      <c r="K68" s="257">
        <v>11</v>
      </c>
      <c r="L68" s="258">
        <f>IF(ISERROR(J68-K68),"n/a",J68-K68)</f>
        <v>3</v>
      </c>
      <c r="M68" s="259">
        <f>IF(ISERROR(L68/K68),"n/a",(L68/K68))</f>
        <v>0.27272727272727271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3</v>
      </c>
      <c r="G70" s="176">
        <f>G71</f>
        <v>13</v>
      </c>
      <c r="H70" s="97">
        <f>IF(ISERROR(F70-G70),"n/a",F70-G70)</f>
        <v>-10</v>
      </c>
      <c r="I70" s="98">
        <f>IF(ISERROR(H70/G70),"n/a",(H70/G70))</f>
        <v>-0.76923076923076927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3</v>
      </c>
      <c r="G71" s="109">
        <v>13</v>
      </c>
      <c r="H71" s="110">
        <f>IF(ISERROR(F71-G71),"n/a",F71-G71)</f>
        <v>-10</v>
      </c>
      <c r="I71" s="111">
        <f>IF(ISERROR(H71/G71),"n/a",(H71/G71))</f>
        <v>-0.76923076923076927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3087</v>
      </c>
      <c r="C74" s="54">
        <f>C75+C82</f>
        <v>1841</v>
      </c>
      <c r="D74" s="55">
        <f>IF(ISERROR(B74-C74),"n/a",B74-C74)</f>
        <v>1246</v>
      </c>
      <c r="E74" s="56">
        <f>IF(ISERROR(D74/C74),"n/a",(D74/C74))</f>
        <v>0.67680608365019013</v>
      </c>
      <c r="F74" s="57">
        <f>F75+F82</f>
        <v>893</v>
      </c>
      <c r="G74" s="58">
        <f>G75+G82</f>
        <v>697</v>
      </c>
      <c r="H74" s="59">
        <f>IF(ISERROR(F74-G74),"n/a",F74-G74)</f>
        <v>196</v>
      </c>
      <c r="I74" s="60">
        <f>IF(ISERROR(H74/G74),"n/a",(H74/G74))</f>
        <v>0.28120516499282638</v>
      </c>
      <c r="J74" s="61">
        <f>J75+J82</f>
        <v>73</v>
      </c>
      <c r="K74" s="62">
        <f>K75+K82</f>
        <v>45</v>
      </c>
      <c r="L74" s="63">
        <f>IF(ISERROR(J74-K74),"n/a",J74-K74)</f>
        <v>28</v>
      </c>
      <c r="M74" s="64">
        <f>IF(ISERROR(L74/K74),"n/a",(L74/K74))</f>
        <v>0.62222222222222223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1841</v>
      </c>
      <c r="D82" s="55">
        <f t="shared" ref="D82:D93" si="161">IF(ISERROR(B82-C82),"n/a",B82-C82)</f>
        <v>-121</v>
      </c>
      <c r="E82" s="56">
        <f t="shared" ref="E82:E93" si="162">IF(ISERROR(D82/C82),"n/a",(D82/C82))</f>
        <v>-6.5725149375339492E-2</v>
      </c>
      <c r="F82" s="57">
        <f>F83+F88+F86</f>
        <v>893</v>
      </c>
      <c r="G82" s="58">
        <f>G83+G88+G86</f>
        <v>697</v>
      </c>
      <c r="H82" s="59">
        <f t="shared" ref="H82:H93" si="163">IF(ISERROR(F82-G82),"n/a",F82-G82)</f>
        <v>196</v>
      </c>
      <c r="I82" s="60">
        <f t="shared" ref="I82:I93" si="164">IF(ISERROR(H82/G82),"n/a",(H82/G82))</f>
        <v>0.28120516499282638</v>
      </c>
      <c r="J82" s="61">
        <f>J83+J88+J86</f>
        <v>73</v>
      </c>
      <c r="K82" s="62">
        <f>K83+K88+K86</f>
        <v>45</v>
      </c>
      <c r="L82" s="63">
        <f t="shared" ref="L82:L93" si="165">IF(ISERROR(J82-K82),"n/a",J82-K82)</f>
        <v>28</v>
      </c>
      <c r="M82" s="64">
        <f t="shared" ref="M82:M93" si="166">IF(ISERROR(L82/K82),"n/a",(L82/K82))</f>
        <v>0.62222222222222223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1689</v>
      </c>
      <c r="D83" s="80">
        <f t="shared" si="161"/>
        <v>-111</v>
      </c>
      <c r="E83" s="81">
        <f t="shared" si="162"/>
        <v>-6.5719360568383664E-2</v>
      </c>
      <c r="F83" s="82">
        <f>SUM(F84:F85)</f>
        <v>846</v>
      </c>
      <c r="G83" s="83">
        <f>SUM(G84:G85)</f>
        <v>664</v>
      </c>
      <c r="H83" s="84">
        <f t="shared" si="163"/>
        <v>182</v>
      </c>
      <c r="I83" s="85">
        <f t="shared" si="164"/>
        <v>0.2740963855421687</v>
      </c>
      <c r="J83" s="86">
        <f>SUM(J84:J85)</f>
        <v>70</v>
      </c>
      <c r="K83" s="87">
        <f>SUM(K84:K85)</f>
        <v>45</v>
      </c>
      <c r="L83" s="88">
        <f t="shared" si="165"/>
        <v>25</v>
      </c>
      <c r="M83" s="89">
        <f t="shared" si="166"/>
        <v>0.55555555555555558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1689</v>
      </c>
      <c r="D84" s="250">
        <f>IF(ISERROR(B84-C84),"n/a",B84-C84)</f>
        <v>-111</v>
      </c>
      <c r="E84" s="251">
        <f>IF(ISERROR(D84/C84),"n/a",(D84/C84))</f>
        <v>-6.5719360568383664E-2</v>
      </c>
      <c r="F84" s="252">
        <v>846</v>
      </c>
      <c r="G84" s="253">
        <v>664</v>
      </c>
      <c r="H84" s="254">
        <f>IF(ISERROR(F84-G84),"n/a",F84-G84)</f>
        <v>182</v>
      </c>
      <c r="I84" s="255">
        <f>IF(ISERROR(H84/G84),"n/a",(H84/G84))</f>
        <v>0.2740963855421687</v>
      </c>
      <c r="J84" s="256">
        <v>70</v>
      </c>
      <c r="K84" s="257">
        <v>45</v>
      </c>
      <c r="L84" s="258">
        <f>IF(ISERROR(J84-K84),"n/a",J84-K84)</f>
        <v>25</v>
      </c>
      <c r="M84" s="259">
        <f>IF(ISERROR(L84/K84),"n/a",(L84/K84))</f>
        <v>0.55555555555555558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44</v>
      </c>
      <c r="G86" s="176">
        <f>G87</f>
        <v>29</v>
      </c>
      <c r="H86" s="97">
        <f>IF(ISERROR(F86-G86),"n/a",F86-G86)</f>
        <v>15</v>
      </c>
      <c r="I86" s="98">
        <f>IF(ISERROR(H86/G86),"n/a",(H86/G86))</f>
        <v>0.51724137931034486</v>
      </c>
      <c r="J86" s="177">
        <f>J87</f>
        <v>3</v>
      </c>
      <c r="K86" s="178">
        <f>K87</f>
        <v>0</v>
      </c>
      <c r="L86" s="99">
        <f>IF(ISERROR(J86-K86),"n/a",J86-K86)</f>
        <v>3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44</v>
      </c>
      <c r="G87" s="109">
        <v>29</v>
      </c>
      <c r="H87" s="110">
        <f>IF(ISERROR(F87-G87),"n/a",F87-G87)</f>
        <v>15</v>
      </c>
      <c r="I87" s="111">
        <f>IF(ISERROR(H87/G87),"n/a",(H87/G87))</f>
        <v>0.51724137931034486</v>
      </c>
      <c r="J87" s="112">
        <v>3</v>
      </c>
      <c r="K87" s="113">
        <v>0</v>
      </c>
      <c r="L87" s="114">
        <f>IF(ISERROR(J87-K87),"n/a",J87-K87)</f>
        <v>3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466</v>
      </c>
      <c r="C90" s="54">
        <f>C91+C98</f>
        <v>412</v>
      </c>
      <c r="D90" s="55">
        <f t="shared" si="161"/>
        <v>54</v>
      </c>
      <c r="E90" s="56">
        <f t="shared" si="162"/>
        <v>0.13106796116504854</v>
      </c>
      <c r="F90" s="57">
        <f>F91+F98</f>
        <v>427</v>
      </c>
      <c r="G90" s="58">
        <f>G91+G98</f>
        <v>372</v>
      </c>
      <c r="H90" s="59">
        <f t="shared" si="163"/>
        <v>55</v>
      </c>
      <c r="I90" s="60">
        <f t="shared" si="164"/>
        <v>0.14784946236559141</v>
      </c>
      <c r="J90" s="61">
        <f>J91+J98</f>
        <v>21</v>
      </c>
      <c r="K90" s="62">
        <f>K91+K98</f>
        <v>22</v>
      </c>
      <c r="L90" s="63">
        <f t="shared" si="165"/>
        <v>-1</v>
      </c>
      <c r="M90" s="64">
        <f t="shared" si="166"/>
        <v>-4.5454545454545456E-2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369</v>
      </c>
      <c r="C91" s="54">
        <f>C92+C96+C94</f>
        <v>319</v>
      </c>
      <c r="D91" s="55">
        <f t="shared" si="161"/>
        <v>50</v>
      </c>
      <c r="E91" s="56">
        <f t="shared" si="162"/>
        <v>0.15673981191222572</v>
      </c>
      <c r="F91" s="57">
        <f>F92+F96+F94</f>
        <v>345</v>
      </c>
      <c r="G91" s="58">
        <f>G92+G96+G94</f>
        <v>283</v>
      </c>
      <c r="H91" s="59">
        <f t="shared" si="163"/>
        <v>62</v>
      </c>
      <c r="I91" s="60">
        <f t="shared" si="164"/>
        <v>0.21908127208480566</v>
      </c>
      <c r="J91" s="61">
        <f>J92+J96+J94</f>
        <v>14</v>
      </c>
      <c r="K91" s="62">
        <f>K92+K96+K94</f>
        <v>19</v>
      </c>
      <c r="L91" s="63">
        <f t="shared" si="165"/>
        <v>-5</v>
      </c>
      <c r="M91" s="64">
        <f t="shared" si="166"/>
        <v>-0.26315789473684209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303</v>
      </c>
      <c r="C92" s="80">
        <f>C93</f>
        <v>272</v>
      </c>
      <c r="D92" s="80">
        <f t="shared" si="161"/>
        <v>31</v>
      </c>
      <c r="E92" s="81">
        <f t="shared" si="162"/>
        <v>0.11397058823529412</v>
      </c>
      <c r="F92" s="82">
        <f>F93</f>
        <v>295</v>
      </c>
      <c r="G92" s="84">
        <f>G93</f>
        <v>240</v>
      </c>
      <c r="H92" s="84">
        <f t="shared" si="163"/>
        <v>55</v>
      </c>
      <c r="I92" s="85">
        <f t="shared" si="164"/>
        <v>0.22916666666666666</v>
      </c>
      <c r="J92" s="86">
        <f>J93</f>
        <v>13</v>
      </c>
      <c r="K92" s="88">
        <f>K93</f>
        <v>17</v>
      </c>
      <c r="L92" s="88">
        <f t="shared" si="165"/>
        <v>-4</v>
      </c>
      <c r="M92" s="89">
        <f t="shared" si="166"/>
        <v>-0.23529411764705882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303</v>
      </c>
      <c r="C93" s="249">
        <v>272</v>
      </c>
      <c r="D93" s="183">
        <f t="shared" si="161"/>
        <v>31</v>
      </c>
      <c r="E93" s="247">
        <f t="shared" si="162"/>
        <v>0.11397058823529412</v>
      </c>
      <c r="F93" s="287">
        <v>295</v>
      </c>
      <c r="G93" s="283">
        <v>240</v>
      </c>
      <c r="H93" s="283">
        <f t="shared" si="163"/>
        <v>55</v>
      </c>
      <c r="I93" s="284">
        <f t="shared" si="164"/>
        <v>0.22916666666666666</v>
      </c>
      <c r="J93" s="256">
        <v>13</v>
      </c>
      <c r="K93" s="285">
        <v>17</v>
      </c>
      <c r="L93" s="285">
        <f t="shared" si="165"/>
        <v>-4</v>
      </c>
      <c r="M93" s="286">
        <f t="shared" si="166"/>
        <v>-0.23529411764705882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26</v>
      </c>
      <c r="G94" s="176">
        <f>G95</f>
        <v>20</v>
      </c>
      <c r="H94" s="97">
        <f>IF(ISERROR(F94-G94),"n/a",F94-G94)</f>
        <v>6</v>
      </c>
      <c r="I94" s="98">
        <f>IF(ISERROR(H94/G94),"n/a",(H94/G94))</f>
        <v>0.3</v>
      </c>
      <c r="J94" s="177">
        <f>J95</f>
        <v>1</v>
      </c>
      <c r="K94" s="178">
        <f>K95</f>
        <v>1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26</v>
      </c>
      <c r="G95" s="109">
        <v>20</v>
      </c>
      <c r="H95" s="110">
        <f>IF(ISERROR(F95-G95),"n/a",F95-G95)</f>
        <v>6</v>
      </c>
      <c r="I95" s="111">
        <f>IF(ISERROR(H95/G95),"n/a",(H95/G95))</f>
        <v>0.3</v>
      </c>
      <c r="J95" s="112">
        <v>1</v>
      </c>
      <c r="K95" s="113">
        <v>1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93</v>
      </c>
      <c r="D98" s="55">
        <f t="shared" si="175"/>
        <v>4</v>
      </c>
      <c r="E98" s="56">
        <f t="shared" si="176"/>
        <v>4.3010752688172046E-2</v>
      </c>
      <c r="F98" s="57">
        <f>F99+F104+F102</f>
        <v>82</v>
      </c>
      <c r="G98" s="58">
        <f>G99+G104+G102</f>
        <v>89</v>
      </c>
      <c r="H98" s="59">
        <f t="shared" si="177"/>
        <v>-7</v>
      </c>
      <c r="I98" s="60">
        <f t="shared" si="178"/>
        <v>-7.8651685393258425E-2</v>
      </c>
      <c r="J98" s="61">
        <f>J99+J104+J102</f>
        <v>7</v>
      </c>
      <c r="K98" s="62">
        <f>K99+K104+K102</f>
        <v>3</v>
      </c>
      <c r="L98" s="63">
        <f t="shared" si="179"/>
        <v>4</v>
      </c>
      <c r="M98" s="64">
        <f t="shared" si="180"/>
        <v>1.3333333333333333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87</v>
      </c>
      <c r="D99" s="80">
        <f t="shared" si="175"/>
        <v>4</v>
      </c>
      <c r="E99" s="81">
        <f t="shared" si="176"/>
        <v>4.5977011494252873E-2</v>
      </c>
      <c r="F99" s="82">
        <f>SUM(F100:F101)</f>
        <v>79</v>
      </c>
      <c r="G99" s="83">
        <f>SUM(G100:G101)</f>
        <v>84</v>
      </c>
      <c r="H99" s="84">
        <f t="shared" si="177"/>
        <v>-5</v>
      </c>
      <c r="I99" s="85">
        <f t="shared" si="178"/>
        <v>-5.9523809523809521E-2</v>
      </c>
      <c r="J99" s="86">
        <f>SUM(J100:J101)</f>
        <v>7</v>
      </c>
      <c r="K99" s="87">
        <f>SUM(K100:K101)</f>
        <v>3</v>
      </c>
      <c r="L99" s="88">
        <f t="shared" si="179"/>
        <v>4</v>
      </c>
      <c r="M99" s="89">
        <f t="shared" si="180"/>
        <v>1.3333333333333333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87</v>
      </c>
      <c r="D100" s="250">
        <f>IF(ISERROR(B100-C100),"n/a",B100-C100)</f>
        <v>4</v>
      </c>
      <c r="E100" s="251">
        <f>IF(ISERROR(D100/C100),"n/a",(D100/C100))</f>
        <v>4.5977011494252873E-2</v>
      </c>
      <c r="F100" s="252">
        <v>79</v>
      </c>
      <c r="G100" s="253">
        <v>84</v>
      </c>
      <c r="H100" s="254">
        <v>0</v>
      </c>
      <c r="I100" s="255">
        <f>IF(ISERROR(H100/G100),"n/a",(H100/G100))</f>
        <v>0</v>
      </c>
      <c r="J100" s="256">
        <v>7</v>
      </c>
      <c r="K100" s="257">
        <v>3</v>
      </c>
      <c r="L100" s="258">
        <f>IF(ISERROR(J100-K100),"n/a",J100-K100)</f>
        <v>4</v>
      </c>
      <c r="M100" s="259">
        <f>IF(ISERROR(L100/K100),"n/a",(L100/K100))</f>
        <v>1.3333333333333333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4/14/2023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14,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85" t="s">
        <v>77</v>
      </c>
      <c r="B6" s="386"/>
      <c r="C6" s="386"/>
      <c r="D6" s="387"/>
    </row>
    <row r="7" spans="1:4" ht="15.75" x14ac:dyDescent="0.25">
      <c r="A7" s="383" t="s">
        <v>11</v>
      </c>
      <c r="B7" s="338" t="str">
        <f>(Summary!B6)</f>
        <v>Fall 2023</v>
      </c>
      <c r="C7" s="339" t="str">
        <f>Summary!C6</f>
        <v>Fall 2022</v>
      </c>
      <c r="D7" s="381" t="s">
        <v>1</v>
      </c>
    </row>
    <row r="8" spans="1:4" ht="15.75" x14ac:dyDescent="0.2">
      <c r="A8" s="384"/>
      <c r="B8" s="74" t="str">
        <f>(Summary!B7)</f>
        <v>as of 4/14/23</v>
      </c>
      <c r="C8" s="326" t="str">
        <f>Summary!C7</f>
        <v>as of 4/14/22</v>
      </c>
      <c r="D8" s="382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0.66086340823424061</v>
      </c>
      <c r="C10" s="9">
        <f>IF(ISERROR(Summary!C48/Summary!C10),"n/a",Summary!C48/Summary!C10)</f>
        <v>0.62353774496125691</v>
      </c>
      <c r="D10" s="11">
        <f>IF(ISERROR(B10-C10),"n/a",B10-C10)</f>
        <v>3.73256632729837E-2</v>
      </c>
    </row>
    <row r="11" spans="1:4" ht="15" x14ac:dyDescent="0.2">
      <c r="A11" s="13" t="s">
        <v>13</v>
      </c>
      <c r="B11" s="9">
        <f>IF(ISERROR(Summary!B67/Summary!B48),"n/a",Summary!B67/Summary!B48)</f>
        <v>6.0219323123463793E-2</v>
      </c>
      <c r="C11" s="9">
        <f>IF(ISERROR(Summary!C67/Summary!C48),"n/a",Summary!C67/Summary!C48)</f>
        <v>6.2753872633390703E-2</v>
      </c>
      <c r="D11" s="11">
        <f>IF(ISERROR(B11-C11),"n/a",B11-C11)</f>
        <v>-2.5345495099269102E-3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0.85132158590308371</v>
      </c>
      <c r="C16" s="9">
        <f>IF(ISERROR(Summary!C53/Summary!C15),"n/a",Summary!C53/Summary!C15)</f>
        <v>0.85121951219512193</v>
      </c>
      <c r="D16" s="11">
        <f>IF(ISERROR(B16-C16),"n/a",B16-C16)</f>
        <v>1.0207370796178061E-4</v>
      </c>
    </row>
    <row r="17" spans="1:4" ht="15" x14ac:dyDescent="0.2">
      <c r="A17" s="13" t="s">
        <v>13</v>
      </c>
      <c r="B17" s="9">
        <f>IF(ISERROR(Summary!B72/Summary!B53),"n/a",Summary!B72/Summary!B53)</f>
        <v>2.2854678740836569E-2</v>
      </c>
      <c r="C17" s="9">
        <f>IF(ISERROR(Summary!C72/Summary!C53),"n/a",Summary!C72/Summary!C53)</f>
        <v>2.865329512893983E-2</v>
      </c>
      <c r="D17" s="11">
        <f>IF(ISERROR(B17-C17),"n/a",B17-C17)</f>
        <v>-5.7986163881032608E-3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0.79518072289156627</v>
      </c>
      <c r="C22" s="9">
        <f>IF(ISERROR(Summary!C51/Summary!C13),"n/a",Summary!C51/Summary!C13)</f>
        <v>0.7939462304944539</v>
      </c>
      <c r="D22" s="11">
        <f>IF(ISERROR(B22-C22),"n/a",B22-C22)</f>
        <v>1.2344923971123745E-3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4.1501976284584984E-2</v>
      </c>
      <c r="C23" s="9">
        <f>IF(ISERROR(Summary!C70/Summary!C51),"n/a",Summary!C70/Summary!C51)</f>
        <v>3.9071749940800378E-2</v>
      </c>
      <c r="D23" s="11">
        <f>IF(ISERROR(B23-C23),"n/a",B23-C23)</f>
        <v>2.4302263437846056E-3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0.68367274659111033</v>
      </c>
      <c r="C28" s="9">
        <f>IF(ISERROR(Summary!C47/Summary!C9),"n/a",Summary!C47/Summary!C9)</f>
        <v>0.65051133019423191</v>
      </c>
      <c r="D28" s="11">
        <f>IF(ISERROR(B28-C28),"n/a",B28-C28)</f>
        <v>3.3161416396878418E-2</v>
      </c>
    </row>
    <row r="29" spans="1:4" ht="15" x14ac:dyDescent="0.2">
      <c r="A29" s="13" t="s">
        <v>13</v>
      </c>
      <c r="B29" s="9">
        <f>IF(ISERROR(Summary!B66/Summary!B47),"n/a",Summary!B66/Summary!B47)</f>
        <v>5.5767088869894059E-2</v>
      </c>
      <c r="C29" s="9">
        <f>IF(ISERROR(Summary!C66/Summary!C47),"n/a",Summary!C66/Summary!C47)</f>
        <v>5.7907088528854581E-2</v>
      </c>
      <c r="D29" s="11">
        <f>IF(ISERROR(B29-C29),"n/a",B29-C29)</f>
        <v>-2.1399996589605216E-3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85" t="s">
        <v>7</v>
      </c>
      <c r="B34" s="386"/>
      <c r="C34" s="386"/>
      <c r="D34" s="387"/>
    </row>
    <row r="35" spans="1:4" ht="15.75" x14ac:dyDescent="0.25">
      <c r="A35" s="383" t="s">
        <v>11</v>
      </c>
      <c r="B35" s="338" t="str">
        <f>(Summary!B6)</f>
        <v>Fall 2023</v>
      </c>
      <c r="C35" s="340" t="str">
        <f>(Summary!C6)</f>
        <v>Fall 2022</v>
      </c>
      <c r="D35" s="381" t="s">
        <v>1</v>
      </c>
    </row>
    <row r="36" spans="1:4" ht="15.75" x14ac:dyDescent="0.2">
      <c r="A36" s="384" t="s">
        <v>11</v>
      </c>
      <c r="B36" s="74" t="str">
        <f>(Summary!B7)</f>
        <v>as of 4/14/23</v>
      </c>
      <c r="C36" s="326" t="str">
        <f>Summary!C7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0.51797505502567864</v>
      </c>
      <c r="C39" s="9">
        <f>IF(ISERROR(Summary!C56/Summary!C18),"n/a",Summary!C56/Summary!C18)</f>
        <v>0.58524488530688157</v>
      </c>
      <c r="D39" s="11">
        <f>IF(ISERROR(B39-C39),"n/a",B39-C39)</f>
        <v>-6.7269830281202925E-2</v>
      </c>
    </row>
    <row r="40" spans="1:4" ht="15" x14ac:dyDescent="0.2">
      <c r="A40" s="13" t="s">
        <v>13</v>
      </c>
      <c r="B40" s="9">
        <f>IF(ISERROR(Summary!B75/Summary!B56),"n/a",Summary!B75/Summary!B56)</f>
        <v>6.79886685552408E-2</v>
      </c>
      <c r="C40" s="9">
        <f>IF(ISERROR(Summary!C75/Summary!C56),"n/a",Summary!C75/Summary!C56)</f>
        <v>5.1150121065375302E-2</v>
      </c>
      <c r="D40" s="11">
        <f>IF(ISERROR(B40-C40),"n/a",B40-C40)</f>
        <v>1.6838547489865498E-2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0.27027027027027029</v>
      </c>
      <c r="C51" s="9">
        <f>IF(ISERROR(Summary!C62/Summary!C24),"n/a",Summary!C62/Summary!C24)</f>
        <v>0.26818181818181819</v>
      </c>
      <c r="D51" s="11">
        <f>IF(ISERROR(B51-C51),"n/a",B51-C51)</f>
        <v>2.0884520884520974E-3</v>
      </c>
    </row>
    <row r="52" spans="1:4" ht="15" x14ac:dyDescent="0.2">
      <c r="A52" s="13" t="s">
        <v>13</v>
      </c>
      <c r="B52" s="9">
        <f>IF(ISERROR(Summary!B81/Summary!B62),"n/a",Summary!B81/Summary!B62)</f>
        <v>4.2857142857142858E-2</v>
      </c>
      <c r="C52" s="9">
        <f>IF(ISERROR(Summary!C81/Summary!C62),"n/a",Summary!C81/Summary!C62)</f>
        <v>3.3898305084745763E-2</v>
      </c>
      <c r="D52" s="11">
        <f>IF(ISERROR(B52-C52),"n/a",B52-C52)</f>
        <v>8.9588377723970949E-3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0.59290953545232272</v>
      </c>
      <c r="C57" s="9">
        <f>IF(ISERROR(Summary!C59/Summary!C21),"n/a",Summary!C59/Summary!C21)</f>
        <v>0.65634365634365632</v>
      </c>
      <c r="D57" s="11">
        <f>IF(ISERROR(B57-C57),"n/a",B57-C57)</f>
        <v>-6.3434120891333601E-2</v>
      </c>
    </row>
    <row r="58" spans="1:4" ht="15" x14ac:dyDescent="0.2">
      <c r="A58" s="13" t="s">
        <v>13</v>
      </c>
      <c r="B58" s="9">
        <f>IF(ISERROR(Summary!B78/Summary!B59),"n/a",Summary!B78/Summary!B59)</f>
        <v>5.7731958762886601E-2</v>
      </c>
      <c r="C58" s="9">
        <f>IF(ISERROR(Summary!C78/Summary!C59),"n/a",Summary!C78/Summary!C59)</f>
        <v>2.4353120243531201E-2</v>
      </c>
      <c r="D58" s="11">
        <f>IF(ISERROR(B58-C58),"n/a",B58-C58)</f>
        <v>3.33788385193554E-2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0.51773641599198728</v>
      </c>
      <c r="C63" s="9">
        <f>IF(ISERROR(Summary!C54/Summary!C16),"n/a",Summary!C54/Summary!C16)</f>
        <v>0.58535805626598469</v>
      </c>
      <c r="D63" s="11">
        <f>IF(ISERROR(B63-C63),"n/a",B63-C63)</f>
        <v>-6.7621640273997419E-2</v>
      </c>
    </row>
    <row r="64" spans="1:4" ht="15" x14ac:dyDescent="0.2">
      <c r="A64" s="13" t="s">
        <v>13</v>
      </c>
      <c r="B64" s="9">
        <f>IF(ISERROR(Summary!B73/Summary!B54),"n/a",Summary!B73/Summary!B54)</f>
        <v>6.6903111397710782E-2</v>
      </c>
      <c r="C64" s="9">
        <f>IF(ISERROR(Summary!C73/Summary!C54),"n/a",Summary!C73/Summary!C54)</f>
        <v>4.8607318405243037E-2</v>
      </c>
      <c r="D64" s="11">
        <f>IF(ISERROR(B64-C64),"n/a",B64-C64)</f>
        <v>1.8295792992467745E-2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4/14/2023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April 14,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388" t="s">
        <v>44</v>
      </c>
      <c r="B6" s="389"/>
      <c r="C6" s="389"/>
      <c r="D6" s="390"/>
    </row>
    <row r="7" spans="1:5" ht="16.5" thickBot="1" x14ac:dyDescent="0.3">
      <c r="A7" s="385" t="s">
        <v>77</v>
      </c>
      <c r="B7" s="386"/>
      <c r="C7" s="386"/>
      <c r="D7" s="387"/>
    </row>
    <row r="8" spans="1:5" ht="15.75" customHeight="1" x14ac:dyDescent="0.2">
      <c r="A8" s="383" t="s">
        <v>11</v>
      </c>
      <c r="B8" s="325" t="str">
        <f>(Summary!B6)</f>
        <v>Fall 2023</v>
      </c>
      <c r="C8" s="327" t="str">
        <f>Summary!C6</f>
        <v>Fall 2022</v>
      </c>
      <c r="D8" s="381" t="s">
        <v>1</v>
      </c>
    </row>
    <row r="9" spans="1:5" ht="15.75" customHeight="1" x14ac:dyDescent="0.2">
      <c r="A9" s="384"/>
      <c r="B9" s="326" t="str">
        <f>(Summary!B7)</f>
        <v>as of 4/14/23</v>
      </c>
      <c r="C9" s="328" t="str">
        <f>Summary!C7</f>
        <v>as of 4/14/22</v>
      </c>
      <c r="D9" s="382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0.42927658197119273</v>
      </c>
      <c r="C11" s="9">
        <f>IF(ISERROR(College!G13/College!C13),"n/a",College!G13/College!C13)</f>
        <v>0.51802571248763818</v>
      </c>
      <c r="D11" s="11">
        <f>IF(ISERROR(B11-C11),"n/a",B11-C11)</f>
        <v>-8.8749130516445451E-2</v>
      </c>
    </row>
    <row r="12" spans="1:5" ht="15" x14ac:dyDescent="0.2">
      <c r="A12" s="13" t="s">
        <v>13</v>
      </c>
      <c r="B12" s="9">
        <f>IF(ISERROR(College!J13/College!F13),"n/a",College!J13/College!F13)</f>
        <v>4.3732327992459942E-2</v>
      </c>
      <c r="C12" s="9">
        <f>IF(ISERROR(College!K13/College!G13),"n/a",College!K13/College!G13)</f>
        <v>5.6577577230128427E-2</v>
      </c>
      <c r="D12" s="11">
        <f>IF(ISERROR(B12-C12),"n/a",B12-C12)</f>
        <v>-1.2845249237668485E-2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0.86397608370702539</v>
      </c>
      <c r="C17" s="9">
        <f>IF(ISERROR(College!G17/College!C17),"n/a",College!G17/College!C17)</f>
        <v>0.7978723404255319</v>
      </c>
      <c r="D17" s="11">
        <f>IF(ISERROR(B17-C17),"n/a",B17-C17)</f>
        <v>6.6103743281493488E-2</v>
      </c>
    </row>
    <row r="18" spans="1:4" ht="15" x14ac:dyDescent="0.2">
      <c r="A18" s="13" t="s">
        <v>13</v>
      </c>
      <c r="B18" s="9">
        <f>IF(ISERROR(College!J17/College!F17),"n/a",College!J17/College!F17)</f>
        <v>2.9411764705882353E-2</v>
      </c>
      <c r="C18" s="9">
        <f>IF(ISERROR(College!K17/College!G17),"n/a",College!K17/College!G17)</f>
        <v>2.4444444444444446E-2</v>
      </c>
      <c r="D18" s="11">
        <f>IF(ISERROR(B18-C18),"n/a",B18-C18)</f>
        <v>4.9673202614379068E-3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0.80975609756097566</v>
      </c>
      <c r="C23" s="9">
        <f>IF(ISERROR(College!G15/College!C15),"n/a",College!G15/College!C15)</f>
        <v>0.79036574487065125</v>
      </c>
      <c r="D23" s="11">
        <f>IF(ISERROR(B23-C23),"n/a",B23-C23)</f>
        <v>1.9390352690324408E-2</v>
      </c>
    </row>
    <row r="24" spans="1:4" ht="15" x14ac:dyDescent="0.2">
      <c r="A24" s="13" t="s">
        <v>13</v>
      </c>
      <c r="B24" s="9">
        <f>IF(ISERROR(College!J15/College!F15),"n/a",College!J15/College!F15)</f>
        <v>5.7228915662650599E-2</v>
      </c>
      <c r="C24" s="9">
        <f>IF(ISERROR(College!K15/College!G15),"n/a",College!K15/College!G15)</f>
        <v>5.5304740406320545E-2</v>
      </c>
      <c r="D24" s="11">
        <f>IF(ISERROR(B24-C24),"n/a",B24-C24)</f>
        <v>1.9241752563300546E-3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0.48249982464754154</v>
      </c>
      <c r="C29" s="9">
        <f>IF(ISERROR(College!G11/College!C11),"n/a",College!G11/College!C11)</f>
        <v>0.55418488444722047</v>
      </c>
      <c r="D29" s="11">
        <f>IF(ISERROR(B29-C29),"n/a",B29-C29)</f>
        <v>-7.168505979967893E-2</v>
      </c>
    </row>
    <row r="30" spans="1:4" ht="15" x14ac:dyDescent="0.2">
      <c r="A30" s="13" t="s">
        <v>13</v>
      </c>
      <c r="B30" s="9">
        <f>IF(ISERROR(College!J11/College!F11),"n/a",College!J11/College!F11)</f>
        <v>4.4483209768861755E-2</v>
      </c>
      <c r="C30" s="9">
        <f>IF(ISERROR(College!K11/College!G11),"n/a",College!K11/College!G11)</f>
        <v>5.4381515919977461E-2</v>
      </c>
      <c r="D30" s="11">
        <f>IF(ISERROR(B30-C30),"n/a",B30-C30)</f>
        <v>-9.8983061511157058E-3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85" t="s">
        <v>7</v>
      </c>
      <c r="B34" s="386"/>
      <c r="C34" s="386"/>
      <c r="D34" s="387"/>
    </row>
    <row r="35" spans="1:4" ht="15.75" customHeight="1" x14ac:dyDescent="0.2">
      <c r="A35" s="383" t="s">
        <v>11</v>
      </c>
      <c r="B35" s="325" t="str">
        <f>(Summary!B6)</f>
        <v>Fall 2023</v>
      </c>
      <c r="C35" s="325" t="str">
        <f>(Summary!C6)</f>
        <v>Fall 2022</v>
      </c>
      <c r="D35" s="381" t="s">
        <v>1</v>
      </c>
    </row>
    <row r="36" spans="1:4" ht="15.75" customHeight="1" x14ac:dyDescent="0.2">
      <c r="A36" s="384" t="s">
        <v>11</v>
      </c>
      <c r="B36" s="326" t="str">
        <f>(Summary!B7)</f>
        <v>as of 4/14/23</v>
      </c>
      <c r="C36" s="326" t="str">
        <f>(Summary!C7)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0.24549290372075183</v>
      </c>
      <c r="C39" s="9">
        <f>IF(ISERROR(College!G20/College!C20),"n/a",College!G20/College!C20)</f>
        <v>0.36250518457071756</v>
      </c>
      <c r="D39" s="11">
        <f>IF(ISERROR(B39-C39),"n/a",B39-C39)</f>
        <v>-0.11701228084996573</v>
      </c>
    </row>
    <row r="40" spans="1:4" ht="15" x14ac:dyDescent="0.2">
      <c r="A40" s="13" t="s">
        <v>13</v>
      </c>
      <c r="B40" s="9">
        <f>IF(ISERROR(College!J20/College!F20),"n/a",College!J20/College!F20)</f>
        <v>4.2187500000000003E-2</v>
      </c>
      <c r="C40" s="9">
        <f>IF(ISERROR(College!K20/College!G20),"n/a",College!K20/College!G20)</f>
        <v>2.2883295194508008E-2</v>
      </c>
      <c r="D40" s="11">
        <f>IF(ISERROR(B40-C40),"n/a",B40-C40)</f>
        <v>1.9304204805491994E-2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0.10909090909090909</v>
      </c>
      <c r="C51" s="9">
        <f>IF(ISERROR(College!G25/College!C25),"n/a",College!G25/College!C25)</f>
        <v>0.08</v>
      </c>
      <c r="D51" s="11">
        <f>IF(ISERROR(B51-C51),"n/a",B51-C51)</f>
        <v>2.9090909090909084E-2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0.30582524271844658</v>
      </c>
      <c r="C57" s="9">
        <f>IF(ISERROR(College!G23/College!C23),"n/a",College!G23/College!C23)</f>
        <v>0.43127962085308058</v>
      </c>
      <c r="D57" s="11">
        <f>IF(ISERROR(B57-C57),"n/a",B57-C57)</f>
        <v>-0.125454378134634</v>
      </c>
    </row>
    <row r="58" spans="1:4" ht="15" x14ac:dyDescent="0.2">
      <c r="A58" s="13" t="s">
        <v>13</v>
      </c>
      <c r="B58" s="9">
        <f>IF(ISERROR(College!J23/College!F23),"n/a",College!J23/College!F23)</f>
        <v>0.15873015873015872</v>
      </c>
      <c r="C58" s="9">
        <f>IF(ISERROR(College!K23/College!G23),"n/a",College!K23/College!G23)</f>
        <v>1.098901098901099E-2</v>
      </c>
      <c r="D58" s="11">
        <f>IF(ISERROR(B58-C58),"n/a",B58-C58)</f>
        <v>0.14774114774114774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0.24721059972105996</v>
      </c>
      <c r="C63" s="9">
        <f>IF(ISERROR(College!G18/College!C18),"n/a",College!G18/College!C18)</f>
        <v>0.36264970059880242</v>
      </c>
      <c r="D63" s="11">
        <f>IF(ISERROR(B63-C63),"n/a",B63-C63)</f>
        <v>-0.11543910087774245</v>
      </c>
    </row>
    <row r="64" spans="1:4" ht="15" x14ac:dyDescent="0.2">
      <c r="A64" s="13" t="s">
        <v>13</v>
      </c>
      <c r="B64" s="9">
        <f>IF(ISERROR(College!J18/College!F18),"n/a",College!J18/College!F18)</f>
        <v>5.2186177715091681E-2</v>
      </c>
      <c r="C64" s="9">
        <f>IF(ISERROR(College!K18/College!G18),"n/a",College!K18/College!G18)</f>
        <v>2.1671826625386997E-2</v>
      </c>
      <c r="D64" s="11">
        <f>IF(ISERROR(B64-C64),"n/a",B64-C64)</f>
        <v>3.0514351089704683E-2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April 14,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388" t="s">
        <v>45</v>
      </c>
      <c r="B6" s="389"/>
      <c r="C6" s="389"/>
      <c r="D6" s="390"/>
    </row>
    <row r="7" spans="1:19" ht="16.5" thickBot="1" x14ac:dyDescent="0.3">
      <c r="A7" s="385" t="s">
        <v>77</v>
      </c>
      <c r="B7" s="386"/>
      <c r="C7" s="386"/>
      <c r="D7" s="387"/>
    </row>
    <row r="8" spans="1:19" ht="15.75" customHeight="1" x14ac:dyDescent="0.2">
      <c r="A8" s="383" t="s">
        <v>11</v>
      </c>
      <c r="B8" s="325" t="str">
        <f>(Summary!B6)</f>
        <v>Fall 2023</v>
      </c>
      <c r="C8" s="327" t="str">
        <f>Summary!C6</f>
        <v>Fall 2022</v>
      </c>
      <c r="D8" s="381" t="s">
        <v>1</v>
      </c>
    </row>
    <row r="9" spans="1:19" ht="15.75" customHeight="1" x14ac:dyDescent="0.2">
      <c r="A9" s="384"/>
      <c r="B9" s="326" t="str">
        <f>(Summary!B7)</f>
        <v>as of 4/14/23</v>
      </c>
      <c r="C9" s="328" t="str">
        <f>Summary!C7</f>
        <v>as of 4/14/22</v>
      </c>
      <c r="D9" s="382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0.76646910221531284</v>
      </c>
      <c r="C11" s="9">
        <f>IF(ISERROR(College!G29/College!C29),"n/a",College!G29/College!C29)</f>
        <v>0.61542735438466523</v>
      </c>
      <c r="D11" s="11">
        <f>IF(ISERROR(B11-C11),"n/a",B11-C11)</f>
        <v>0.15104174783064761</v>
      </c>
    </row>
    <row r="12" spans="1:19" ht="15" x14ac:dyDescent="0.2">
      <c r="A12" s="13" t="s">
        <v>13</v>
      </c>
      <c r="B12" s="9">
        <f>IF(ISERROR(College!J29/College!F29),"n/a",College!J29/College!F29)</f>
        <v>6.1672054256195728E-2</v>
      </c>
      <c r="C12" s="9">
        <f>IF(ISERROR(College!K29/College!G29),"n/a",College!K29/College!G29)</f>
        <v>5.8907613602166717E-2</v>
      </c>
      <c r="D12" s="11">
        <f>IF(ISERROR(B12-C12),"n/a",B12-C12)</f>
        <v>2.7644406540290115E-3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0.84675527756059421</v>
      </c>
      <c r="C17" s="9">
        <f>IF(ISERROR(College!G33/College!C33),"n/a",College!G33/College!C33)</f>
        <v>0.85344129554655868</v>
      </c>
      <c r="D17" s="11">
        <f>IF(ISERROR(B17-C17),"n/a",B17-C17)</f>
        <v>-6.6860179859644653E-3</v>
      </c>
    </row>
    <row r="18" spans="1:4" ht="15" x14ac:dyDescent="0.2">
      <c r="A18" s="13" t="s">
        <v>13</v>
      </c>
      <c r="B18" s="9">
        <f>IF(ISERROR(College!J33/College!F33),"n/a",College!J33/College!F33)</f>
        <v>1.8467220683287166E-2</v>
      </c>
      <c r="C18" s="9">
        <f>IF(ISERROR(College!K33/College!G33),"n/a",College!K33/College!G33)</f>
        <v>2.8462998102466792E-2</v>
      </c>
      <c r="D18" s="11">
        <f>IF(ISERROR(B18-C18),"n/a",B18-C18)</f>
        <v>-9.9957774191796259E-3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0.78371501272264632</v>
      </c>
      <c r="C23" s="9">
        <f>IF(ISERROR(College!G31/College!C31),"n/a",College!G31/College!C31)</f>
        <v>0.78444084278768234</v>
      </c>
      <c r="D23" s="11">
        <f>IF(ISERROR(B23-C23),"n/a",B23-C23)</f>
        <v>-7.2583006503601499E-4</v>
      </c>
    </row>
    <row r="24" spans="1:4" ht="15" x14ac:dyDescent="0.2">
      <c r="A24" s="13" t="s">
        <v>13</v>
      </c>
      <c r="B24" s="9">
        <f>IF(ISERROR(College!J31/College!F31),"n/a",College!J31/College!F31)</f>
        <v>3.896103896103896E-2</v>
      </c>
      <c r="C24" s="9">
        <f>IF(ISERROR(College!K31/College!G31),"n/a",College!K31/College!G31)</f>
        <v>3.4297520661157023E-2</v>
      </c>
      <c r="D24" s="11">
        <f>IF(ISERROR(B24-C24),"n/a",B24-C24)</f>
        <v>4.6635182998819372E-3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0.77274363178310068</v>
      </c>
      <c r="C29" s="9">
        <f>IF(ISERROR(College!G27/College!C27),"n/a",College!G27/College!C27)</f>
        <v>0.64688633382205418</v>
      </c>
      <c r="D29" s="11">
        <f>IF(ISERROR(B29-C29),"n/a",B29-C29)</f>
        <v>0.1258572979610465</v>
      </c>
    </row>
    <row r="30" spans="1:4" ht="15" x14ac:dyDescent="0.2">
      <c r="A30" s="13" t="s">
        <v>13</v>
      </c>
      <c r="B30" s="9">
        <f>IF(ISERROR(College!J27/College!F27),"n/a",College!J27/College!F27)</f>
        <v>5.6354791968536537E-2</v>
      </c>
      <c r="C30" s="9">
        <f>IF(ISERROR(College!K27/College!G27),"n/a",College!K27/College!G27)</f>
        <v>5.3441488727185973E-2</v>
      </c>
      <c r="D30" s="11">
        <f>IF(ISERROR(B30-C30),"n/a",B30-C30)</f>
        <v>2.9133032413505636E-3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85" t="s">
        <v>7</v>
      </c>
      <c r="B34" s="386"/>
      <c r="C34" s="386"/>
      <c r="D34" s="387"/>
    </row>
    <row r="35" spans="1:4" ht="15.75" customHeight="1" x14ac:dyDescent="0.2">
      <c r="A35" s="383" t="s">
        <v>11</v>
      </c>
      <c r="B35" s="325" t="str">
        <f>(Summary!B6)</f>
        <v>Fall 2023</v>
      </c>
      <c r="C35" s="325" t="str">
        <f>(Summary!C6)</f>
        <v>Fall 2022</v>
      </c>
      <c r="D35" s="381" t="s">
        <v>1</v>
      </c>
    </row>
    <row r="36" spans="1:4" ht="15.75" customHeight="1" x14ac:dyDescent="0.2">
      <c r="A36" s="384" t="s">
        <v>11</v>
      </c>
      <c r="B36" s="326" t="str">
        <f>(Summary!B7)</f>
        <v>as of 4/14/23</v>
      </c>
      <c r="C36" s="326" t="str">
        <f>(Summary!C7)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0.64958001292267931</v>
      </c>
      <c r="C39" s="9">
        <f>IF(ISERROR(College!G36/College!C36),"n/a",College!G36/College!C36)</f>
        <v>0.74172456068655501</v>
      </c>
      <c r="D39" s="11">
        <f>IF(ISERROR(B39-C39),"n/a",B39-C39)</f>
        <v>-9.2144547763875706E-2</v>
      </c>
    </row>
    <row r="40" spans="1:4" ht="15" x14ac:dyDescent="0.2">
      <c r="A40" s="13" t="s">
        <v>13</v>
      </c>
      <c r="B40" s="9">
        <f>IF(ISERROR(College!J36/College!F36),"n/a",College!J36/College!F36)</f>
        <v>6.3328912466843496E-2</v>
      </c>
      <c r="C40" s="9">
        <f>IF(ISERROR(College!K36/College!G36),"n/a",College!K36/College!G36)</f>
        <v>5.482093663911846E-2</v>
      </c>
      <c r="D40" s="11">
        <f>IF(ISERROR(B40-C40),"n/a",B40-C40)</f>
        <v>8.5079758277250353E-3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4.2553191489361701E-2</v>
      </c>
      <c r="C51" s="9">
        <f>IF(ISERROR(College!G41/College!C41),"n/a",College!G41/College!C41)</f>
        <v>0.46078431372549017</v>
      </c>
      <c r="D51" s="11">
        <f>IF(ISERROR(B51-C51),"n/a",B51-C51)</f>
        <v>-0.41823112223612846</v>
      </c>
    </row>
    <row r="52" spans="1:4" ht="15" x14ac:dyDescent="0.2">
      <c r="A52" s="13" t="s">
        <v>13</v>
      </c>
      <c r="B52" s="9">
        <f>IF(ISERROR(College!J41/College!F41),"n/a",College!J41/College!F41)</f>
        <v>3.7037037037037035E-2</v>
      </c>
      <c r="C52" s="9">
        <f>IF(ISERROR(College!K41/College!G41),"n/a",College!K41/College!G41)</f>
        <v>4.2553191489361701E-2</v>
      </c>
      <c r="D52" s="11">
        <f>IF(ISERROR(B52-C52),"n/a",B52-C52)</f>
        <v>-5.5161544523246661E-3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0.81389578163771714</v>
      </c>
      <c r="C57" s="9">
        <f>IF(ISERROR(College!G39/College!C39),"n/a",College!G39/College!C39)</f>
        <v>0.8867924528301887</v>
      </c>
      <c r="D57" s="11">
        <f>IF(ISERROR(B57-C57),"n/a",B57-C57)</f>
        <v>-7.2896671192471563E-2</v>
      </c>
    </row>
    <row r="58" spans="1:4" ht="15" x14ac:dyDescent="0.2">
      <c r="A58" s="13" t="s">
        <v>13</v>
      </c>
      <c r="B58" s="9">
        <f>IF(ISERROR(College!J39/College!F39),"n/a",College!J39/College!F39)</f>
        <v>3.6585365853658534E-2</v>
      </c>
      <c r="C58" s="9">
        <f>IF(ISERROR(College!K39/College!G39),"n/a",College!K39/College!G39)</f>
        <v>2.9787234042553193E-2</v>
      </c>
      <c r="D58" s="11">
        <f>IF(ISERROR(B58-C58),"n/a",B58-C58)</f>
        <v>6.7981318111053415E-3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0.65852713178294575</v>
      </c>
      <c r="C63" s="9">
        <f>IF(ISERROR(College!G34/College!C34),"n/a",College!G34/College!C34)</f>
        <v>0.75045240680419834</v>
      </c>
      <c r="D63" s="11">
        <f>IF(ISERROR(B63-C63),"n/a",B63-C63)</f>
        <v>-9.1925275021252584E-2</v>
      </c>
    </row>
    <row r="64" spans="1:4" ht="15" x14ac:dyDescent="0.2">
      <c r="A64" s="13" t="s">
        <v>13</v>
      </c>
      <c r="B64" s="9">
        <f>IF(ISERROR(College!J34/College!F34),"n/a",College!J34/College!F34)</f>
        <v>6.0329605650382576E-2</v>
      </c>
      <c r="C64" s="9">
        <f>IF(ISERROR(College!K34/College!G34),"n/a",College!K34/College!G34)</f>
        <v>5.1844707017120809E-2</v>
      </c>
      <c r="D64" s="11">
        <f>IF(ISERROR(B64-C64),"n/a",B64-C64)</f>
        <v>8.4848986332617671E-3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388" t="s">
        <v>46</v>
      </c>
      <c r="B6" s="389"/>
      <c r="C6" s="389"/>
      <c r="D6" s="390"/>
    </row>
    <row r="7" spans="1:4" ht="16.5" thickBot="1" x14ac:dyDescent="0.3">
      <c r="A7" s="385" t="s">
        <v>77</v>
      </c>
      <c r="B7" s="386"/>
      <c r="C7" s="386"/>
      <c r="D7" s="387"/>
    </row>
    <row r="8" spans="1:4" ht="15.75" customHeight="1" x14ac:dyDescent="0.2">
      <c r="A8" s="383" t="s">
        <v>11</v>
      </c>
      <c r="B8" s="325" t="str">
        <f>(Summary!B6)</f>
        <v>Fall 2023</v>
      </c>
      <c r="C8" s="327" t="str">
        <f>Summary!C6</f>
        <v>Fall 2022</v>
      </c>
      <c r="D8" s="381" t="s">
        <v>1</v>
      </c>
    </row>
    <row r="9" spans="1:4" ht="15.75" customHeight="1" x14ac:dyDescent="0.2">
      <c r="A9" s="384"/>
      <c r="B9" s="326" t="str">
        <f>(Summary!B7)</f>
        <v>as of 4/14/23</v>
      </c>
      <c r="C9" s="328" t="str">
        <f>Summary!C7</f>
        <v>as of 4/14/22</v>
      </c>
      <c r="D9" s="382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0.73817980898255586</v>
      </c>
      <c r="C11" s="9">
        <f>IF(ISERROR(College!G45/College!C45),"n/a",College!G45/College!C45)</f>
        <v>0.72540009507209635</v>
      </c>
      <c r="D11" s="11">
        <f>IF(ISERROR(B11-C11),"n/a",B11-C11)</f>
        <v>1.2779713910459511E-2</v>
      </c>
    </row>
    <row r="12" spans="1:4" ht="15" x14ac:dyDescent="0.2">
      <c r="A12" s="13" t="s">
        <v>13</v>
      </c>
      <c r="B12" s="9">
        <f>IF(ISERROR(College!J45/College!F45),"n/a",College!J45/College!F45)</f>
        <v>6.7365269461077848E-2</v>
      </c>
      <c r="C12" s="9">
        <f>IF(ISERROR(College!K45/College!G45),"n/a",College!K45/College!G45)</f>
        <v>7.1319353429445176E-2</v>
      </c>
      <c r="D12" s="11">
        <f>IF(ISERROR(B12-C12),"n/a",B12-C12)</f>
        <v>-3.9540839683673279E-3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0.86238532110091748</v>
      </c>
      <c r="C17" s="9">
        <f>IF(ISERROR(College!G49/College!C49),"n/a",College!G49/College!C49)</f>
        <v>0.87967479674796745</v>
      </c>
      <c r="D17" s="11">
        <f>IF(ISERROR(B17-C17),"n/a",B17-C17)</f>
        <v>-1.7289475647049968E-2</v>
      </c>
    </row>
    <row r="18" spans="1:4" ht="15" x14ac:dyDescent="0.2">
      <c r="A18" s="13" t="s">
        <v>13</v>
      </c>
      <c r="B18" s="9">
        <f>IF(ISERROR(College!J49/College!F49),"n/a",College!J49/College!F49)</f>
        <v>2.4822695035460994E-2</v>
      </c>
      <c r="C18" s="9">
        <f>IF(ISERROR(College!K49/College!G49),"n/a",College!K49/College!G49)</f>
        <v>2.9574861367837338E-2</v>
      </c>
      <c r="D18" s="11">
        <f>IF(ISERROR(B18-C18),"n/a",B18-C18)</f>
        <v>-4.7521663323763438E-3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0.8312611012433393</v>
      </c>
      <c r="C23" s="9">
        <f>IF(ISERROR(College!G47/College!C47),"n/a",College!G47/College!C47)</f>
        <v>0.83003952569169959</v>
      </c>
      <c r="D23" s="11">
        <f>IF(ISERROR(B23-C23),"n/a",B23-C23)</f>
        <v>1.2215755516397087E-3</v>
      </c>
    </row>
    <row r="24" spans="1:4" ht="15" x14ac:dyDescent="0.2">
      <c r="A24" s="13" t="s">
        <v>13</v>
      </c>
      <c r="B24" s="9">
        <f>IF(ISERROR(College!J47/College!F47),"n/a",College!J47/College!F47)</f>
        <v>3.5256410256410256E-2</v>
      </c>
      <c r="C24" s="9">
        <f>IF(ISERROR(College!K47/College!G47),"n/a",College!K47/College!G47)</f>
        <v>3.5714285714285712E-2</v>
      </c>
      <c r="D24" s="11">
        <f>IF(ISERROR(B24-C24),"n/a",B24-C24)</f>
        <v>-4.5787545787545625E-4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0.75105543636237804</v>
      </c>
      <c r="C29" s="9">
        <f>IF(ISERROR(College!G43/College!C43),"n/a",College!G43/College!C43)</f>
        <v>0.73949049056074112</v>
      </c>
      <c r="D29" s="11">
        <f>IF(ISERROR(B29-C29),"n/a",B29-C29)</f>
        <v>1.1564945801636917E-2</v>
      </c>
    </row>
    <row r="30" spans="1:4" ht="15" x14ac:dyDescent="0.2">
      <c r="A30" s="13" t="s">
        <v>13</v>
      </c>
      <c r="B30" s="9">
        <f>IF(ISERROR(College!J43/College!F43),"n/a",College!J43/College!F43)</f>
        <v>6.2384813859196461E-2</v>
      </c>
      <c r="C30" s="9">
        <f>IF(ISERROR(College!K43/College!G43),"n/a",College!K43/College!G43)</f>
        <v>6.6337667267723263E-2</v>
      </c>
      <c r="D30" s="11">
        <f>IF(ISERROR(B30-C30),"n/a",B30-C30)</f>
        <v>-3.9528534085268019E-3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85" t="s">
        <v>7</v>
      </c>
      <c r="B34" s="386"/>
      <c r="C34" s="386"/>
      <c r="D34" s="387"/>
    </row>
    <row r="35" spans="1:4" ht="15.75" customHeight="1" x14ac:dyDescent="0.2">
      <c r="A35" s="383" t="s">
        <v>11</v>
      </c>
      <c r="B35" s="325" t="str">
        <f>(Summary!B6)</f>
        <v>Fall 2023</v>
      </c>
      <c r="C35" s="325" t="str">
        <f>(Summary!C6)</f>
        <v>Fall 2022</v>
      </c>
      <c r="D35" s="381" t="s">
        <v>1</v>
      </c>
    </row>
    <row r="36" spans="1:4" ht="15.75" customHeight="1" x14ac:dyDescent="0.2">
      <c r="A36" s="384" t="s">
        <v>11</v>
      </c>
      <c r="B36" s="326" t="str">
        <f>(Summary!B7)</f>
        <v>as of 4/14/23</v>
      </c>
      <c r="C36" s="326" t="str">
        <f>(Summary!C7)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0.50747094631986722</v>
      </c>
      <c r="C39" s="9">
        <f>IF(ISERROR(College!G52/College!C52),"n/a",College!G52/College!C52)</f>
        <v>0.58969372873116188</v>
      </c>
      <c r="D39" s="11">
        <f>IF(ISERROR(B39-C39),"n/a",B39-C39)</f>
        <v>-8.2222782411294659E-2</v>
      </c>
    </row>
    <row r="40" spans="1:4" ht="15" x14ac:dyDescent="0.2">
      <c r="A40" s="13" t="s">
        <v>13</v>
      </c>
      <c r="B40" s="9">
        <f>IF(ISERROR(College!J52/College!F52),"n/a",College!J52/College!F52)</f>
        <v>7.6335877862595422E-2</v>
      </c>
      <c r="C40" s="9">
        <f>IF(ISERROR(College!K52/College!G52),"n/a",College!K52/College!G52)</f>
        <v>4.9464138499587799E-2</v>
      </c>
      <c r="D40" s="11">
        <f>IF(ISERROR(B40-C40),"n/a",B40-C40)</f>
        <v>2.6871739363007623E-2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2.7027027027027029E-2</v>
      </c>
      <c r="D51" s="11">
        <f>IF(ISERROR(B51-C51),"n/a",B51-C51)</f>
        <v>-2.7027027027027029E-2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0.51724137931034486</v>
      </c>
      <c r="C57" s="9">
        <f>IF(ISERROR(College!G55/College!C55),"n/a",College!G55/College!C55)</f>
        <v>0.45794392523364486</v>
      </c>
      <c r="D57" s="11">
        <f>IF(ISERROR(B57-C57),"n/a",B57-C57)</f>
        <v>5.9297454076700007E-2</v>
      </c>
    </row>
    <row r="58" spans="1:4" ht="15" x14ac:dyDescent="0.2">
      <c r="A58" s="13" t="s">
        <v>13</v>
      </c>
      <c r="B58" s="9">
        <f>IF(ISERROR(College!J55/College!F55),"n/a",College!J55/College!F55)</f>
        <v>6.6666666666666666E-2</v>
      </c>
      <c r="C58" s="9">
        <f>IF(ISERROR(College!K55/College!G55),"n/a",College!K55/College!G55)</f>
        <v>2.0408163265306121E-2</v>
      </c>
      <c r="D58" s="11">
        <f>IF(ISERROR(B58-C58),"n/a",B58-C58)</f>
        <v>4.6258503401360548E-2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0.49615581752947208</v>
      </c>
      <c r="C63" s="9">
        <f>IF(ISERROR(College!G50/College!C50),"n/a",College!G50/College!C50)</f>
        <v>0.57383007723761925</v>
      </c>
      <c r="D63" s="11">
        <f>IF(ISERROR(B63-C63),"n/a",B63-C63)</f>
        <v>-7.7674259708147175E-2</v>
      </c>
    </row>
    <row r="64" spans="1:4" ht="15" x14ac:dyDescent="0.2">
      <c r="A64" s="13" t="s">
        <v>13</v>
      </c>
      <c r="B64" s="9">
        <f>IF(ISERROR(College!J50/College!F50),"n/a",College!J50/College!F50)</f>
        <v>7.5413223140495866E-2</v>
      </c>
      <c r="C64" s="9">
        <f>IF(ISERROR(College!K50/College!G50),"n/a",College!K50/College!G50)</f>
        <v>4.829770387965162E-2</v>
      </c>
      <c r="D64" s="11">
        <f>IF(ISERROR(B64-C64),"n/a",B64-C64)</f>
        <v>2.7115519260844247E-2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388" t="s">
        <v>78</v>
      </c>
      <c r="B6" s="389"/>
      <c r="C6" s="389"/>
      <c r="D6" s="390"/>
    </row>
    <row r="7" spans="1:4" ht="16.5" thickBot="1" x14ac:dyDescent="0.3">
      <c r="A7" s="385" t="s">
        <v>77</v>
      </c>
      <c r="B7" s="386"/>
      <c r="C7" s="386"/>
      <c r="D7" s="387"/>
    </row>
    <row r="8" spans="1:4" ht="15.75" x14ac:dyDescent="0.2">
      <c r="A8" s="383" t="s">
        <v>11</v>
      </c>
      <c r="B8" s="325" t="str">
        <f>(Summary!B6)</f>
        <v>Fall 2023</v>
      </c>
      <c r="C8" s="327" t="str">
        <f>Summary!C6</f>
        <v>Fall 2022</v>
      </c>
      <c r="D8" s="381" t="s">
        <v>1</v>
      </c>
    </row>
    <row r="9" spans="1:4" ht="15.75" x14ac:dyDescent="0.2">
      <c r="A9" s="384"/>
      <c r="B9" s="326" t="str">
        <f>(Summary!B7)</f>
        <v>as of 4/14/23</v>
      </c>
      <c r="C9" s="328" t="str">
        <f>Summary!C7</f>
        <v>as of 4/14/22</v>
      </c>
      <c r="D9" s="382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0.73072861668426614</v>
      </c>
      <c r="C11" s="9">
        <f>IF(ISERROR(College!G61/College!C61),"n/a",College!G61/College!C61)</f>
        <v>0.61316872427983538</v>
      </c>
      <c r="D11" s="11">
        <f>IF(ISERROR(B11-C11),"n/a",B11-C11)</f>
        <v>0.11755989240443077</v>
      </c>
    </row>
    <row r="12" spans="1:4" ht="15" x14ac:dyDescent="0.2">
      <c r="A12" s="13" t="s">
        <v>13</v>
      </c>
      <c r="B12" s="9">
        <f>IF(ISERROR(College!J61/College!F61),"n/a",College!J61/College!F61)</f>
        <v>5.7803468208092484E-2</v>
      </c>
      <c r="C12" s="9">
        <f>IF(ISERROR(College!K61/College!G61),"n/a",College!K61/College!G61)</f>
        <v>5.5369127516778527E-2</v>
      </c>
      <c r="D12" s="11">
        <f>IF(ISERROR(B12-C12),"n/a",B12-C12)</f>
        <v>2.4343406913139576E-3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3.8461538461538464E-2</v>
      </c>
      <c r="D18" s="11">
        <f>IF(ISERROR(B18-C18),"n/a",B18-C18)</f>
        <v>-3.8461538461538464E-2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>
        <f>IF(ISERROR(College!O65/College!K65),"n/a",College!O65/College!K65)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0.68965517241379315</v>
      </c>
      <c r="C23" s="9">
        <f>IF(ISERROR(College!G63/College!C63),"n/a",College!G63/College!C63)</f>
        <v>0.76</v>
      </c>
      <c r="D23" s="11">
        <f>IF(ISERROR(B23-C23),"n/a",B23-C23)</f>
        <v>-7.0344827586206859E-2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3.5087719298245612E-2</v>
      </c>
      <c r="D24" s="11">
        <f>IF(ISERROR(B24-C24),"n/a",B24-C24)</f>
        <v>-3.5087719298245612E-2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>
        <f>IF(ISERROR(College!O63/College!K63),"n/a",College!O63/College!K63)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0.72545281220209723</v>
      </c>
      <c r="C29" s="9">
        <f>IF(ISERROR(College!G59/College!C59),"n/a",College!G59/College!C59)</f>
        <v>0.63339552238805974</v>
      </c>
      <c r="D29" s="11">
        <f>IF(ISERROR(B29-C29),"n/a",B29-C29)</f>
        <v>9.2057289814037491E-2</v>
      </c>
    </row>
    <row r="30" spans="1:4" ht="15" x14ac:dyDescent="0.2">
      <c r="A30" s="13" t="s">
        <v>13</v>
      </c>
      <c r="B30" s="9">
        <f>IF(ISERROR(College!J59/College!F59),"n/a",College!J59/College!F59)</f>
        <v>5.2562417871222074E-2</v>
      </c>
      <c r="C30" s="9">
        <f>IF(ISERROR(College!K59/College!G59),"n/a",College!K59/College!G59)</f>
        <v>5.3019145802650956E-2</v>
      </c>
      <c r="D30" s="11">
        <f>IF(ISERROR(B30-C30),"n/a",B30-C30)</f>
        <v>-4.5672793142888246E-4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85" t="s">
        <v>7</v>
      </c>
      <c r="B34" s="386"/>
      <c r="C34" s="386"/>
      <c r="D34" s="387"/>
    </row>
    <row r="35" spans="1:4" ht="15.75" x14ac:dyDescent="0.2">
      <c r="A35" s="383" t="s">
        <v>11</v>
      </c>
      <c r="B35" s="325" t="str">
        <f>(Summary!B6)</f>
        <v>Fall 2023</v>
      </c>
      <c r="C35" s="325" t="str">
        <f>(Summary!C6)</f>
        <v>Fall 2022</v>
      </c>
      <c r="D35" s="381" t="s">
        <v>1</v>
      </c>
    </row>
    <row r="36" spans="1:4" ht="15.75" x14ac:dyDescent="0.2">
      <c r="A36" s="384" t="s">
        <v>11</v>
      </c>
      <c r="B36" s="326" t="str">
        <f>(Summary!B7)</f>
        <v>as of 4/14/23</v>
      </c>
      <c r="C36" s="326" t="str">
        <f>(Summary!C7)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0.84269662921348309</v>
      </c>
      <c r="C39" s="9">
        <f>IF(ISERROR(College!G68/College!C68),"n/a",College!G68/College!C68)</f>
        <v>0.934640522875817</v>
      </c>
      <c r="D39" s="11">
        <f>IF(ISERROR(B39-C39),"n/a",B39-C39)</f>
        <v>-9.1943893662333909E-2</v>
      </c>
    </row>
    <row r="40" spans="1:4" ht="15" x14ac:dyDescent="0.2">
      <c r="A40" s="13" t="s">
        <v>13</v>
      </c>
      <c r="B40" s="9">
        <f>IF(ISERROR(College!J68/College!F68),"n/a",College!J68/College!F68)</f>
        <v>9.3333333333333338E-2</v>
      </c>
      <c r="C40" s="9">
        <f>IF(ISERROR(College!K68/College!G68),"n/a",College!K68/College!G68)</f>
        <v>7.6923076923076927E-2</v>
      </c>
      <c r="D40" s="11">
        <f>IF(ISERROR(B40-C40),"n/a",B40-C40)</f>
        <v>1.641025641025641E-2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0.6</v>
      </c>
      <c r="C57" s="9">
        <f>IF(ISERROR(College!G71/College!C71),"n/a",College!G71/College!C71)</f>
        <v>0.68421052631578949</v>
      </c>
      <c r="D57" s="11">
        <f>IF(ISERROR(B57-C57),"n/a",B57-C57)</f>
        <v>-8.4210526315789513E-2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0.82702702702702702</v>
      </c>
      <c r="C63" s="9">
        <f>IF(ISERROR(College!G66/College!C66),"n/a",College!G66/College!C66)</f>
        <v>0.88826815642458101</v>
      </c>
      <c r="D63" s="11">
        <f>IF(ISERROR(B63-C63),"n/a",B63-C63)</f>
        <v>-6.1241129397553995E-2</v>
      </c>
    </row>
    <row r="64" spans="1:4" ht="15" x14ac:dyDescent="0.2">
      <c r="A64" s="13" t="s">
        <v>13</v>
      </c>
      <c r="B64" s="9">
        <f>IF(ISERROR(College!J66/College!F66),"n/a",College!J66/College!F66)</f>
        <v>9.1503267973856203E-2</v>
      </c>
      <c r="C64" s="9">
        <f>IF(ISERROR(College!K66/College!G66),"n/a",College!K66/College!G66)</f>
        <v>6.9182389937106917E-2</v>
      </c>
      <c r="D64" s="11">
        <f>IF(ISERROR(B64-C64),"n/a",B64-C64)</f>
        <v>2.2320878036749286E-2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388" t="s">
        <v>71</v>
      </c>
      <c r="B6" s="389"/>
      <c r="C6" s="389"/>
      <c r="D6" s="390"/>
    </row>
    <row r="7" spans="1:4" ht="16.5" thickBot="1" x14ac:dyDescent="0.3">
      <c r="A7" s="385" t="s">
        <v>7</v>
      </c>
      <c r="B7" s="386"/>
      <c r="C7" s="386"/>
      <c r="D7" s="387"/>
    </row>
    <row r="8" spans="1:4" ht="15.75" customHeight="1" x14ac:dyDescent="0.2">
      <c r="A8" s="383" t="s">
        <v>11</v>
      </c>
      <c r="B8" s="325" t="str">
        <f>(Summary!B6)</f>
        <v>Fall 2023</v>
      </c>
      <c r="C8" s="325" t="str">
        <f>(Summary!C6)</f>
        <v>Fall 2022</v>
      </c>
      <c r="D8" s="381" t="s">
        <v>1</v>
      </c>
    </row>
    <row r="9" spans="1:4" ht="15.75" customHeight="1" x14ac:dyDescent="0.2">
      <c r="A9" s="384" t="s">
        <v>11</v>
      </c>
      <c r="B9" s="326" t="str">
        <f>(Summary!B7)</f>
        <v>as of 4/14/23</v>
      </c>
      <c r="C9" s="326" t="str">
        <f>(Summary!C7)</f>
        <v>as of 4/14/22</v>
      </c>
      <c r="D9" s="382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0.53612167300380231</v>
      </c>
      <c r="C12" s="9">
        <f>IF(ISERROR(College!G84/College!C84),"n/a",College!G84/College!C84)</f>
        <v>0.39313203078744818</v>
      </c>
      <c r="D12" s="11">
        <f>IF(ISERROR(B12-C12),"n/a",B12-C12)</f>
        <v>0.14298964221635413</v>
      </c>
    </row>
    <row r="13" spans="1:4" ht="15" x14ac:dyDescent="0.2">
      <c r="A13" s="13" t="s">
        <v>13</v>
      </c>
      <c r="B13" s="9">
        <f>IF(ISERROR(College!J84/College!F84),"n/a",College!J84/College!F84)</f>
        <v>8.2742316784869971E-2</v>
      </c>
      <c r="C13" s="9">
        <f>IF(ISERROR(College!K84/College!G84),"n/a",College!K84/College!G84)</f>
        <v>6.7771084337349394E-2</v>
      </c>
      <c r="D13" s="11">
        <f>IF(ISERROR(B13-C13),"n/a",B13-C13)</f>
        <v>1.4971232447520577E-2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0.38596491228070173</v>
      </c>
      <c r="C30" s="9">
        <f>IF(ISERROR(College!G87/College!C87),"n/a",College!G87/College!C87)</f>
        <v>0.2265625</v>
      </c>
      <c r="D30" s="11">
        <f>IF(ISERROR(B30-C30),"n/a",B30-C30)</f>
        <v>0.15940241228070173</v>
      </c>
    </row>
    <row r="31" spans="1:4" ht="15" x14ac:dyDescent="0.2">
      <c r="A31" s="13" t="s">
        <v>13</v>
      </c>
      <c r="B31" s="9">
        <f>IF(ISERROR(College!J87/College!F87),"n/a",College!J87/College!F87)</f>
        <v>6.8181818181818177E-2</v>
      </c>
      <c r="C31" s="9">
        <f>IF(ISERROR(College!K87/College!G87),"n/a",College!K87/College!G87)</f>
        <v>0</v>
      </c>
      <c r="D31" s="11">
        <f>IF(ISERROR(B31-C31),"n/a",B31-C31)</f>
        <v>6.8181818181818177E-2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0.51918604651162792</v>
      </c>
      <c r="C36" s="9">
        <f>IF(ISERROR(College!G82/College!C82),"n/a",College!G82/College!C82)</f>
        <v>0.37859858772406302</v>
      </c>
      <c r="D36" s="11">
        <f>IF(ISERROR(B36-C36),"n/a",B36-C36)</f>
        <v>0.1405874587875649</v>
      </c>
    </row>
    <row r="37" spans="1:4" ht="15" x14ac:dyDescent="0.2">
      <c r="A37" s="13" t="s">
        <v>13</v>
      </c>
      <c r="B37" s="9">
        <f>IF(ISERROR(College!J82/College!F82),"n/a",College!J82/College!F82)</f>
        <v>8.174692049272117E-2</v>
      </c>
      <c r="C37" s="9">
        <f>IF(ISERROR(College!K82/College!G82),"n/a",College!K82/College!G82)</f>
        <v>6.4562410329985651E-2</v>
      </c>
      <c r="D37" s="11">
        <f>IF(ISERROR(B37-C37),"n/a",B37-C37)</f>
        <v>1.718451016273552E-2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388" t="s">
        <v>76</v>
      </c>
      <c r="B6" s="389"/>
      <c r="C6" s="389"/>
      <c r="D6" s="390"/>
    </row>
    <row r="7" spans="1:4" ht="16.5" thickBot="1" x14ac:dyDescent="0.3">
      <c r="A7" s="385" t="s">
        <v>77</v>
      </c>
      <c r="B7" s="386"/>
      <c r="C7" s="386"/>
      <c r="D7" s="387"/>
    </row>
    <row r="8" spans="1:4" ht="15.75" x14ac:dyDescent="0.2">
      <c r="A8" s="383" t="s">
        <v>11</v>
      </c>
      <c r="B8" s="325" t="str">
        <f>(Summary!B6)</f>
        <v>Fall 2023</v>
      </c>
      <c r="C8" s="327" t="str">
        <f>Summary!C6</f>
        <v>Fall 2022</v>
      </c>
      <c r="D8" s="381" t="s">
        <v>1</v>
      </c>
    </row>
    <row r="9" spans="1:4" ht="15.75" x14ac:dyDescent="0.2">
      <c r="A9" s="384"/>
      <c r="B9" s="326" t="str">
        <f>(Summary!B7)</f>
        <v>as of 4/14/23</v>
      </c>
      <c r="C9" s="328" t="str">
        <f>Summary!C7</f>
        <v>as of 4/14/22</v>
      </c>
      <c r="D9" s="382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0.97359735973597361</v>
      </c>
      <c r="C11" s="9">
        <f>IF(ISERROR(College!G93/College!C93),"n/a",College!G93/College!C93)</f>
        <v>0.88235294117647056</v>
      </c>
      <c r="D11" s="11">
        <f>IF(ISERROR(B11-C11),"n/a",B11-C11)</f>
        <v>9.1244418559503049E-2</v>
      </c>
    </row>
    <row r="12" spans="1:4" ht="15" x14ac:dyDescent="0.2">
      <c r="A12" s="13" t="s">
        <v>13</v>
      </c>
      <c r="B12" s="9">
        <f>IF(ISERROR(College!J93/College!F93),"n/a",College!J93/College!F93)</f>
        <v>4.4067796610169491E-2</v>
      </c>
      <c r="C12" s="9">
        <f>IF(ISERROR(College!K93/College!G93),"n/a",College!K93/College!G93)</f>
        <v>7.0833333333333331E-2</v>
      </c>
      <c r="D12" s="11">
        <f>IF(ISERROR(B12-C12),"n/a",B12-C12)</f>
        <v>-2.6765536723163841E-2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0.76470588235294112</v>
      </c>
      <c r="C23" s="9">
        <f>IF(ISERROR(College!G95/College!C95),"n/a",College!G95/College!C95)</f>
        <v>0.76923076923076927</v>
      </c>
      <c r="D23" s="11">
        <f>IF(ISERROR(B23-C23),"n/a",B23-C23)</f>
        <v>-4.5248868778281492E-3</v>
      </c>
    </row>
    <row r="24" spans="1:4" ht="15" x14ac:dyDescent="0.2">
      <c r="A24" s="13" t="s">
        <v>13</v>
      </c>
      <c r="B24" s="9">
        <f>IF(ISERROR(College!J95/College!F95),"n/a",College!J95/College!F95)</f>
        <v>3.8461538461538464E-2</v>
      </c>
      <c r="C24" s="9">
        <f>IF(ISERROR(College!K95/College!G95),"n/a",College!K95/College!G95)</f>
        <v>0.05</v>
      </c>
      <c r="D24" s="11">
        <f>IF(ISERROR(B24-C24),"n/a",B24-C24)</f>
        <v>-1.1538461538461539E-2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0.93495934959349591</v>
      </c>
      <c r="C29" s="9">
        <f>IF(ISERROR(College!G91/College!C91),"n/a",College!G91/College!C91)</f>
        <v>0.88714733542319746</v>
      </c>
      <c r="D29" s="11">
        <f>IF(ISERROR(B29-C29),"n/a",B29-C29)</f>
        <v>4.7812014170298456E-2</v>
      </c>
    </row>
    <row r="30" spans="1:4" ht="15" x14ac:dyDescent="0.2">
      <c r="A30" s="13" t="s">
        <v>13</v>
      </c>
      <c r="B30" s="9">
        <f>IF(ISERROR(College!J91/College!F91),"n/a",College!J91/College!F91)</f>
        <v>4.0579710144927533E-2</v>
      </c>
      <c r="C30" s="9">
        <f>IF(ISERROR(College!K91/College!G91),"n/a",College!K91/College!G91)</f>
        <v>6.7137809187279157E-2</v>
      </c>
      <c r="D30" s="11">
        <f>IF(ISERROR(B30-C30),"n/a",B30-C30)</f>
        <v>-2.6558099042351624E-2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85" t="s">
        <v>7</v>
      </c>
      <c r="B34" s="386"/>
      <c r="C34" s="386"/>
      <c r="D34" s="387"/>
    </row>
    <row r="35" spans="1:4" ht="15.75" x14ac:dyDescent="0.2">
      <c r="A35" s="383" t="s">
        <v>11</v>
      </c>
      <c r="B35" s="325" t="str">
        <f>(Summary!B6)</f>
        <v>Fall 2023</v>
      </c>
      <c r="C35" s="325" t="str">
        <f>(Summary!C6)</f>
        <v>Fall 2022</v>
      </c>
      <c r="D35" s="381" t="s">
        <v>1</v>
      </c>
    </row>
    <row r="36" spans="1:4" ht="15.75" x14ac:dyDescent="0.2">
      <c r="A36" s="384" t="s">
        <v>11</v>
      </c>
      <c r="B36" s="326" t="str">
        <f>(Summary!B7)</f>
        <v>as of 4/14/23</v>
      </c>
      <c r="C36" s="326" t="str">
        <f>(Summary!C7)</f>
        <v>as of 4/14/22</v>
      </c>
      <c r="D36" s="382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0.86813186813186816</v>
      </c>
      <c r="C39" s="9">
        <f>IF(ISERROR(College!G100/College!C100),"n/a",College!G100/College!C100)</f>
        <v>0.96551724137931039</v>
      </c>
      <c r="D39" s="11">
        <f>IF(ISERROR(B39-C39),"n/a",B39-C39)</f>
        <v>-9.7385373247442231E-2</v>
      </c>
    </row>
    <row r="40" spans="1:4" ht="15" x14ac:dyDescent="0.2">
      <c r="A40" s="13" t="s">
        <v>13</v>
      </c>
      <c r="B40" s="9">
        <f>IF(ISERROR(College!J100/College!F100),"n/a",College!J100/College!F100)</f>
        <v>8.8607594936708861E-2</v>
      </c>
      <c r="C40" s="9">
        <f>IF(ISERROR(College!K100/College!G100),"n/a",College!K100/College!G100)</f>
        <v>3.5714285714285712E-2</v>
      </c>
      <c r="D40" s="11">
        <f>IF(ISERROR(B40-C40),"n/a",B40-C40)</f>
        <v>5.2893309222423149E-2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0.84536082474226804</v>
      </c>
      <c r="C63" s="9">
        <f>IF(ISERROR(College!G98/College!C98),"n/a",College!G98/College!C98)</f>
        <v>0.956989247311828</v>
      </c>
      <c r="D63" s="11">
        <f>IF(ISERROR(B63-C63),"n/a",B63-C63)</f>
        <v>-0.11162842256955996</v>
      </c>
    </row>
    <row r="64" spans="1:4" ht="15" x14ac:dyDescent="0.2">
      <c r="A64" s="13" t="s">
        <v>13</v>
      </c>
      <c r="B64" s="9">
        <f>IF(ISERROR(College!J98/College!F98),"n/a",College!J98/College!F98)</f>
        <v>8.5365853658536592E-2</v>
      </c>
      <c r="C64" s="9">
        <f>IF(ISERROR(College!K98/College!G98),"n/a",College!K98/College!G98)</f>
        <v>3.3707865168539325E-2</v>
      </c>
      <c r="D64" s="11">
        <f>IF(ISERROR(B64-C64),"n/a",B64-C64)</f>
        <v>5.1657988489997267E-2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4/14/2023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2023-04-14T15:35:15Z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