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xr:revisionPtr revIDLastSave="3" documentId="8_{69F93C19-ACDF-489E-A752-D3FAAA958F57}" xr6:coauthVersionLast="47" xr6:coauthVersionMax="47" xr10:uidLastSave="{8F794D7A-9847-45ED-A3CF-38F84F337FB6}"/>
  <bookViews>
    <workbookView xWindow="31104" yWindow="1332" windowWidth="30000" windowHeight="13812" tabRatio="882" xr2:uid="{00000000-000D-0000-FFFF-FFFF00000000}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2" i="10" l="1"/>
  <c r="M31" i="10"/>
  <c r="M30" i="10"/>
  <c r="M29" i="10"/>
  <c r="M28" i="10"/>
  <c r="M27" i="10"/>
  <c r="M26" i="10"/>
  <c r="M25" i="10"/>
  <c r="M24" i="10"/>
  <c r="L32" i="10"/>
  <c r="L31" i="10"/>
  <c r="L30" i="10"/>
  <c r="L29" i="10"/>
  <c r="L28" i="10"/>
  <c r="L27" i="10"/>
  <c r="L26" i="10"/>
  <c r="L25" i="10"/>
  <c r="L24" i="10"/>
  <c r="K32" i="10"/>
  <c r="K31" i="10"/>
  <c r="K30" i="10"/>
  <c r="K29" i="10"/>
  <c r="K28" i="10"/>
  <c r="K27" i="10"/>
  <c r="K26" i="10"/>
  <c r="K25" i="10"/>
  <c r="K24" i="10"/>
  <c r="J32" i="10"/>
  <c r="J31" i="10"/>
  <c r="J30" i="10"/>
  <c r="J29" i="10"/>
  <c r="J28" i="10"/>
  <c r="J27" i="10"/>
  <c r="J26" i="10"/>
  <c r="J25" i="10"/>
  <c r="J24" i="10"/>
  <c r="I32" i="10"/>
  <c r="I31" i="10"/>
  <c r="I30" i="10"/>
  <c r="I29" i="10"/>
  <c r="I28" i="10"/>
  <c r="I27" i="10"/>
  <c r="I26" i="10"/>
  <c r="I25" i="10"/>
  <c r="I24" i="10"/>
  <c r="H32" i="10"/>
  <c r="H31" i="10"/>
  <c r="H30" i="10"/>
  <c r="H29" i="10"/>
  <c r="H28" i="10"/>
  <c r="H27" i="10"/>
  <c r="H26" i="10"/>
  <c r="H25" i="10"/>
  <c r="H24" i="10"/>
  <c r="G32" i="10"/>
  <c r="G31" i="10"/>
  <c r="G30" i="10"/>
  <c r="G29" i="10"/>
  <c r="G28" i="10"/>
  <c r="G27" i="10"/>
  <c r="G26" i="10"/>
  <c r="G25" i="10"/>
  <c r="G24" i="10"/>
  <c r="F32" i="10"/>
  <c r="F31" i="10"/>
  <c r="F30" i="10"/>
  <c r="F29" i="10"/>
  <c r="F28" i="10"/>
  <c r="F27" i="10"/>
  <c r="F26" i="10"/>
  <c r="F25" i="10"/>
  <c r="F24" i="10"/>
  <c r="E32" i="10"/>
  <c r="E31" i="10"/>
  <c r="E30" i="10"/>
  <c r="E29" i="10"/>
  <c r="E28" i="10"/>
  <c r="E27" i="10"/>
  <c r="E26" i="10"/>
  <c r="E25" i="10"/>
  <c r="E24" i="10"/>
  <c r="D32" i="10"/>
  <c r="D31" i="10"/>
  <c r="D30" i="10"/>
  <c r="D29" i="10"/>
  <c r="D28" i="10"/>
  <c r="D27" i="10"/>
  <c r="D26" i="10"/>
  <c r="D25" i="10"/>
  <c r="D24" i="10"/>
  <c r="C32" i="10"/>
  <c r="C31" i="10"/>
  <c r="C30" i="10"/>
  <c r="C29" i="10"/>
  <c r="C28" i="10"/>
  <c r="C27" i="10"/>
  <c r="C26" i="10"/>
  <c r="C25" i="10"/>
  <c r="C24" i="10"/>
  <c r="B32" i="10"/>
  <c r="B31" i="10"/>
  <c r="B30" i="10"/>
  <c r="B29" i="10"/>
  <c r="B28" i="10"/>
  <c r="B27" i="10"/>
  <c r="B26" i="10"/>
  <c r="B25" i="10"/>
  <c r="B24" i="10"/>
  <c r="C12" i="10"/>
  <c r="B24" i="6"/>
  <c r="B22" i="6"/>
  <c r="C24" i="6"/>
  <c r="C22" i="6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J192" i="10"/>
  <c r="I192" i="10"/>
  <c r="H192" i="10"/>
  <c r="G192" i="10"/>
  <c r="G207" i="10" s="1"/>
  <c r="F192" i="10"/>
  <c r="E192" i="10"/>
  <c r="D192" i="10"/>
  <c r="C192" i="10"/>
  <c r="B192" i="10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K207" i="10" l="1"/>
  <c r="B207" i="10"/>
  <c r="C207" i="10"/>
  <c r="M207" i="10"/>
  <c r="L207" i="10"/>
  <c r="J207" i="10"/>
  <c r="F207" i="10"/>
  <c r="D207" i="10"/>
  <c r="G84" i="6"/>
  <c r="I207" i="10"/>
  <c r="U94" i="6"/>
  <c r="C49" i="17"/>
  <c r="D49" i="17" s="1"/>
  <c r="E207" i="10"/>
  <c r="T95" i="6"/>
  <c r="U95" i="6" s="1"/>
  <c r="T89" i="6"/>
  <c r="U89" i="6" s="1"/>
  <c r="N91" i="6"/>
  <c r="H89" i="6"/>
  <c r="I89" i="6" s="1"/>
  <c r="H85" i="6"/>
  <c r="I85" i="6" s="1"/>
  <c r="B91" i="6"/>
  <c r="H207" i="10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H84" i="6"/>
  <c r="I84" i="6" s="1"/>
  <c r="B31" i="17"/>
  <c r="B30" i="17"/>
  <c r="C63" i="17"/>
  <c r="G83" i="6"/>
  <c r="C65" i="17"/>
  <c r="C64" i="17"/>
  <c r="D91" i="6"/>
  <c r="E91" i="6" s="1"/>
  <c r="T91" i="6"/>
  <c r="U91" i="6" s="1"/>
  <c r="O83" i="6"/>
  <c r="L84" i="6"/>
  <c r="M84" i="6" s="1"/>
  <c r="D84" i="6"/>
  <c r="E84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29" i="17" l="1"/>
  <c r="D32" i="17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58" i="6" l="1"/>
  <c r="U58" i="6" s="1"/>
  <c r="D67" i="16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<sst xmlns="http://schemas.openxmlformats.org/spreadsheetml/2006/main" count="922" uniqueCount="90">
  <si>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</si>
  <si>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</si>
  <si>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</si>
  <si>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</si>
  <si>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</si>
  <si>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</si>
  <si>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</si>
  <si>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</si>
  <si>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</si>
  <si>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</si>
  <si>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</si>
  <si>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</si>
  <si>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</si>
  <si>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</si>
  <si>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</si>
  <si>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</si>
  <si>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</si>
  <si>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</si>
  <si>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</si>
  <si>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</si>
  <si>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</si>
  <si>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</si>
  <si>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</si>
  <si>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</si>
  <si>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</si>
  <si>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</si>
  <si>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</si>
  <si>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</si>
  <si>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</si>
  <si>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</si>
  <si>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</si>
  <si>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</si>
  <si>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</si>
  <si>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</si>
  <si>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</si>
  <si>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</si>
  <si>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</si>
  <si>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</si>
  <si>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</si>
  <si>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</si>
  <si>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</si>
  <si>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</si>
  <si>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</si>
  <si>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</si>
  <si>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</si>
  <si>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</si>
  <si>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</si>
  <si>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</si>
  <si>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</si>
  <si>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</si>
  <si>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</si>
  <si>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</si>
  <si>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</si>
  <si>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</si>
  <si>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</si>
  <si>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</si>
  <si>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</si>
  <si>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</si>
  <si>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</si>
  <si>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</si>
  <si>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</si>
  <si>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</si>
  <si>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</si>
  <si>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</si>
  <si>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</si>
  <si>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</si>
  <si>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</si>
  <si>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Admission Rates - 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</si>
  <si>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</si>
  <si>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</si>
  <si>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</si>
  <si>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</si>
  <si>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</si>
  <si>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</si>
  <si>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</si>
  <si>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</si>
  <si>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</si>
  <si>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1st Year</t>
  </si>
  <si>
    <t>Fall 2022 Enrollment Targets</t>
  </si>
  <si>
    <t>School of Education</t>
  </si>
  <si>
    <t>Fall 2022</t>
  </si>
  <si>
    <t>Fall 2021</t>
  </si>
  <si>
    <t>as of Friday, September 30, 2022</t>
  </si>
  <si>
    <t>as of 9/30/22</t>
  </si>
  <si>
    <t>as of 9/30/21</t>
  </si>
  <si>
    <t>CA Resident 1st Year Students = 5191</t>
  </si>
  <si>
    <t>CA Resident Transfer = 2117</t>
  </si>
  <si>
    <t>Nonresident 1st Year Students = 217</t>
  </si>
  <si>
    <t>Nonresident Transfer = 185</t>
  </si>
  <si>
    <t>*Total Target = 7710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</si>
</sst>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2" fillId="0" borderId="0"/>
  </cellStyleXfs>
  <cellXfs count="453">
    <xf numFmtId="0" fontId="0" fillId="0" borderId="0" xfId="0"/>
    <xf numFmtId="0" fontId="15" fillId="0" borderId="0" xfId="0" applyFont="1"/>
    <xf numFmtId="0" fontId="17" fillId="0" borderId="0" xfId="0" applyFont="1"/>
    <xf numFmtId="164" fontId="17" fillId="0" borderId="0" xfId="0" applyNumberFormat="1" applyFont="1" applyAlignment="1">
      <alignment horizontal="right"/>
    </xf>
    <xf numFmtId="3" fontId="0" fillId="0" borderId="0" xfId="0" applyNumberFormat="1"/>
    <xf numFmtId="0" fontId="14" fillId="0" borderId="0" xfId="0" applyFont="1"/>
    <xf numFmtId="3" fontId="17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9" fillId="0" borderId="0" xfId="0" applyFont="1"/>
    <xf numFmtId="3" fontId="0" fillId="0" borderId="0" xfId="0" applyNumberFormat="1" applyBorder="1"/>
    <xf numFmtId="10" fontId="21" fillId="0" borderId="2" xfId="0" applyNumberFormat="1" applyFont="1" applyBorder="1" applyAlignment="1">
      <alignment horizontal="center"/>
    </xf>
    <xf numFmtId="10" fontId="21" fillId="0" borderId="3" xfId="0" applyNumberFormat="1" applyFont="1" applyBorder="1" applyAlignment="1">
      <alignment horizontal="center"/>
    </xf>
    <xf numFmtId="10" fontId="21" fillId="0" borderId="4" xfId="0" applyNumberFormat="1" applyFont="1" applyBorder="1" applyAlignment="1">
      <alignment horizontal="center"/>
    </xf>
    <xf numFmtId="10" fontId="21" fillId="0" borderId="5" xfId="0" applyNumberFormat="1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2" fillId="0" borderId="0" xfId="0" applyFont="1"/>
    <xf numFmtId="3" fontId="20" fillId="0" borderId="2" xfId="0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7" fillId="0" borderId="17" xfId="0" applyNumberFormat="1" applyFont="1" applyBorder="1" applyAlignment="1">
      <alignment horizontal="right"/>
    </xf>
    <xf numFmtId="3" fontId="17" fillId="0" borderId="15" xfId="0" applyNumberFormat="1" applyFont="1" applyBorder="1" applyAlignment="1">
      <alignment horizontal="right"/>
    </xf>
    <xf numFmtId="3" fontId="16" fillId="0" borderId="17" xfId="0" applyNumberFormat="1" applyFont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7" fillId="0" borderId="1" xfId="0" applyNumberFormat="1" applyFont="1" applyFill="1" applyBorder="1" applyAlignment="1">
      <alignment horizontal="right"/>
    </xf>
    <xf numFmtId="3" fontId="16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7" fillId="0" borderId="17" xfId="0" applyNumberFormat="1" applyFont="1" applyFill="1" applyBorder="1" applyAlignment="1">
      <alignment horizontal="right"/>
    </xf>
    <xf numFmtId="3" fontId="17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4" fillId="0" borderId="0" xfId="0" applyFont="1" applyBorder="1"/>
    <xf numFmtId="0" fontId="19" fillId="0" borderId="0" xfId="0" applyFont="1" applyBorder="1"/>
    <xf numFmtId="0" fontId="0" fillId="0" borderId="19" xfId="0" applyBorder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5" borderId="20" xfId="0" applyFont="1" applyFill="1" applyBorder="1" applyAlignment="1">
      <alignment horizontal="right" vertical="center" wrapText="1"/>
    </xf>
    <xf numFmtId="3" fontId="23" fillId="3" borderId="8" xfId="0" applyNumberFormat="1" applyFont="1" applyFill="1" applyBorder="1" applyAlignment="1">
      <alignment horizontal="center" vertical="center" wrapText="1"/>
    </xf>
    <xf numFmtId="3" fontId="23" fillId="7" borderId="21" xfId="0" applyNumberFormat="1" applyFont="1" applyFill="1" applyBorder="1" applyAlignment="1">
      <alignment horizontal="center" vertical="center" wrapText="1"/>
    </xf>
    <xf numFmtId="3" fontId="23" fillId="7" borderId="8" xfId="0" applyNumberFormat="1" applyFont="1" applyFill="1" applyBorder="1" applyAlignment="1">
      <alignment horizontal="center" vertical="center" wrapText="1"/>
    </xf>
    <xf numFmtId="3" fontId="29" fillId="7" borderId="22" xfId="0" applyNumberFormat="1" applyFont="1" applyFill="1" applyBorder="1" applyAlignment="1">
      <alignment horizontal="center" vertical="center" wrapText="1"/>
    </xf>
    <xf numFmtId="3" fontId="29" fillId="7" borderId="23" xfId="0" applyNumberFormat="1" applyFont="1" applyFill="1" applyBorder="1" applyAlignment="1">
      <alignment horizontal="center" vertical="center" wrapText="1"/>
    </xf>
    <xf numFmtId="3" fontId="23" fillId="8" borderId="21" xfId="0" applyNumberFormat="1" applyFont="1" applyFill="1" applyBorder="1" applyAlignment="1">
      <alignment horizontal="center" vertical="center" wrapText="1"/>
    </xf>
    <xf numFmtId="3" fontId="23" fillId="8" borderId="8" xfId="0" applyNumberFormat="1" applyFont="1" applyFill="1" applyBorder="1" applyAlignment="1">
      <alignment horizontal="center" vertical="center" wrapText="1"/>
    </xf>
    <xf numFmtId="3" fontId="29" fillId="8" borderId="22" xfId="0" applyNumberFormat="1" applyFont="1" applyFill="1" applyBorder="1" applyAlignment="1">
      <alignment horizontal="center" vertical="center" wrapText="1"/>
    </xf>
    <xf numFmtId="3" fontId="29" fillId="8" borderId="23" xfId="0" applyNumberFormat="1" applyFont="1" applyFill="1" applyBorder="1" applyAlignment="1">
      <alignment horizontal="center" vertical="center" wrapText="1"/>
    </xf>
    <xf numFmtId="3" fontId="23" fillId="9" borderId="21" xfId="0" applyNumberFormat="1" applyFont="1" applyFill="1" applyBorder="1" applyAlignment="1">
      <alignment horizontal="center" vertical="center" wrapText="1"/>
    </xf>
    <xf numFmtId="3" fontId="23" fillId="9" borderId="8" xfId="0" applyNumberFormat="1" applyFont="1" applyFill="1" applyBorder="1" applyAlignment="1">
      <alignment horizontal="center" vertical="center" wrapText="1"/>
    </xf>
    <xf numFmtId="3" fontId="29" fillId="9" borderId="22" xfId="0" applyNumberFormat="1" applyFont="1" applyFill="1" applyBorder="1" applyAlignment="1">
      <alignment horizontal="center" vertical="center" wrapText="1"/>
    </xf>
    <xf numFmtId="3" fontId="29" fillId="9" borderId="23" xfId="0" applyNumberFormat="1" applyFont="1" applyFill="1" applyBorder="1" applyAlignment="1">
      <alignment horizontal="center" vertical="center" wrapText="1"/>
    </xf>
    <xf numFmtId="3" fontId="29" fillId="11" borderId="24" xfId="0" applyNumberFormat="1" applyFont="1" applyFill="1" applyBorder="1" applyAlignment="1">
      <alignment horizontal="center" vertical="center" wrapText="1"/>
    </xf>
    <xf numFmtId="164" fontId="29" fillId="11" borderId="25" xfId="0" applyNumberFormat="1" applyFont="1" applyFill="1" applyBorder="1" applyAlignment="1">
      <alignment horizontal="center" vertical="center" wrapText="1"/>
    </xf>
    <xf numFmtId="3" fontId="29" fillId="12" borderId="26" xfId="0" applyNumberFormat="1" applyFont="1" applyFill="1" applyBorder="1" applyAlignment="1">
      <alignment horizontal="center" vertical="center" wrapText="1"/>
    </xf>
    <xf numFmtId="3" fontId="29" fillId="12" borderId="24" xfId="0" applyNumberFormat="1" applyFont="1" applyFill="1" applyBorder="1" applyAlignment="1">
      <alignment horizontal="center" vertical="center" wrapText="1"/>
    </xf>
    <xf numFmtId="3" fontId="29" fillId="13" borderId="26" xfId="0" applyNumberFormat="1" applyFont="1" applyFill="1" applyBorder="1" applyAlignment="1">
      <alignment horizontal="center" vertical="center" wrapText="1"/>
    </xf>
    <xf numFmtId="164" fontId="29" fillId="13" borderId="24" xfId="0" applyNumberFormat="1" applyFont="1" applyFill="1" applyBorder="1" applyAlignment="1">
      <alignment horizontal="center" vertical="center" wrapText="1"/>
    </xf>
    <xf numFmtId="164" fontId="29" fillId="12" borderId="25" xfId="0" applyNumberFormat="1" applyFont="1" applyFill="1" applyBorder="1" applyAlignment="1">
      <alignment horizontal="center" vertical="center" wrapText="1"/>
    </xf>
    <xf numFmtId="3" fontId="29" fillId="14" borderId="26" xfId="0" applyNumberFormat="1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left" vertical="center" wrapText="1"/>
    </xf>
    <xf numFmtId="3" fontId="16" fillId="16" borderId="26" xfId="0" applyNumberFormat="1" applyFont="1" applyFill="1" applyBorder="1" applyAlignment="1">
      <alignment horizontal="center" vertical="center" wrapText="1"/>
    </xf>
    <xf numFmtId="3" fontId="16" fillId="17" borderId="26" xfId="0" applyNumberFormat="1" applyFont="1" applyFill="1" applyBorder="1" applyAlignment="1">
      <alignment horizontal="center" vertical="center" wrapText="1"/>
    </xf>
    <xf numFmtId="3" fontId="16" fillId="17" borderId="24" xfId="0" applyNumberFormat="1" applyFont="1" applyFill="1" applyBorder="1" applyAlignment="1">
      <alignment horizontal="center" vertical="center" wrapText="1"/>
    </xf>
    <xf numFmtId="164" fontId="16" fillId="17" borderId="25" xfId="0" applyNumberFormat="1" applyFont="1" applyFill="1" applyBorder="1" applyAlignment="1">
      <alignment horizontal="center" vertical="center" wrapText="1"/>
    </xf>
    <xf numFmtId="3" fontId="16" fillId="18" borderId="26" xfId="0" applyNumberFormat="1" applyFont="1" applyFill="1" applyBorder="1" applyAlignment="1">
      <alignment horizontal="center" vertical="center" wrapText="1"/>
    </xf>
    <xf numFmtId="3" fontId="16" fillId="19" borderId="26" xfId="0" applyNumberFormat="1" applyFont="1" applyFill="1" applyBorder="1" applyAlignment="1">
      <alignment horizontal="center" vertical="center" wrapText="1"/>
    </xf>
    <xf numFmtId="3" fontId="16" fillId="19" borderId="24" xfId="0" applyNumberFormat="1" applyFont="1" applyFill="1" applyBorder="1" applyAlignment="1">
      <alignment horizontal="center" vertical="center" wrapText="1"/>
    </xf>
    <xf numFmtId="164" fontId="16" fillId="19" borderId="25" xfId="0" applyNumberFormat="1" applyFont="1" applyFill="1" applyBorder="1" applyAlignment="1">
      <alignment horizontal="center" vertical="center" wrapText="1"/>
    </xf>
    <xf numFmtId="3" fontId="16" fillId="20" borderId="26" xfId="0" applyNumberFormat="1" applyFont="1" applyFill="1" applyBorder="1" applyAlignment="1">
      <alignment horizontal="center" vertical="center" wrapText="1"/>
    </xf>
    <xf numFmtId="3" fontId="16" fillId="21" borderId="26" xfId="0" applyNumberFormat="1" applyFont="1" applyFill="1" applyBorder="1" applyAlignment="1">
      <alignment horizontal="center" vertical="center" wrapText="1"/>
    </xf>
    <xf numFmtId="3" fontId="16" fillId="21" borderId="24" xfId="0" applyNumberFormat="1" applyFont="1" applyFill="1" applyBorder="1" applyAlignment="1">
      <alignment horizontal="center" vertical="center" wrapText="1"/>
    </xf>
    <xf numFmtId="164" fontId="16" fillId="21" borderId="25" xfId="0" applyNumberFormat="1" applyFont="1" applyFill="1" applyBorder="1" applyAlignment="1">
      <alignment horizontal="center" vertical="center" wrapText="1"/>
    </xf>
    <xf numFmtId="3" fontId="16" fillId="22" borderId="26" xfId="0" applyNumberFormat="1" applyFont="1" applyFill="1" applyBorder="1" applyAlignment="1">
      <alignment horizontal="center" vertical="center" wrapText="1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4" borderId="24" xfId="0" applyNumberFormat="1" applyFont="1" applyFill="1" applyBorder="1" applyAlignment="1">
      <alignment horizontal="center" vertical="center" wrapText="1"/>
    </xf>
    <xf numFmtId="0" fontId="16" fillId="23" borderId="24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horizontal="center" vertical="center" wrapText="1"/>
    </xf>
    <xf numFmtId="3" fontId="16" fillId="5" borderId="1" xfId="0" applyNumberFormat="1" applyFont="1" applyFill="1" applyBorder="1" applyAlignment="1">
      <alignment horizontal="right"/>
    </xf>
    <xf numFmtId="0" fontId="16" fillId="0" borderId="0" xfId="0" applyFont="1"/>
    <xf numFmtId="0" fontId="26" fillId="0" borderId="6" xfId="0" applyFont="1" applyBorder="1" applyAlignment="1">
      <alignment horizontal="center" vertical="center"/>
    </xf>
    <xf numFmtId="3" fontId="14" fillId="0" borderId="12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Border="1" applyAlignment="1">
      <alignment horizontal="left" vertical="center" wrapText="1"/>
    </xf>
    <xf numFmtId="3" fontId="17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0" xfId="0" applyNumberFormat="1" applyFont="1" applyFill="1" applyBorder="1" applyAlignment="1">
      <alignment horizontal="center" vertical="center" wrapText="1"/>
    </xf>
    <xf numFmtId="164" fontId="17" fillId="17" borderId="14" xfId="0" applyNumberFormat="1" applyFont="1" applyFill="1" applyBorder="1" applyAlignment="1">
      <alignment horizontal="center" vertical="center" wrapText="1"/>
    </xf>
    <xf numFmtId="3" fontId="17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0" xfId="0" applyNumberFormat="1" applyFont="1" applyFill="1" applyBorder="1" applyAlignment="1">
      <alignment horizontal="center" vertical="center" wrapText="1"/>
    </xf>
    <xf numFmtId="164" fontId="17" fillId="19" borderId="14" xfId="0" applyNumberFormat="1" applyFont="1" applyFill="1" applyBorder="1" applyAlignment="1">
      <alignment horizontal="center" vertical="center" wrapText="1"/>
    </xf>
    <xf numFmtId="3" fontId="17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0" xfId="0" applyNumberFormat="1" applyFont="1" applyFill="1" applyBorder="1" applyAlignment="1">
      <alignment horizontal="center" vertical="center" wrapText="1"/>
    </xf>
    <xf numFmtId="164" fontId="17" fillId="21" borderId="14" xfId="0" applyNumberFormat="1" applyFont="1" applyFill="1" applyBorder="1" applyAlignment="1">
      <alignment horizontal="center" vertical="center" wrapText="1"/>
    </xf>
    <xf numFmtId="3" fontId="17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0" xfId="0" applyNumberFormat="1" applyFont="1" applyFill="1" applyBorder="1" applyAlignment="1">
      <alignment horizontal="center" vertical="center" wrapText="1"/>
    </xf>
    <xf numFmtId="3" fontId="17" fillId="16" borderId="29" xfId="0" applyNumberFormat="1" applyFont="1" applyFill="1" applyBorder="1" applyAlignment="1">
      <alignment horizontal="center" vertical="center" wrapText="1"/>
    </xf>
    <xf numFmtId="3" fontId="17" fillId="17" borderId="29" xfId="0" applyNumberFormat="1" applyFont="1" applyFill="1" applyBorder="1" applyAlignment="1">
      <alignment horizontal="center" vertical="center" wrapText="1"/>
    </xf>
    <xf numFmtId="3" fontId="17" fillId="17" borderId="31" xfId="0" applyNumberFormat="1" applyFont="1" applyFill="1" applyBorder="1" applyAlignment="1">
      <alignment horizontal="center" vertical="center" wrapText="1"/>
    </xf>
    <xf numFmtId="164" fontId="17" fillId="17" borderId="32" xfId="0" applyNumberFormat="1" applyFont="1" applyFill="1" applyBorder="1" applyAlignment="1">
      <alignment horizontal="center" vertical="center" wrapText="1"/>
    </xf>
    <xf numFmtId="3" fontId="17" fillId="19" borderId="31" xfId="0" applyNumberFormat="1" applyFont="1" applyFill="1" applyBorder="1" applyAlignment="1">
      <alignment horizontal="center" vertical="center" wrapText="1"/>
    </xf>
    <xf numFmtId="164" fontId="17" fillId="19" borderId="32" xfId="0" applyNumberFormat="1" applyFont="1" applyFill="1" applyBorder="1" applyAlignment="1">
      <alignment horizontal="center" vertical="center" wrapText="1"/>
    </xf>
    <xf numFmtId="3" fontId="17" fillId="21" borderId="31" xfId="0" applyNumberFormat="1" applyFont="1" applyFill="1" applyBorder="1" applyAlignment="1">
      <alignment horizontal="center" vertical="center" wrapText="1"/>
    </xf>
    <xf numFmtId="164" fontId="17" fillId="21" borderId="32" xfId="0" applyNumberFormat="1" applyFont="1" applyFill="1" applyBorder="1" applyAlignment="1">
      <alignment horizontal="center" vertical="center" wrapText="1"/>
    </xf>
    <xf numFmtId="3" fontId="17" fillId="4" borderId="3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3" fontId="19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0" xfId="0" applyNumberFormat="1" applyFont="1" applyFill="1" applyBorder="1" applyAlignment="1">
      <alignment horizontal="center" vertical="center" wrapText="1"/>
    </xf>
    <xf numFmtId="164" fontId="19" fillId="17" borderId="14" xfId="0" applyNumberFormat="1" applyFont="1" applyFill="1" applyBorder="1" applyAlignment="1">
      <alignment horizontal="center" vertical="center" wrapText="1"/>
    </xf>
    <xf numFmtId="3" fontId="19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0" xfId="0" applyNumberFormat="1" applyFont="1" applyFill="1" applyBorder="1" applyAlignment="1">
      <alignment horizontal="center" vertical="center" wrapText="1"/>
    </xf>
    <xf numFmtId="164" fontId="19" fillId="19" borderId="14" xfId="0" applyNumberFormat="1" applyFont="1" applyFill="1" applyBorder="1" applyAlignment="1">
      <alignment horizontal="center" vertical="center" wrapText="1"/>
    </xf>
    <xf numFmtId="3" fontId="19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0" xfId="0" applyNumberFormat="1" applyFont="1" applyFill="1" applyBorder="1" applyAlignment="1">
      <alignment horizontal="center" vertical="center" wrapText="1"/>
    </xf>
    <xf numFmtId="164" fontId="19" fillId="21" borderId="14" xfId="0" applyNumberFormat="1" applyFont="1" applyFill="1" applyBorder="1" applyAlignment="1">
      <alignment horizontal="center" vertical="center" wrapText="1"/>
    </xf>
    <xf numFmtId="3" fontId="19" fillId="17" borderId="33" xfId="0" applyNumberFormat="1" applyFont="1" applyFill="1" applyBorder="1" applyAlignment="1">
      <alignment horizontal="center" vertical="center" wrapText="1"/>
    </xf>
    <xf numFmtId="3" fontId="23" fillId="26" borderId="2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3" fillId="26" borderId="8" xfId="0" applyNumberFormat="1" applyFont="1" applyFill="1" applyBorder="1" applyAlignment="1">
      <alignment horizontal="center" vertical="center" wrapText="1"/>
    </xf>
    <xf numFmtId="3" fontId="29" fillId="26" borderId="23" xfId="0" applyNumberFormat="1" applyFont="1" applyFill="1" applyBorder="1" applyAlignment="1">
      <alignment horizontal="center" vertical="center" wrapText="1"/>
    </xf>
    <xf numFmtId="3" fontId="29" fillId="23" borderId="26" xfId="0" applyNumberFormat="1" applyFont="1" applyFill="1" applyBorder="1" applyAlignment="1">
      <alignment horizontal="center" vertical="center" wrapText="1"/>
    </xf>
    <xf numFmtId="3" fontId="16" fillId="24" borderId="26" xfId="0" applyNumberFormat="1" applyFont="1" applyFill="1" applyBorder="1" applyAlignment="1">
      <alignment horizontal="center" vertical="center" wrapText="1"/>
    </xf>
    <xf numFmtId="3" fontId="17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6" xfId="0" applyNumberFormat="1" applyFont="1" applyFill="1" applyBorder="1" applyAlignment="1">
      <alignment horizontal="center" vertical="center" wrapText="1"/>
    </xf>
    <xf numFmtId="3" fontId="16" fillId="25" borderId="24" xfId="0" applyNumberFormat="1" applyFont="1" applyFill="1" applyBorder="1" applyAlignment="1">
      <alignment horizontal="center" vertical="center" wrapText="1"/>
    </xf>
    <xf numFmtId="3" fontId="17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0" xfId="0" applyNumberFormat="1" applyFont="1" applyFill="1" applyBorder="1" applyAlignment="1">
      <alignment horizontal="center" vertical="center" wrapText="1"/>
    </xf>
    <xf numFmtId="3" fontId="17" fillId="25" borderId="31" xfId="0" applyNumberFormat="1" applyFont="1" applyFill="1" applyBorder="1" applyAlignment="1">
      <alignment horizontal="center" vertical="center" wrapText="1"/>
    </xf>
    <xf numFmtId="3" fontId="19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0" xfId="0" applyNumberFormat="1" applyFont="1" applyFill="1" applyBorder="1" applyAlignment="1">
      <alignment horizontal="center" vertical="center" wrapText="1"/>
    </xf>
    <xf numFmtId="3" fontId="19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0" xfId="0" applyNumberFormat="1" applyFont="1" applyFill="1" applyBorder="1" applyAlignment="1">
      <alignment horizontal="center" vertical="center" wrapText="1"/>
    </xf>
    <xf numFmtId="3" fontId="19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33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center"/>
    </xf>
    <xf numFmtId="0" fontId="15" fillId="0" borderId="9" xfId="0" applyFont="1" applyFill="1" applyBorder="1"/>
    <xf numFmtId="164" fontId="17" fillId="0" borderId="41" xfId="0" applyNumberFormat="1" applyFont="1" applyBorder="1" applyAlignment="1">
      <alignment horizontal="right"/>
    </xf>
    <xf numFmtId="0" fontId="16" fillId="5" borderId="2" xfId="0" applyFont="1" applyFill="1" applyBorder="1"/>
    <xf numFmtId="164" fontId="16" fillId="5" borderId="19" xfId="1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center"/>
    </xf>
    <xf numFmtId="164" fontId="16" fillId="0" borderId="19" xfId="1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164" fontId="17" fillId="0" borderId="19" xfId="1" applyNumberFormat="1" applyFont="1" applyBorder="1" applyAlignment="1">
      <alignment horizontal="right"/>
    </xf>
    <xf numFmtId="0" fontId="16" fillId="5" borderId="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164" fontId="16" fillId="0" borderId="42" xfId="1" applyNumberFormat="1" applyFont="1" applyBorder="1" applyAlignment="1">
      <alignment horizontal="right"/>
    </xf>
    <xf numFmtId="0" fontId="0" fillId="0" borderId="0" xfId="0" applyFill="1"/>
    <xf numFmtId="0" fontId="16" fillId="0" borderId="0" xfId="0" applyFont="1" applyFill="1"/>
    <xf numFmtId="3" fontId="0" fillId="0" borderId="0" xfId="0" applyNumberFormat="1" applyFill="1" applyBorder="1"/>
    <xf numFmtId="0" fontId="15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9" fillId="0" borderId="12" xfId="0" applyFont="1" applyBorder="1" applyAlignment="1">
      <alignment horizontal="right"/>
    </xf>
    <xf numFmtId="164" fontId="17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6" fillId="0" borderId="12" xfId="0" applyFont="1" applyBorder="1"/>
    <xf numFmtId="164" fontId="17" fillId="0" borderId="42" xfId="0" applyNumberFormat="1" applyFont="1" applyBorder="1" applyAlignment="1">
      <alignment horizontal="right"/>
    </xf>
    <xf numFmtId="0" fontId="15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6" fillId="0" borderId="2" xfId="0" applyFont="1" applyBorder="1"/>
    <xf numFmtId="0" fontId="18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8" fillId="0" borderId="12" xfId="0" applyFont="1" applyBorder="1"/>
    <xf numFmtId="0" fontId="16" fillId="0" borderId="17" xfId="0" applyFont="1" applyBorder="1" applyAlignment="1">
      <alignment horizontal="left"/>
    </xf>
    <xf numFmtId="164" fontId="16" fillId="0" borderId="17" xfId="1" applyNumberFormat="1" applyFont="1" applyBorder="1" applyAlignment="1">
      <alignment horizontal="right"/>
    </xf>
    <xf numFmtId="3" fontId="23" fillId="3" borderId="15" xfId="0" applyNumberFormat="1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  <xf numFmtId="3" fontId="23" fillId="3" borderId="17" xfId="0" quotePrefix="1" applyNumberFormat="1" applyFont="1" applyFill="1" applyBorder="1" applyAlignment="1">
      <alignment horizontal="center"/>
    </xf>
    <xf numFmtId="165" fontId="23" fillId="3" borderId="17" xfId="0" quotePrefix="1" applyNumberFormat="1" applyFont="1" applyFill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164" fontId="16" fillId="0" borderId="42" xfId="0" applyNumberFormat="1" applyFont="1" applyBorder="1" applyAlignment="1">
      <alignment horizontal="right"/>
    </xf>
    <xf numFmtId="0" fontId="13" fillId="24" borderId="20" xfId="0" applyFont="1" applyFill="1" applyBorder="1" applyAlignment="1">
      <alignment horizontal="center" vertical="center" wrapText="1"/>
    </xf>
    <xf numFmtId="0" fontId="13" fillId="24" borderId="23" xfId="0" applyFont="1" applyFill="1" applyBorder="1" applyAlignment="1">
      <alignment horizontal="center" vertical="center" wrapText="1"/>
    </xf>
    <xf numFmtId="3" fontId="16" fillId="18" borderId="29" xfId="0" applyNumberFormat="1" applyFont="1" applyFill="1" applyBorder="1" applyAlignment="1">
      <alignment horizontal="center" vertical="center" wrapText="1"/>
    </xf>
    <xf numFmtId="3" fontId="16" fillId="19" borderId="29" xfId="0" applyNumberFormat="1" applyFont="1" applyFill="1" applyBorder="1" applyAlignment="1">
      <alignment horizontal="center" vertical="center" wrapText="1"/>
    </xf>
    <xf numFmtId="3" fontId="16" fillId="20" borderId="29" xfId="0" applyNumberFormat="1" applyFont="1" applyFill="1" applyBorder="1" applyAlignment="1">
      <alignment horizontal="center" vertical="center" wrapText="1"/>
    </xf>
    <xf numFmtId="3" fontId="16" fillId="21" borderId="29" xfId="0" applyNumberFormat="1" applyFont="1" applyFill="1" applyBorder="1" applyAlignment="1">
      <alignment horizontal="center" vertical="center" wrapText="1"/>
    </xf>
    <xf numFmtId="3" fontId="16" fillId="22" borderId="29" xfId="0" applyNumberFormat="1" applyFont="1" applyFill="1" applyBorder="1" applyAlignment="1">
      <alignment horizontal="center" vertical="center" wrapText="1"/>
    </xf>
    <xf numFmtId="3" fontId="16" fillId="4" borderId="29" xfId="0" applyNumberFormat="1" applyFont="1" applyFill="1" applyBorder="1" applyAlignment="1">
      <alignment horizontal="center" vertical="center" wrapText="1"/>
    </xf>
    <xf numFmtId="3" fontId="16" fillId="24" borderId="29" xfId="0" applyNumberFormat="1" applyFont="1" applyFill="1" applyBorder="1" applyAlignment="1">
      <alignment horizontal="center" vertical="center" wrapText="1"/>
    </xf>
    <xf numFmtId="3" fontId="16" fillId="25" borderId="29" xfId="0" applyNumberFormat="1" applyFont="1" applyFill="1" applyBorder="1" applyAlignment="1">
      <alignment horizontal="center" vertical="center" wrapText="1"/>
    </xf>
    <xf numFmtId="3" fontId="17" fillId="17" borderId="23" xfId="0" applyNumberFormat="1" applyFont="1" applyFill="1" applyBorder="1" applyAlignment="1">
      <alignment horizontal="center" vertical="center" wrapText="1"/>
    </xf>
    <xf numFmtId="164" fontId="29" fillId="23" borderId="24" xfId="0" applyNumberFormat="1" applyFont="1" applyFill="1" applyBorder="1" applyAlignment="1">
      <alignment horizontal="center" vertical="center" wrapText="1"/>
    </xf>
    <xf numFmtId="164" fontId="16" fillId="25" borderId="25" xfId="0" applyNumberFormat="1" applyFont="1" applyFill="1" applyBorder="1" applyAlignment="1">
      <alignment horizontal="center" vertical="center" wrapText="1"/>
    </xf>
    <xf numFmtId="164" fontId="17" fillId="25" borderId="14" xfId="0" applyNumberFormat="1" applyFont="1" applyFill="1" applyBorder="1" applyAlignment="1">
      <alignment horizontal="center" vertical="center" wrapText="1"/>
    </xf>
    <xf numFmtId="164" fontId="17" fillId="25" borderId="32" xfId="0" applyNumberFormat="1" applyFont="1" applyFill="1" applyBorder="1" applyAlignment="1">
      <alignment horizontal="center" vertical="center" wrapText="1"/>
    </xf>
    <xf numFmtId="164" fontId="19" fillId="25" borderId="14" xfId="0" applyNumberFormat="1" applyFont="1" applyFill="1" applyBorder="1" applyAlignment="1">
      <alignment horizontal="center" vertical="center" wrapText="1"/>
    </xf>
    <xf numFmtId="164" fontId="19" fillId="25" borderId="18" xfId="0" applyNumberFormat="1" applyFont="1" applyFill="1" applyBorder="1" applyAlignment="1">
      <alignment horizontal="center" vertical="center" wrapText="1"/>
    </xf>
    <xf numFmtId="3" fontId="23" fillId="3" borderId="21" xfId="0" quotePrefix="1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7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</xf>
    <xf numFmtId="0" fontId="29" fillId="10" borderId="24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right" vertical="center" wrapText="1"/>
    </xf>
    <xf numFmtId="3" fontId="19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9" fillId="17" borderId="18" xfId="0" applyNumberFormat="1" applyFont="1" applyFill="1" applyBorder="1" applyAlignment="1">
      <alignment horizontal="center" vertical="center" wrapText="1"/>
    </xf>
    <xf numFmtId="3" fontId="19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33" xfId="0" applyNumberFormat="1" applyFont="1" applyFill="1" applyBorder="1" applyAlignment="1">
      <alignment horizontal="center" vertical="center" wrapText="1"/>
    </xf>
    <xf numFmtId="164" fontId="19" fillId="19" borderId="18" xfId="0" applyNumberFormat="1" applyFont="1" applyFill="1" applyBorder="1" applyAlignment="1">
      <alignment horizontal="center" vertical="center" wrapText="1"/>
    </xf>
    <xf numFmtId="3" fontId="19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33" xfId="0" applyNumberFormat="1" applyFont="1" applyFill="1" applyBorder="1" applyAlignment="1">
      <alignment horizontal="center" vertical="center" wrapText="1"/>
    </xf>
    <xf numFmtId="164" fontId="19" fillId="21" borderId="18" xfId="0" applyNumberFormat="1" applyFont="1" applyFill="1" applyBorder="1" applyAlignment="1">
      <alignment horizontal="center" vertical="center" wrapText="1"/>
    </xf>
    <xf numFmtId="3" fontId="19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33" xfId="0" applyNumberFormat="1" applyFont="1" applyFill="1" applyBorder="1" applyAlignment="1">
      <alignment horizontal="center" vertical="center" wrapText="1"/>
    </xf>
    <xf numFmtId="3" fontId="17" fillId="17" borderId="43" xfId="0" applyNumberFormat="1" applyFont="1" applyFill="1" applyBorder="1" applyAlignment="1">
      <alignment horizontal="center" vertical="center" wrapText="1"/>
    </xf>
    <xf numFmtId="164" fontId="17" fillId="17" borderId="44" xfId="0" applyNumberFormat="1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right" vertical="center" wrapText="1"/>
    </xf>
    <xf numFmtId="3" fontId="19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43" xfId="0" applyNumberFormat="1" applyFont="1" applyFill="1" applyBorder="1" applyAlignment="1">
      <alignment horizontal="center" vertical="center" wrapText="1"/>
    </xf>
    <xf numFmtId="164" fontId="19" fillId="17" borderId="44" xfId="0" applyNumberFormat="1" applyFont="1" applyFill="1" applyBorder="1" applyAlignment="1">
      <alignment horizontal="center" vertical="center" wrapText="1"/>
    </xf>
    <xf numFmtId="3" fontId="19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43" xfId="0" applyNumberFormat="1" applyFont="1" applyFill="1" applyBorder="1" applyAlignment="1">
      <alignment horizontal="center" vertical="center" wrapText="1"/>
    </xf>
    <xf numFmtId="164" fontId="19" fillId="19" borderId="44" xfId="0" applyNumberFormat="1" applyFont="1" applyFill="1" applyBorder="1" applyAlignment="1">
      <alignment horizontal="center" vertical="center" wrapText="1"/>
    </xf>
    <xf numFmtId="3" fontId="19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43" xfId="0" applyNumberFormat="1" applyFont="1" applyFill="1" applyBorder="1" applyAlignment="1">
      <alignment horizontal="center" vertical="center" wrapText="1"/>
    </xf>
    <xf numFmtId="164" fontId="19" fillId="21" borderId="44" xfId="0" applyNumberFormat="1" applyFont="1" applyFill="1" applyBorder="1" applyAlignment="1">
      <alignment horizontal="center" vertical="center" wrapText="1"/>
    </xf>
    <xf numFmtId="0" fontId="13" fillId="24" borderId="45" xfId="0" applyFont="1" applyFill="1" applyBorder="1" applyAlignment="1">
      <alignment horizontal="center" vertical="center" wrapText="1"/>
    </xf>
    <xf numFmtId="3" fontId="17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45" xfId="0" applyNumberFormat="1" applyFont="1" applyFill="1" applyBorder="1" applyAlignment="1">
      <alignment horizontal="center" vertical="center" wrapText="1"/>
    </xf>
    <xf numFmtId="164" fontId="17" fillId="17" borderId="46" xfId="0" applyNumberFormat="1" applyFont="1" applyFill="1" applyBorder="1" applyAlignment="1">
      <alignment horizontal="center" vertical="center" wrapText="1"/>
    </xf>
    <xf numFmtId="3" fontId="17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5" xfId="0" applyNumberFormat="1" applyFont="1" applyFill="1" applyBorder="1" applyAlignment="1">
      <alignment horizontal="center" vertical="center" wrapText="1"/>
    </xf>
    <xf numFmtId="164" fontId="17" fillId="19" borderId="46" xfId="0" applyNumberFormat="1" applyFont="1" applyFill="1" applyBorder="1" applyAlignment="1">
      <alignment horizontal="center" vertical="center" wrapText="1"/>
    </xf>
    <xf numFmtId="3" fontId="17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45" xfId="0" applyNumberFormat="1" applyFont="1" applyFill="1" applyBorder="1" applyAlignment="1">
      <alignment horizontal="center" vertical="center" wrapText="1"/>
    </xf>
    <xf numFmtId="164" fontId="17" fillId="21" borderId="46" xfId="0" applyNumberFormat="1" applyFont="1" applyFill="1" applyBorder="1" applyAlignment="1">
      <alignment horizontal="center" vertical="center" wrapText="1"/>
    </xf>
    <xf numFmtId="3" fontId="17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2" xfId="0" applyNumberFormat="1" applyFont="1" applyFill="1" applyBorder="1" applyAlignment="1">
      <alignment horizontal="center" vertical="center" wrapText="1"/>
    </xf>
    <xf numFmtId="164" fontId="17" fillId="19" borderId="36" xfId="0" applyNumberFormat="1" applyFont="1" applyFill="1" applyBorder="1" applyAlignment="1">
      <alignment horizontal="center" vertical="center" wrapText="1"/>
    </xf>
    <xf numFmtId="3" fontId="17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2" xfId="0" applyNumberFormat="1" applyFont="1" applyFill="1" applyBorder="1" applyAlignment="1">
      <alignment horizontal="center" vertical="center" wrapText="1"/>
    </xf>
    <xf numFmtId="164" fontId="17" fillId="21" borderId="36" xfId="0" applyNumberFormat="1" applyFont="1" applyFill="1" applyBorder="1" applyAlignment="1">
      <alignment horizontal="center" vertical="center" wrapText="1"/>
    </xf>
    <xf numFmtId="164" fontId="17" fillId="17" borderId="16" xfId="0" applyNumberFormat="1" applyFont="1" applyFill="1" applyBorder="1" applyAlignment="1">
      <alignment horizontal="center" vertical="center" wrapText="1"/>
    </xf>
    <xf numFmtId="3" fontId="19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3" xfId="0" applyNumberFormat="1" applyFont="1" applyFill="1" applyBorder="1" applyAlignment="1">
      <alignment horizontal="center" vertical="center" wrapText="1"/>
    </xf>
    <xf numFmtId="164" fontId="19" fillId="17" borderId="16" xfId="0" applyNumberFormat="1" applyFont="1" applyFill="1" applyBorder="1" applyAlignment="1">
      <alignment horizontal="center" vertical="center" wrapText="1"/>
    </xf>
    <xf numFmtId="3" fontId="19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3" xfId="0" applyNumberFormat="1" applyFont="1" applyFill="1" applyBorder="1" applyAlignment="1">
      <alignment horizontal="center" vertical="center" wrapText="1"/>
    </xf>
    <xf numFmtId="164" fontId="19" fillId="19" borderId="16" xfId="0" applyNumberFormat="1" applyFont="1" applyFill="1" applyBorder="1" applyAlignment="1">
      <alignment horizontal="center" vertical="center" wrapText="1"/>
    </xf>
    <xf numFmtId="3" fontId="19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3" xfId="0" applyNumberFormat="1" applyFont="1" applyFill="1" applyBorder="1" applyAlignment="1">
      <alignment horizontal="center" vertical="center" wrapText="1"/>
    </xf>
    <xf numFmtId="164" fontId="19" fillId="21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 applyProtection="1">
      <alignment horizontal="right"/>
      <protection locked="0"/>
    </xf>
    <xf numFmtId="3" fontId="13" fillId="0" borderId="1" xfId="0" applyNumberFormat="1" applyFont="1" applyFill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164" fontId="13" fillId="0" borderId="19" xfId="1" applyNumberFormat="1" applyFont="1" applyBorder="1" applyAlignment="1">
      <alignment horizontal="right"/>
    </xf>
    <xf numFmtId="3" fontId="17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3" xfId="0" applyNumberFormat="1" applyFont="1" applyFill="1" applyBorder="1" applyAlignment="1">
      <alignment horizontal="center" vertical="center" wrapText="1"/>
    </xf>
    <xf numFmtId="3" fontId="17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3" xfId="0" applyNumberFormat="1" applyFont="1" applyFill="1" applyBorder="1" applyAlignment="1">
      <alignment horizontal="center" vertical="center" wrapText="1"/>
    </xf>
    <xf numFmtId="164" fontId="17" fillId="25" borderId="16" xfId="0" applyNumberFormat="1" applyFont="1" applyFill="1" applyBorder="1" applyAlignment="1">
      <alignment horizontal="center" vertical="center" wrapText="1"/>
    </xf>
    <xf numFmtId="164" fontId="29" fillId="14" borderId="24" xfId="0" applyNumberFormat="1" applyFont="1" applyFill="1" applyBorder="1" applyAlignment="1">
      <alignment horizontal="center" vertical="center" wrapText="1"/>
    </xf>
    <xf numFmtId="164" fontId="16" fillId="4" borderId="25" xfId="0" applyNumberFormat="1" applyFont="1" applyFill="1" applyBorder="1" applyAlignment="1">
      <alignment horizontal="center" vertical="center" wrapText="1"/>
    </xf>
    <xf numFmtId="164" fontId="17" fillId="4" borderId="14" xfId="0" applyNumberFormat="1" applyFont="1" applyFill="1" applyBorder="1" applyAlignment="1">
      <alignment horizontal="center" vertical="center" wrapText="1"/>
    </xf>
    <xf numFmtId="164" fontId="17" fillId="4" borderId="32" xfId="0" applyNumberFormat="1" applyFont="1" applyFill="1" applyBorder="1" applyAlignment="1">
      <alignment horizontal="center" vertical="center" wrapText="1"/>
    </xf>
    <xf numFmtId="164" fontId="19" fillId="4" borderId="14" xfId="0" applyNumberFormat="1" applyFont="1" applyFill="1" applyBorder="1" applyAlignment="1">
      <alignment horizontal="center" vertical="center" wrapText="1"/>
    </xf>
    <xf numFmtId="164" fontId="17" fillId="4" borderId="16" xfId="0" applyNumberFormat="1" applyFont="1" applyFill="1" applyBorder="1" applyAlignment="1">
      <alignment horizontal="center" vertical="center" wrapText="1"/>
    </xf>
    <xf numFmtId="164" fontId="19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 applyProtection="1">
      <alignment horizontal="right" vertical="center" wrapText="1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3" fontId="17" fillId="19" borderId="23" xfId="0" applyNumberFormat="1" applyFont="1" applyFill="1" applyBorder="1" applyAlignment="1">
      <alignment horizontal="center" vertical="center" wrapText="1"/>
    </xf>
    <xf numFmtId="164" fontId="17" fillId="19" borderId="16" xfId="0" applyNumberFormat="1" applyFont="1" applyFill="1" applyBorder="1" applyAlignment="1">
      <alignment horizontal="center" vertical="center" wrapText="1"/>
    </xf>
    <xf numFmtId="3" fontId="17" fillId="21" borderId="23" xfId="0" applyNumberFormat="1" applyFont="1" applyFill="1" applyBorder="1" applyAlignment="1">
      <alignment horizontal="center" vertical="center" wrapText="1"/>
    </xf>
    <xf numFmtId="164" fontId="17" fillId="21" borderId="16" xfId="0" applyNumberFormat="1" applyFont="1" applyFill="1" applyBorder="1" applyAlignment="1">
      <alignment horizontal="center" vertical="center" wrapText="1"/>
    </xf>
    <xf numFmtId="3" fontId="19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9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6" borderId="8" xfId="0" applyNumberFormat="1" applyFont="1" applyFill="1" applyBorder="1" applyAlignment="1">
      <alignment horizontal="center"/>
    </xf>
    <xf numFmtId="3" fontId="19" fillId="17" borderId="23" xfId="0" applyNumberFormat="1" applyFont="1" applyFill="1" applyBorder="1" applyAlignment="1">
      <alignment horizontal="center"/>
    </xf>
    <xf numFmtId="3" fontId="19" fillId="27" borderId="35" xfId="0" applyNumberFormat="1" applyFont="1" applyFill="1" applyBorder="1" applyAlignment="1">
      <alignment horizontal="center"/>
    </xf>
    <xf numFmtId="3" fontId="19" fillId="19" borderId="23" xfId="0" applyNumberFormat="1" applyFont="1" applyFill="1" applyBorder="1" applyAlignment="1">
      <alignment horizontal="center"/>
    </xf>
    <xf numFmtId="3" fontId="19" fillId="28" borderId="23" xfId="0" applyNumberFormat="1" applyFont="1" applyFill="1" applyBorder="1" applyAlignment="1">
      <alignment horizontal="center"/>
    </xf>
    <xf numFmtId="3" fontId="19" fillId="21" borderId="23" xfId="0" applyNumberFormat="1" applyFont="1" applyFill="1" applyBorder="1" applyAlignment="1">
      <alignment horizontal="center"/>
    </xf>
    <xf numFmtId="3" fontId="19" fillId="29" borderId="23" xfId="0" applyNumberFormat="1" applyFont="1" applyFill="1" applyBorder="1" applyAlignment="1">
      <alignment horizontal="center"/>
    </xf>
    <xf numFmtId="3" fontId="19" fillId="4" borderId="23" xfId="0" applyNumberFormat="1" applyFont="1" applyFill="1" applyBorder="1" applyAlignment="1">
      <alignment horizontal="center"/>
    </xf>
    <xf numFmtId="3" fontId="19" fillId="30" borderId="23" xfId="0" applyNumberFormat="1" applyFont="1" applyFill="1" applyBorder="1" applyAlignment="1">
      <alignment horizontal="center"/>
    </xf>
    <xf numFmtId="3" fontId="19" fillId="31" borderId="23" xfId="0" applyNumberFormat="1" applyFont="1" applyFill="1" applyBorder="1" applyAlignment="1">
      <alignment horizontal="center"/>
    </xf>
    <xf numFmtId="164" fontId="19" fillId="17" borderId="23" xfId="0" applyNumberFormat="1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3" xfId="0" applyNumberFormat="1" applyFont="1" applyFill="1" applyBorder="1" applyAlignment="1">
      <alignment horizontal="center" vertical="center" wrapText="1"/>
    </xf>
    <xf numFmtId="164" fontId="19" fillId="4" borderId="16" xfId="0" applyNumberFormat="1" applyFont="1" applyFill="1" applyBorder="1" applyAlignment="1">
      <alignment horizontal="center" vertical="center" wrapText="1"/>
    </xf>
    <xf numFmtId="3" fontId="19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3" xfId="0" applyNumberFormat="1" applyFont="1" applyFill="1" applyBorder="1" applyAlignment="1">
      <alignment horizontal="center" vertical="center" wrapText="1"/>
    </xf>
    <xf numFmtId="164" fontId="19" fillId="25" borderId="16" xfId="0" applyNumberFormat="1" applyFont="1" applyFill="1" applyBorder="1" applyAlignment="1">
      <alignment horizontal="center" vertical="center" wrapText="1"/>
    </xf>
    <xf numFmtId="0" fontId="32" fillId="6" borderId="0" xfId="0" applyFont="1" applyFill="1" applyBorder="1" applyAlignment="1">
      <alignment horizontal="left" vertical="center" wrapText="1"/>
    </xf>
    <xf numFmtId="0" fontId="16" fillId="15" borderId="26" xfId="0" applyFont="1" applyFill="1" applyBorder="1" applyAlignment="1">
      <alignment vertical="center" wrapText="1"/>
    </xf>
    <xf numFmtId="0" fontId="12" fillId="0" borderId="0" xfId="3"/>
    <xf numFmtId="0" fontId="14" fillId="0" borderId="0" xfId="0" applyFont="1" applyBorder="1" applyAlignment="1"/>
    <xf numFmtId="3" fontId="14" fillId="0" borderId="0" xfId="0" applyNumberFormat="1" applyFont="1" applyBorder="1" applyAlignment="1"/>
    <xf numFmtId="3" fontId="14" fillId="0" borderId="0" xfId="0" applyNumberFormat="1" applyFont="1" applyFill="1" applyBorder="1" applyAlignment="1"/>
    <xf numFmtId="0" fontId="33" fillId="7" borderId="15" xfId="3" applyFont="1" applyFill="1" applyBorder="1" applyAlignment="1">
      <alignment horizontal="center" vertical="center" wrapText="1"/>
    </xf>
    <xf numFmtId="0" fontId="33" fillId="32" borderId="15" xfId="3" applyFont="1" applyFill="1" applyBorder="1" applyAlignment="1">
      <alignment horizontal="center" wrapText="1"/>
    </xf>
    <xf numFmtId="0" fontId="11" fillId="0" borderId="47" xfId="3" applyFont="1" applyBorder="1"/>
    <xf numFmtId="0" fontId="11" fillId="0" borderId="47" xfId="3" applyFont="1" applyBorder="1" applyAlignment="1">
      <alignment wrapText="1"/>
    </xf>
    <xf numFmtId="0" fontId="16" fillId="5" borderId="12" xfId="0" applyFont="1" applyFill="1" applyBorder="1" applyAlignment="1">
      <alignment horizontal="left"/>
    </xf>
    <xf numFmtId="3" fontId="16" fillId="5" borderId="17" xfId="0" applyNumberFormat="1" applyFont="1" applyFill="1" applyBorder="1" applyAlignment="1">
      <alignment horizontal="right"/>
    </xf>
    <xf numFmtId="164" fontId="16" fillId="5" borderId="42" xfId="1" applyNumberFormat="1" applyFont="1" applyFill="1" applyBorder="1" applyAlignment="1">
      <alignment horizontal="right"/>
    </xf>
    <xf numFmtId="0" fontId="34" fillId="0" borderId="47" xfId="0" applyNumberFormat="1" applyFont="1" applyBorder="1"/>
    <xf numFmtId="0" fontId="11" fillId="0" borderId="15" xfId="3" applyFont="1" applyBorder="1" applyAlignment="1">
      <alignment wrapText="1"/>
    </xf>
    <xf numFmtId="0" fontId="10" fillId="0" borderId="49" xfId="3" applyFont="1" applyBorder="1" applyAlignment="1">
      <alignment wrapText="1"/>
    </xf>
    <xf numFmtId="0" fontId="34" fillId="0" borderId="49" xfId="0" applyNumberFormat="1" applyFont="1" applyBorder="1"/>
    <xf numFmtId="0" fontId="11" fillId="0" borderId="15" xfId="3" applyFont="1" applyBorder="1"/>
    <xf numFmtId="0" fontId="10" fillId="0" borderId="49" xfId="3" applyFont="1" applyBorder="1"/>
    <xf numFmtId="0" fontId="9" fillId="0" borderId="0" xfId="3" applyFont="1"/>
    <xf numFmtId="3" fontId="14" fillId="0" borderId="50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50" xfId="0" quotePrefix="1" applyNumberFormat="1" applyFont="1" applyFill="1" applyBorder="1" applyAlignment="1">
      <alignment horizontal="center" vertical="center"/>
    </xf>
    <xf numFmtId="3" fontId="14" fillId="0" borderId="17" xfId="0" quotePrefix="1" applyNumberFormat="1" applyFont="1" applyFill="1" applyBorder="1" applyAlignment="1">
      <alignment horizontal="center" vertical="center"/>
    </xf>
    <xf numFmtId="0" fontId="10" fillId="0" borderId="51" xfId="3" applyFont="1" applyBorder="1" applyAlignment="1">
      <alignment wrapText="1"/>
    </xf>
    <xf numFmtId="0" fontId="34" fillId="0" borderId="51" xfId="0" applyNumberFormat="1" applyFont="1" applyBorder="1"/>
    <xf numFmtId="0" fontId="8" fillId="21" borderId="52" xfId="3" applyFont="1" applyFill="1" applyBorder="1" applyAlignment="1">
      <alignment wrapText="1"/>
    </xf>
    <xf numFmtId="0" fontId="34" fillId="21" borderId="53" xfId="0" applyNumberFormat="1" applyFont="1" applyFill="1" applyBorder="1"/>
    <xf numFmtId="0" fontId="34" fillId="21" borderId="54" xfId="0" applyNumberFormat="1" applyFont="1" applyFill="1" applyBorder="1"/>
    <xf numFmtId="0" fontId="8" fillId="21" borderId="53" xfId="3" applyFont="1" applyFill="1" applyBorder="1" applyAlignment="1">
      <alignment wrapText="1"/>
    </xf>
    <xf numFmtId="0" fontId="8" fillId="21" borderId="55" xfId="3" applyFont="1" applyFill="1" applyBorder="1" applyAlignment="1">
      <alignment wrapText="1"/>
    </xf>
    <xf numFmtId="0" fontId="8" fillId="21" borderId="56" xfId="3" applyFont="1" applyFill="1" applyBorder="1" applyAlignment="1">
      <alignment wrapText="1"/>
    </xf>
    <xf numFmtId="0" fontId="8" fillId="21" borderId="57" xfId="3" applyFont="1" applyFill="1" applyBorder="1" applyAlignment="1">
      <alignment wrapText="1"/>
    </xf>
    <xf numFmtId="3" fontId="14" fillId="0" borderId="58" xfId="0" applyNumberFormat="1" applyFont="1" applyFill="1" applyBorder="1" applyAlignment="1">
      <alignment horizontal="center"/>
    </xf>
    <xf numFmtId="3" fontId="14" fillId="0" borderId="50" xfId="0" quotePrefix="1" applyNumberFormat="1" applyFont="1" applyFill="1" applyBorder="1" applyAlignment="1">
      <alignment horizontal="center"/>
    </xf>
    <xf numFmtId="3" fontId="14" fillId="0" borderId="50" xfId="0" applyNumberFormat="1" applyFont="1" applyFill="1" applyBorder="1" applyAlignment="1">
      <alignment horizontal="center"/>
    </xf>
    <xf numFmtId="0" fontId="8" fillId="0" borderId="0" xfId="3" applyFont="1" applyFill="1" applyBorder="1" applyAlignment="1">
      <alignment wrapText="1"/>
    </xf>
    <xf numFmtId="0" fontId="7" fillId="21" borderId="52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4" fillId="21" borderId="52" xfId="3" applyFont="1" applyFill="1" applyBorder="1" applyAlignment="1">
      <alignment wrapText="1"/>
    </xf>
    <xf numFmtId="3" fontId="29" fillId="13" borderId="24" xfId="0" applyNumberFormat="1" applyFont="1" applyFill="1" applyBorder="1" applyAlignment="1">
      <alignment horizontal="center" vertical="center" wrapText="1"/>
    </xf>
    <xf numFmtId="3" fontId="29" fillId="14" borderId="24" xfId="0" applyNumberFormat="1" applyFont="1" applyFill="1" applyBorder="1" applyAlignment="1">
      <alignment horizontal="center" vertical="center" wrapText="1"/>
    </xf>
    <xf numFmtId="3" fontId="30" fillId="23" borderId="24" xfId="0" applyNumberFormat="1" applyFont="1" applyFill="1" applyBorder="1" applyAlignment="1">
      <alignment horizontal="center" vertical="center" wrapText="1"/>
    </xf>
    <xf numFmtId="3" fontId="19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2" xfId="0" applyNumberFormat="1" applyFont="1" applyFill="1" applyBorder="1" applyAlignment="1">
      <alignment horizontal="center" vertical="center" wrapText="1"/>
    </xf>
    <xf numFmtId="164" fontId="19" fillId="25" borderId="64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164" fontId="23" fillId="3" borderId="36" xfId="0" applyNumberFormat="1" applyFont="1" applyFill="1" applyBorder="1" applyAlignment="1">
      <alignment horizontal="center" vertical="center" wrapText="1"/>
    </xf>
    <xf numFmtId="164" fontId="23" fillId="3" borderId="16" xfId="0" applyNumberFormat="1" applyFont="1" applyFill="1" applyBorder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164" fontId="23" fillId="7" borderId="22" xfId="0" applyNumberFormat="1" applyFont="1" applyFill="1" applyBorder="1" applyAlignment="1">
      <alignment horizontal="center" vertical="center" wrapText="1"/>
    </xf>
    <xf numFmtId="164" fontId="23" fillId="7" borderId="23" xfId="0" applyNumberFormat="1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0" fontId="29" fillId="26" borderId="37" xfId="0" applyFont="1" applyFill="1" applyBorder="1" applyAlignment="1">
      <alignment horizontal="center" vertical="center" wrapText="1"/>
    </xf>
    <xf numFmtId="0" fontId="29" fillId="26" borderId="38" xfId="0" applyFont="1" applyFill="1" applyBorder="1" applyAlignment="1">
      <alignment horizontal="center" vertical="center" wrapText="1"/>
    </xf>
    <xf numFmtId="0" fontId="29" fillId="26" borderId="39" xfId="0" applyFont="1" applyFill="1" applyBorder="1" applyAlignment="1">
      <alignment horizontal="center" vertical="center" wrapText="1"/>
    </xf>
    <xf numFmtId="0" fontId="23" fillId="26" borderId="34" xfId="0" applyFont="1" applyFill="1" applyBorder="1" applyAlignment="1">
      <alignment horizontal="center" vertical="center" wrapText="1"/>
    </xf>
    <xf numFmtId="0" fontId="23" fillId="26" borderId="35" xfId="0" applyFont="1" applyFill="1" applyBorder="1" applyAlignment="1">
      <alignment horizontal="center" vertical="center" wrapText="1"/>
    </xf>
    <xf numFmtId="164" fontId="23" fillId="26" borderId="22" xfId="0" applyNumberFormat="1" applyFont="1" applyFill="1" applyBorder="1" applyAlignment="1">
      <alignment horizontal="center" vertical="center" wrapText="1"/>
    </xf>
    <xf numFmtId="164" fontId="23" fillId="26" borderId="23" xfId="0" applyNumberFormat="1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164" fontId="23" fillId="8" borderId="36" xfId="0" applyNumberFormat="1" applyFont="1" applyFill="1" applyBorder="1" applyAlignment="1">
      <alignment horizontal="center" vertical="center" wrapText="1"/>
    </xf>
    <xf numFmtId="164" fontId="23" fillId="8" borderId="16" xfId="0" applyNumberFormat="1" applyFont="1" applyFill="1" applyBorder="1" applyAlignment="1">
      <alignment horizontal="center" vertical="center" wrapText="1"/>
    </xf>
    <xf numFmtId="0" fontId="29" fillId="9" borderId="37" xfId="0" applyFont="1" applyFill="1" applyBorder="1" applyAlignment="1">
      <alignment horizontal="center" vertical="center" wrapText="1"/>
    </xf>
    <xf numFmtId="0" fontId="29" fillId="9" borderId="38" xfId="0" applyFont="1" applyFill="1" applyBorder="1" applyAlignment="1">
      <alignment horizontal="center" vertical="center" wrapText="1"/>
    </xf>
    <xf numFmtId="0" fontId="29" fillId="9" borderId="39" xfId="0" applyFont="1" applyFill="1" applyBorder="1" applyAlignment="1">
      <alignment horizontal="center" vertical="center" wrapText="1"/>
    </xf>
    <xf numFmtId="3" fontId="14" fillId="6" borderId="0" xfId="0" applyNumberFormat="1" applyFont="1" applyFill="1" applyBorder="1" applyAlignment="1">
      <alignment horizontal="center" vertical="center" wrapText="1"/>
    </xf>
    <xf numFmtId="0" fontId="27" fillId="6" borderId="0" xfId="0" applyFont="1" applyFill="1" applyBorder="1" applyAlignment="1">
      <alignment horizontal="center" vertical="center" wrapText="1"/>
    </xf>
    <xf numFmtId="0" fontId="29" fillId="3" borderId="37" xfId="0" quotePrefix="1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39" xfId="0" applyFont="1" applyFill="1" applyBorder="1" applyAlignment="1">
      <alignment horizontal="center" vertical="center" wrapText="1"/>
    </xf>
    <xf numFmtId="0" fontId="29" fillId="7" borderId="37" xfId="0" applyFont="1" applyFill="1" applyBorder="1" applyAlignment="1">
      <alignment horizontal="center" vertical="center" wrapText="1"/>
    </xf>
    <xf numFmtId="0" fontId="29" fillId="7" borderId="38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center" vertical="center" wrapText="1"/>
    </xf>
    <xf numFmtId="0" fontId="29" fillId="8" borderId="37" xfId="0" applyFont="1" applyFill="1" applyBorder="1" applyAlignment="1">
      <alignment horizontal="center" vertical="center" wrapText="1"/>
    </xf>
    <xf numFmtId="0" fontId="29" fillId="8" borderId="38" xfId="0" applyFont="1" applyFill="1" applyBorder="1" applyAlignment="1">
      <alignment horizontal="center" vertical="center" wrapText="1"/>
    </xf>
    <xf numFmtId="0" fontId="29" fillId="8" borderId="39" xfId="0" applyFont="1" applyFill="1" applyBorder="1" applyAlignment="1">
      <alignment horizontal="center" vertical="center" wrapText="1"/>
    </xf>
    <xf numFmtId="0" fontId="23" fillId="9" borderId="34" xfId="0" applyFont="1" applyFill="1" applyBorder="1" applyAlignment="1">
      <alignment horizontal="center" vertical="center" wrapText="1"/>
    </xf>
    <xf numFmtId="0" fontId="23" fillId="9" borderId="35" xfId="0" applyFont="1" applyFill="1" applyBorder="1" applyAlignment="1">
      <alignment horizontal="center" vertical="center" wrapText="1"/>
    </xf>
    <xf numFmtId="164" fontId="23" fillId="9" borderId="22" xfId="0" applyNumberFormat="1" applyFont="1" applyFill="1" applyBorder="1" applyAlignment="1">
      <alignment horizontal="center" vertical="center" wrapText="1"/>
    </xf>
    <xf numFmtId="164" fontId="23" fillId="9" borderId="23" xfId="0" applyNumberFormat="1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15" borderId="26" xfId="0" applyFont="1" applyFill="1" applyBorder="1" applyAlignment="1">
      <alignment horizontal="center" vertical="center" wrapText="1"/>
    </xf>
    <xf numFmtId="0" fontId="14" fillId="15" borderId="27" xfId="0" applyFont="1" applyFill="1" applyBorder="1" applyAlignment="1">
      <alignment horizontal="center" vertical="center" wrapText="1"/>
    </xf>
    <xf numFmtId="0" fontId="14" fillId="15" borderId="25" xfId="0" applyFont="1" applyFill="1" applyBorder="1" applyAlignment="1">
      <alignment horizontal="center" vertical="center" wrapText="1"/>
    </xf>
    <xf numFmtId="0" fontId="4" fillId="17" borderId="9" xfId="3" applyFont="1" applyFill="1" applyBorder="1" applyAlignment="1">
      <alignment horizontal="center"/>
    </xf>
    <xf numFmtId="0" fontId="12" fillId="17" borderId="35" xfId="3" applyFill="1" applyBorder="1" applyAlignment="1">
      <alignment horizontal="center"/>
    </xf>
    <xf numFmtId="0" fontId="12" fillId="17" borderId="41" xfId="3" applyFill="1" applyBorder="1" applyAlignment="1">
      <alignment horizontal="center"/>
    </xf>
    <xf numFmtId="0" fontId="12" fillId="17" borderId="12" xfId="3" applyFill="1" applyBorder="1" applyAlignment="1">
      <alignment horizontal="center"/>
    </xf>
    <xf numFmtId="0" fontId="12" fillId="17" borderId="48" xfId="3" applyFill="1" applyBorder="1" applyAlignment="1">
      <alignment horizontal="center"/>
    </xf>
    <xf numFmtId="0" fontId="12" fillId="17" borderId="42" xfId="3" applyFill="1" applyBorder="1" applyAlignment="1">
      <alignment horizontal="center"/>
    </xf>
    <xf numFmtId="0" fontId="33" fillId="32" borderId="17" xfId="3" applyFont="1" applyFill="1" applyBorder="1" applyAlignment="1">
      <alignment horizontal="center" wrapText="1"/>
    </xf>
    <xf numFmtId="0" fontId="4" fillId="19" borderId="9" xfId="3" applyFont="1" applyFill="1" applyBorder="1" applyAlignment="1">
      <alignment horizontal="center"/>
    </xf>
    <xf numFmtId="0" fontId="12" fillId="19" borderId="35" xfId="3" applyFill="1" applyBorder="1" applyAlignment="1">
      <alignment horizontal="center"/>
    </xf>
    <xf numFmtId="0" fontId="12" fillId="19" borderId="41" xfId="3" applyFill="1" applyBorder="1" applyAlignment="1">
      <alignment horizontal="center"/>
    </xf>
    <xf numFmtId="0" fontId="2" fillId="19" borderId="12" xfId="3" applyFont="1" applyFill="1" applyBorder="1" applyAlignment="1">
      <alignment horizontal="center"/>
    </xf>
    <xf numFmtId="0" fontId="12" fillId="19" borderId="48" xfId="3" applyFill="1" applyBorder="1" applyAlignment="1">
      <alignment horizontal="center"/>
    </xf>
    <xf numFmtId="0" fontId="12" fillId="19" borderId="42" xfId="3" applyFill="1" applyBorder="1" applyAlignment="1">
      <alignment horizontal="center"/>
    </xf>
    <xf numFmtId="0" fontId="33" fillId="7" borderId="17" xfId="3" applyFont="1" applyFill="1" applyBorder="1" applyAlignment="1">
      <alignment horizontal="center" vertical="center" wrapText="1"/>
    </xf>
    <xf numFmtId="0" fontId="3" fillId="17" borderId="58" xfId="3" applyFont="1" applyFill="1" applyBorder="1" applyAlignment="1">
      <alignment horizontal="center"/>
    </xf>
    <xf numFmtId="0" fontId="8" fillId="17" borderId="60" xfId="3" applyFont="1" applyFill="1" applyBorder="1" applyAlignment="1">
      <alignment horizontal="center"/>
    </xf>
    <xf numFmtId="0" fontId="8" fillId="17" borderId="61" xfId="3" applyFont="1" applyFill="1" applyBorder="1" applyAlignment="1">
      <alignment horizontal="center"/>
    </xf>
    <xf numFmtId="0" fontId="3" fillId="17" borderId="12" xfId="3" applyFont="1" applyFill="1" applyBorder="1" applyAlignment="1">
      <alignment horizontal="center"/>
    </xf>
    <xf numFmtId="0" fontId="12" fillId="19" borderId="9" xfId="3" applyFill="1" applyBorder="1" applyAlignment="1">
      <alignment horizontal="center"/>
    </xf>
    <xf numFmtId="0" fontId="12" fillId="17" borderId="9" xfId="3" applyFill="1" applyBorder="1" applyAlignment="1">
      <alignment horizontal="center"/>
    </xf>
    <xf numFmtId="0" fontId="8" fillId="19" borderId="9" xfId="3" applyFont="1" applyFill="1" applyBorder="1" applyAlignment="1">
      <alignment horizontal="center"/>
    </xf>
    <xf numFmtId="0" fontId="33" fillId="32" borderId="30" xfId="3" applyFont="1" applyFill="1" applyBorder="1" applyAlignment="1">
      <alignment horizontal="center" wrapText="1"/>
    </xf>
    <xf numFmtId="0" fontId="33" fillId="32" borderId="59" xfId="3" applyFont="1" applyFill="1" applyBorder="1" applyAlignment="1">
      <alignment horizontal="center" wrapText="1"/>
    </xf>
    <xf numFmtId="0" fontId="5" fillId="17" borderId="9" xfId="3" applyFont="1" applyFill="1" applyBorder="1" applyAlignment="1">
      <alignment horizontal="center"/>
    </xf>
    <xf numFmtId="0" fontId="1" fillId="17" borderId="9" xfId="3" applyFont="1" applyFill="1" applyBorder="1" applyAlignment="1">
      <alignment horizontal="center"/>
    </xf>
    <xf numFmtId="0" fontId="1" fillId="19" borderId="9" xfId="3" applyFont="1" applyFill="1" applyBorder="1" applyAlignment="1">
      <alignment horizontal="center"/>
    </xf>
    <xf numFmtId="0" fontId="16" fillId="0" borderId="60" xfId="0" applyFont="1" applyBorder="1"/>
  </cellXfs>
  <cellStyles count="4">
    <cellStyle name="Normal" xfId="0" builtinId="0"/>
    <cellStyle name="Normal 2" xfId="3" xr:uid="{00000000-0005-0000-0000-000001000000}"/>
    <cellStyle name="Percent" xfId="1" builtinId="5"/>
    <cellStyle name="Percent 2" xfId="2" xr:uid="{00000000-0005-0000-0000-000003000000}"/>
  </cellStyles>
  <dxfs count="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62"/>
    <pageSetUpPr fitToPage="1"/>
  </sheetPr>
  <dimension ref="A1:G155"/>
  <sheetViews>
    <sheetView tabSelected="1" zoomScaleNormal="100" workbookViewId="0">
      <selection sqref="A1:E1"/>
    </sheetView>
  </sheetViews>
  <sheetFormatPr defaultColWidth="8.88671875" defaultRowHeight="13.2" x14ac:dyDescent="0.25"/>
  <cols>
    <col min="1" max="1" width="33.5546875" bestFit="1" customWidth="1"/>
    <col min="2" max="3" width="14.5546875" style="34" bestFit="1" customWidth="1"/>
    <col min="4" max="4" width="13.5546875" bestFit="1" customWidth="1"/>
    <col min="5" max="5" width="14.33203125" bestFit="1" customWidth="1"/>
  </cols>
  <sheetData>
    <row r="1" spans="1:7" ht="15.6" x14ac:dyDescent="0.3">
      <c r="A1" s="375" t="s">
        <v>8</v>
      </c>
      <c r="B1" s="375"/>
      <c r="C1" s="375"/>
      <c r="D1" s="375"/>
      <c r="E1" s="375"/>
      <c r="F1" s="331"/>
      <c r="G1" s="331"/>
    </row>
    <row r="2" spans="1:7" ht="15.6" x14ac:dyDescent="0.3">
      <c r="A2" s="375" t="s">
        <v>6</v>
      </c>
      <c r="B2" s="375"/>
      <c r="C2" s="375"/>
      <c r="D2" s="375"/>
      <c r="E2" s="375"/>
      <c r="F2" s="331"/>
      <c r="G2" s="331"/>
    </row>
    <row r="3" spans="1:7" s="5" customFormat="1" ht="15.6" x14ac:dyDescent="0.3">
      <c r="A3" s="376" t="s">
        <v>80</v>
      </c>
      <c r="B3" s="376"/>
      <c r="C3" s="376"/>
      <c r="D3" s="376"/>
      <c r="E3" s="376"/>
      <c r="F3" s="332"/>
      <c r="G3" s="332"/>
    </row>
    <row r="4" spans="1:7" ht="15.6" x14ac:dyDescent="0.3">
      <c r="A4" s="377" t="s">
        <v>82</v>
      </c>
      <c r="B4" s="377"/>
      <c r="C4" s="377"/>
      <c r="D4" s="377"/>
      <c r="E4" s="377"/>
      <c r="F4" s="333"/>
      <c r="G4" s="333"/>
    </row>
    <row r="5" spans="1:7" ht="6.75" customHeight="1" x14ac:dyDescent="0.3">
      <c r="A5" s="152"/>
      <c r="B5" s="152"/>
      <c r="C5" s="152"/>
      <c r="D5" s="152"/>
      <c r="E5" s="152"/>
    </row>
    <row r="6" spans="1:7" ht="13.8" x14ac:dyDescent="0.25">
      <c r="A6" s="38"/>
      <c r="B6" s="184" t="s">
        <v>80</v>
      </c>
      <c r="C6" s="184" t="s">
        <v>81</v>
      </c>
      <c r="D6" s="185"/>
      <c r="E6" s="186"/>
    </row>
    <row r="7" spans="1:7" ht="13.8" x14ac:dyDescent="0.25">
      <c r="A7" s="38"/>
      <c r="B7" s="187" t="s">
        <v>83</v>
      </c>
      <c r="C7" s="188" t="s">
        <v>84</v>
      </c>
      <c r="D7" s="189" t="s">
        <v>0</v>
      </c>
      <c r="E7" s="190" t="s">
        <v>1</v>
      </c>
    </row>
    <row r="8" spans="1:7" ht="13.8" x14ac:dyDescent="0.25">
      <c r="A8" s="167" t="s">
        <v>2</v>
      </c>
      <c r="B8" s="168"/>
      <c r="C8" s="168"/>
      <c r="D8" s="169"/>
      <c r="E8" s="170"/>
    </row>
    <row r="9" spans="1:7" x14ac:dyDescent="0.25">
      <c r="A9" s="155" t="s">
        <v>77</v>
      </c>
      <c r="B9" s="84">
        <f>(B10+B14+B12)</f>
        <v>54685</v>
      </c>
      <c r="C9" s="84">
        <f>(C10+C14+C12)</f>
        <v>52675</v>
      </c>
      <c r="D9" s="84">
        <f>IF(ISERROR(B9-C9),"n/a",B9-C9)</f>
        <v>2010</v>
      </c>
      <c r="E9" s="156">
        <f>IF(ISERROR(D9/C9),"n/a",(D9/C9))</f>
        <v>3.8158519221642144E-2</v>
      </c>
    </row>
    <row r="10" spans="1:7" x14ac:dyDescent="0.25">
      <c r="A10" s="157" t="s">
        <v>30</v>
      </c>
      <c r="B10" s="210">
        <f>B11</f>
        <v>46626</v>
      </c>
      <c r="C10" s="210">
        <f>C11</f>
        <v>45569</v>
      </c>
      <c r="D10" s="7">
        <f t="shared" ref="D10:D16" si="0">IF(ISERROR(B10-C10),"n/a",B10-C10)</f>
        <v>1057</v>
      </c>
      <c r="E10" s="158">
        <f t="shared" ref="E10:E16" si="1">IF(ISERROR(D10/C10),"n/a",(D10/C10))</f>
        <v>2.3195593495578135E-2</v>
      </c>
    </row>
    <row r="11" spans="1:7" x14ac:dyDescent="0.25">
      <c r="A11" s="159" t="s">
        <v>31</v>
      </c>
      <c r="B11" s="280">
        <v>46626</v>
      </c>
      <c r="C11" s="280">
        <v>45569</v>
      </c>
      <c r="D11" s="282">
        <f t="shared" ref="D11" si="2">IF(ISERROR(B11-C11),"n/a",B11-C11)</f>
        <v>1057</v>
      </c>
      <c r="E11" s="283">
        <f t="shared" ref="E11" si="3">IF(ISERROR(D11/C11),"n/a",(D11/C11))</f>
        <v>2.3195593495578135E-2</v>
      </c>
    </row>
    <row r="12" spans="1:7" x14ac:dyDescent="0.25">
      <c r="A12" s="157" t="s">
        <v>29</v>
      </c>
      <c r="B12" s="28">
        <f>B13</f>
        <v>5536</v>
      </c>
      <c r="C12" s="210">
        <f>C13</f>
        <v>4747</v>
      </c>
      <c r="D12" s="7">
        <f>IF(ISERROR(B12-C12),"n/a",B12-C12)</f>
        <v>789</v>
      </c>
      <c r="E12" s="158">
        <f>IF(ISERROR(D12/C12),"n/a",(D12/C12))</f>
        <v>0.16621023804508112</v>
      </c>
    </row>
    <row r="13" spans="1:7" x14ac:dyDescent="0.25">
      <c r="A13" s="159" t="s">
        <v>31</v>
      </c>
      <c r="B13" s="211">
        <v>5536</v>
      </c>
      <c r="C13" s="211">
        <v>4747</v>
      </c>
      <c r="D13" s="6">
        <f>IF(ISERROR(B13-C13),"n/a",B13-C13)</f>
        <v>789</v>
      </c>
      <c r="E13" s="160">
        <f>IF(ISERROR(D13/C13),"n/a",(D13/C13))</f>
        <v>0.16621023804508112</v>
      </c>
    </row>
    <row r="14" spans="1:7" x14ac:dyDescent="0.25">
      <c r="A14" s="157" t="s">
        <v>32</v>
      </c>
      <c r="B14" s="28">
        <f>B15</f>
        <v>2523</v>
      </c>
      <c r="C14" s="28">
        <f>C15</f>
        <v>2359</v>
      </c>
      <c r="D14" s="7">
        <f t="shared" si="0"/>
        <v>164</v>
      </c>
      <c r="E14" s="158">
        <f t="shared" si="1"/>
        <v>6.9520983467571004E-2</v>
      </c>
    </row>
    <row r="15" spans="1:7" x14ac:dyDescent="0.25">
      <c r="A15" s="159" t="s">
        <v>31</v>
      </c>
      <c r="B15" s="211">
        <v>2523</v>
      </c>
      <c r="C15" s="211">
        <v>2359</v>
      </c>
      <c r="D15" s="6">
        <v>0</v>
      </c>
      <c r="E15" s="160">
        <f t="shared" si="1"/>
        <v>0</v>
      </c>
    </row>
    <row r="16" spans="1:7" x14ac:dyDescent="0.25">
      <c r="A16" s="155" t="s">
        <v>7</v>
      </c>
      <c r="B16" s="84">
        <f>(B17+B23+B20)</f>
        <v>12980</v>
      </c>
      <c r="C16" s="84">
        <f>(C17+C23+C20)</f>
        <v>14758</v>
      </c>
      <c r="D16" s="84">
        <f t="shared" si="0"/>
        <v>-1778</v>
      </c>
      <c r="E16" s="156">
        <f t="shared" si="1"/>
        <v>-0.12047702940777884</v>
      </c>
    </row>
    <row r="17" spans="1:5" x14ac:dyDescent="0.25">
      <c r="A17" s="157" t="s">
        <v>30</v>
      </c>
      <c r="B17" s="210">
        <f>SUM(B18:B19)</f>
        <v>11662</v>
      </c>
      <c r="C17" s="210">
        <f>SUM(C18:C19)</f>
        <v>13209</v>
      </c>
      <c r="D17" s="7">
        <f t="shared" ref="D17:D23" si="4">IF(ISERROR(B17-C17),"n/a",B17-C17)</f>
        <v>-1547</v>
      </c>
      <c r="E17" s="158">
        <f t="shared" ref="E17:E24" si="5">IF(ISERROR(D17/C17),"n/a",(D17/C17))</f>
        <v>-0.11711711711711711</v>
      </c>
    </row>
    <row r="18" spans="1:5" x14ac:dyDescent="0.25">
      <c r="A18" s="159" t="s">
        <v>31</v>
      </c>
      <c r="B18" s="280">
        <v>11474</v>
      </c>
      <c r="C18" s="281">
        <v>12994</v>
      </c>
      <c r="D18" s="282">
        <v>0</v>
      </c>
      <c r="E18" s="283">
        <f t="shared" si="5"/>
        <v>0</v>
      </c>
    </row>
    <row r="19" spans="1:5" x14ac:dyDescent="0.25">
      <c r="A19" s="159" t="s">
        <v>22</v>
      </c>
      <c r="B19" s="280">
        <v>188</v>
      </c>
      <c r="C19" s="281">
        <v>215</v>
      </c>
      <c r="D19" s="282">
        <v>0</v>
      </c>
      <c r="E19" s="283">
        <f t="shared" si="5"/>
        <v>0</v>
      </c>
    </row>
    <row r="20" spans="1:5" x14ac:dyDescent="0.25">
      <c r="A20" s="157" t="s">
        <v>29</v>
      </c>
      <c r="B20" s="28">
        <f>B21+B22</f>
        <v>1085</v>
      </c>
      <c r="C20" s="28">
        <f>C21+C22</f>
        <v>1318</v>
      </c>
      <c r="D20" s="7">
        <f>IF(ISERROR(B20-C20),"n/a",B20-C20)</f>
        <v>-233</v>
      </c>
      <c r="E20" s="158">
        <f>IF(ISERROR(D20/C20),"n/a",(D20/C20))</f>
        <v>-0.17678300455235205</v>
      </c>
    </row>
    <row r="21" spans="1:5" x14ac:dyDescent="0.25">
      <c r="A21" s="159" t="s">
        <v>31</v>
      </c>
      <c r="B21" s="211">
        <v>1085</v>
      </c>
      <c r="C21" s="211">
        <v>1318</v>
      </c>
      <c r="D21" s="6">
        <v>0</v>
      </c>
      <c r="E21" s="160">
        <f>IF(ISERROR(D21/C21),"n/a",(D21/C21))</f>
        <v>0</v>
      </c>
    </row>
    <row r="22" spans="1:5" x14ac:dyDescent="0.25">
      <c r="A22" s="159" t="s">
        <v>22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5">
      <c r="A23" s="157" t="s">
        <v>32</v>
      </c>
      <c r="B23" s="212">
        <f>B24</f>
        <v>233</v>
      </c>
      <c r="C23" s="28">
        <f>C24</f>
        <v>231</v>
      </c>
      <c r="D23" s="7">
        <f t="shared" si="4"/>
        <v>2</v>
      </c>
      <c r="E23" s="158">
        <f t="shared" si="5"/>
        <v>8.658008658008658E-3</v>
      </c>
    </row>
    <row r="24" spans="1:5" x14ac:dyDescent="0.25">
      <c r="A24" s="159" t="s">
        <v>31</v>
      </c>
      <c r="B24" s="211">
        <v>233</v>
      </c>
      <c r="C24" s="211">
        <v>231</v>
      </c>
      <c r="D24" s="6">
        <v>0</v>
      </c>
      <c r="E24" s="160">
        <f t="shared" si="5"/>
        <v>0</v>
      </c>
    </row>
    <row r="25" spans="1:5" x14ac:dyDescent="0.25">
      <c r="A25" s="161" t="s">
        <v>5</v>
      </c>
      <c r="B25" s="84">
        <f>(B9+B16)</f>
        <v>67665</v>
      </c>
      <c r="C25" s="84">
        <f>(C9+C16)</f>
        <v>67433</v>
      </c>
      <c r="D25" s="84">
        <f>IF(ISERROR(B25-C25),"n/a",B25-C25)</f>
        <v>232</v>
      </c>
      <c r="E25" s="156">
        <f>IF(ISERROR(D25/C25),"n/a",(D25/C25))</f>
        <v>3.4404520042115878E-3</v>
      </c>
    </row>
    <row r="26" spans="1:5" ht="6" customHeight="1" x14ac:dyDescent="0.25">
      <c r="A26" s="171"/>
      <c r="B26" s="30"/>
      <c r="C26" s="30"/>
      <c r="D26" s="25"/>
      <c r="E26" s="172"/>
    </row>
    <row r="27" spans="1:5" ht="13.8" x14ac:dyDescent="0.25">
      <c r="A27" s="167" t="s">
        <v>17</v>
      </c>
      <c r="B27" s="31"/>
      <c r="C27" s="31"/>
      <c r="D27" s="24"/>
      <c r="E27" s="173"/>
    </row>
    <row r="28" spans="1:5" x14ac:dyDescent="0.25">
      <c r="A28" s="155" t="s">
        <v>77</v>
      </c>
      <c r="B28" s="84">
        <f>(B29+B33+B31)</f>
        <v>0</v>
      </c>
      <c r="C28" s="84">
        <f>(C29+C33+C31)</f>
        <v>0</v>
      </c>
      <c r="D28" s="84">
        <f t="shared" ref="D28:D44" si="6">IF(ISERROR(B28-C28),"n/a",B28-C28)</f>
        <v>0</v>
      </c>
      <c r="E28" s="156" t="str">
        <f t="shared" ref="E28:E44" si="7">IF(ISERROR(D28/C28),"n/a",(D28/C28))</f>
        <v>n/a</v>
      </c>
    </row>
    <row r="29" spans="1:5" x14ac:dyDescent="0.25">
      <c r="A29" s="157" t="s">
        <v>30</v>
      </c>
      <c r="B29" s="210">
        <f>B30</f>
        <v>0</v>
      </c>
      <c r="C29" s="210">
        <f>C30</f>
        <v>0</v>
      </c>
      <c r="D29" s="7">
        <f t="shared" si="6"/>
        <v>0</v>
      </c>
      <c r="E29" s="158" t="str">
        <f t="shared" si="7"/>
        <v>n/a</v>
      </c>
    </row>
    <row r="30" spans="1:5" x14ac:dyDescent="0.25">
      <c r="A30" s="159" t="s">
        <v>31</v>
      </c>
      <c r="B30" s="280">
        <v>0</v>
      </c>
      <c r="C30" s="280">
        <v>0</v>
      </c>
      <c r="D30" s="282">
        <f t="shared" ref="D30" si="8">IF(ISERROR(B30-C30),"n/a",B30-C30)</f>
        <v>0</v>
      </c>
      <c r="E30" s="283" t="str">
        <f t="shared" ref="E30" si="9">IF(ISERROR(D30/C30),"n/a",(D30/C30))</f>
        <v>n/a</v>
      </c>
    </row>
    <row r="31" spans="1:5" x14ac:dyDescent="0.25">
      <c r="A31" s="157" t="s">
        <v>29</v>
      </c>
      <c r="B31" s="28">
        <f>B32</f>
        <v>0</v>
      </c>
      <c r="C31" s="28">
        <f>C32</f>
        <v>0</v>
      </c>
      <c r="D31" s="7">
        <f>IF(ISERROR(B31-C31),"n/a",B31-C31)</f>
        <v>0</v>
      </c>
      <c r="E31" s="158" t="str">
        <f>IF(ISERROR(D31/C31),"n/a",(D31/C31))</f>
        <v>n/a</v>
      </c>
    </row>
    <row r="32" spans="1:5" x14ac:dyDescent="0.25">
      <c r="A32" s="159" t="s">
        <v>31</v>
      </c>
      <c r="B32" s="211">
        <v>0</v>
      </c>
      <c r="C32" s="211">
        <v>0</v>
      </c>
      <c r="D32" s="6">
        <f>IF(ISERROR(B32-C32),"n/a",B32-C32)</f>
        <v>0</v>
      </c>
      <c r="E32" s="160" t="str">
        <f>IF(ISERROR(D32/C32),"n/a",(D32/C32))</f>
        <v>n/a</v>
      </c>
    </row>
    <row r="33" spans="1:5" x14ac:dyDescent="0.25">
      <c r="A33" s="157" t="s">
        <v>32</v>
      </c>
      <c r="B33" s="28">
        <f>B34</f>
        <v>0</v>
      </c>
      <c r="C33" s="28">
        <f>C34</f>
        <v>0</v>
      </c>
      <c r="D33" s="7">
        <f t="shared" si="6"/>
        <v>0</v>
      </c>
      <c r="E33" s="158" t="str">
        <f t="shared" si="7"/>
        <v>n/a</v>
      </c>
    </row>
    <row r="34" spans="1:5" x14ac:dyDescent="0.25">
      <c r="A34" s="159" t="s">
        <v>31</v>
      </c>
      <c r="B34" s="211">
        <v>0</v>
      </c>
      <c r="C34" s="211">
        <v>0</v>
      </c>
      <c r="D34" s="6">
        <f t="shared" si="6"/>
        <v>0</v>
      </c>
      <c r="E34" s="160" t="str">
        <f t="shared" si="7"/>
        <v>n/a</v>
      </c>
    </row>
    <row r="35" spans="1:5" x14ac:dyDescent="0.25">
      <c r="A35" s="155" t="s">
        <v>7</v>
      </c>
      <c r="B35" s="84">
        <f>(B36+B42+B39)</f>
        <v>0</v>
      </c>
      <c r="C35" s="84">
        <f>(C36+C42+C39)</f>
        <v>0</v>
      </c>
      <c r="D35" s="84">
        <f t="shared" si="6"/>
        <v>0</v>
      </c>
      <c r="E35" s="156" t="str">
        <f t="shared" si="7"/>
        <v>n/a</v>
      </c>
    </row>
    <row r="36" spans="1:5" x14ac:dyDescent="0.25">
      <c r="A36" s="157" t="s">
        <v>30</v>
      </c>
      <c r="B36" s="210">
        <f>SUM(B37:B38)</f>
        <v>0</v>
      </c>
      <c r="C36" s="210">
        <f>SUM(C37:C38)</f>
        <v>0</v>
      </c>
      <c r="D36" s="7">
        <f t="shared" si="6"/>
        <v>0</v>
      </c>
      <c r="E36" s="158" t="str">
        <f t="shared" si="7"/>
        <v>n/a</v>
      </c>
    </row>
    <row r="37" spans="1:5" x14ac:dyDescent="0.25">
      <c r="A37" s="159" t="s">
        <v>31</v>
      </c>
      <c r="B37" s="280">
        <v>0</v>
      </c>
      <c r="C37" s="281">
        <v>0</v>
      </c>
      <c r="D37" s="282">
        <f t="shared" si="6"/>
        <v>0</v>
      </c>
      <c r="E37" s="283" t="str">
        <f t="shared" si="7"/>
        <v>n/a</v>
      </c>
    </row>
    <row r="38" spans="1:5" x14ac:dyDescent="0.25">
      <c r="A38" s="159" t="s">
        <v>22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5">
      <c r="A39" s="157" t="s">
        <v>29</v>
      </c>
      <c r="B39" s="28">
        <f>B40+B41</f>
        <v>0</v>
      </c>
      <c r="C39" s="28">
        <f>C40+C41</f>
        <v>0</v>
      </c>
      <c r="D39" s="7">
        <f>IF(ISERROR(B39-C39),"n/a",B39-C39)</f>
        <v>0</v>
      </c>
      <c r="E39" s="158" t="str">
        <f>IF(ISERROR(D39/C39),"n/a",(D39/C39))</f>
        <v>n/a</v>
      </c>
    </row>
    <row r="40" spans="1:5" x14ac:dyDescent="0.25">
      <c r="A40" s="159" t="s">
        <v>31</v>
      </c>
      <c r="B40" s="211">
        <v>0</v>
      </c>
      <c r="C40" s="211">
        <v>0</v>
      </c>
      <c r="D40" s="6">
        <f>IF(ISERROR(B40-C40),"n/a",B40-C40)</f>
        <v>0</v>
      </c>
      <c r="E40" s="160" t="str">
        <f>IF(ISERROR(D40/C40),"n/a",(D40/C40))</f>
        <v>n/a</v>
      </c>
    </row>
    <row r="41" spans="1:5" x14ac:dyDescent="0.25">
      <c r="A41" s="159" t="s">
        <v>22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5">
      <c r="A42" s="157" t="s">
        <v>32</v>
      </c>
      <c r="B42" s="28">
        <f>SUM(B43:B43)</f>
        <v>0</v>
      </c>
      <c r="C42" s="28">
        <f>SUM(C43:C43)</f>
        <v>0</v>
      </c>
      <c r="D42" s="7">
        <f t="shared" si="6"/>
        <v>0</v>
      </c>
      <c r="E42" s="158" t="str">
        <f t="shared" si="7"/>
        <v>n/a</v>
      </c>
    </row>
    <row r="43" spans="1:5" x14ac:dyDescent="0.25">
      <c r="A43" s="159" t="s">
        <v>31</v>
      </c>
      <c r="B43" s="211">
        <v>0</v>
      </c>
      <c r="C43" s="211">
        <v>0</v>
      </c>
      <c r="D43" s="6">
        <f t="shared" si="6"/>
        <v>0</v>
      </c>
      <c r="E43" s="160" t="str">
        <f t="shared" si="7"/>
        <v>n/a</v>
      </c>
    </row>
    <row r="44" spans="1:5" x14ac:dyDescent="0.25">
      <c r="A44" s="161" t="s">
        <v>5</v>
      </c>
      <c r="B44" s="84">
        <f>(B28+B35)</f>
        <v>0</v>
      </c>
      <c r="C44" s="84">
        <f>(C28+C35)</f>
        <v>0</v>
      </c>
      <c r="D44" s="84">
        <f t="shared" si="6"/>
        <v>0</v>
      </c>
      <c r="E44" s="156" t="str">
        <f t="shared" si="7"/>
        <v>n/a</v>
      </c>
    </row>
    <row r="45" spans="1:5" ht="6" customHeight="1" x14ac:dyDescent="0.25">
      <c r="A45" s="174"/>
      <c r="B45" s="32"/>
      <c r="C45" s="32"/>
      <c r="D45" s="25"/>
      <c r="E45" s="175"/>
    </row>
    <row r="46" spans="1:5" ht="14.25" customHeight="1" x14ac:dyDescent="0.25">
      <c r="A46" s="153" t="s">
        <v>34</v>
      </c>
      <c r="B46" s="33"/>
      <c r="C46" s="33"/>
      <c r="D46" s="26"/>
      <c r="E46" s="154"/>
    </row>
    <row r="47" spans="1:5" x14ac:dyDescent="0.25">
      <c r="A47" s="155" t="s">
        <v>77</v>
      </c>
      <c r="B47" s="84">
        <f>SUM(B48,B50,B52)</f>
        <v>37924</v>
      </c>
      <c r="C47" s="84">
        <f>(C48+C52+C50)</f>
        <v>34780</v>
      </c>
      <c r="D47" s="84">
        <f t="shared" ref="D47:D53" si="10">IF(ISERROR(B47-C47),"n/a",B47-C47)</f>
        <v>3144</v>
      </c>
      <c r="E47" s="156">
        <f t="shared" ref="E47:E53" si="11">IF(ISERROR(D47/C47),"n/a",(D47/C47))</f>
        <v>9.0396779758481885E-2</v>
      </c>
    </row>
    <row r="48" spans="1:5" x14ac:dyDescent="0.25">
      <c r="A48" s="157" t="s">
        <v>30</v>
      </c>
      <c r="B48" s="210">
        <f>B49</f>
        <v>31396</v>
      </c>
      <c r="C48" s="210">
        <f>C49</f>
        <v>29224</v>
      </c>
      <c r="D48" s="7">
        <f t="shared" si="10"/>
        <v>2172</v>
      </c>
      <c r="E48" s="158">
        <f t="shared" si="11"/>
        <v>7.4322474678346559E-2</v>
      </c>
    </row>
    <row r="49" spans="1:5" x14ac:dyDescent="0.25">
      <c r="A49" s="159" t="s">
        <v>31</v>
      </c>
      <c r="B49" s="280">
        <v>31396</v>
      </c>
      <c r="C49" s="280">
        <v>29224</v>
      </c>
      <c r="D49" s="282">
        <f t="shared" ref="D49" si="12">IF(ISERROR(B49-C49),"n/a",B49-C49)</f>
        <v>2172</v>
      </c>
      <c r="E49" s="283">
        <f t="shared" ref="E49" si="13">IF(ISERROR(D49/C49),"n/a",(D49/C49))</f>
        <v>7.4322474678346559E-2</v>
      </c>
    </row>
    <row r="50" spans="1:5" x14ac:dyDescent="0.25">
      <c r="A50" s="157" t="s">
        <v>29</v>
      </c>
      <c r="B50" s="28">
        <f>B51</f>
        <v>4371</v>
      </c>
      <c r="C50" s="28">
        <f>C51</f>
        <v>3572</v>
      </c>
      <c r="D50" s="7">
        <f>IF(ISERROR(B50-C50),"n/a",B50-C50)</f>
        <v>799</v>
      </c>
      <c r="E50" s="158">
        <f>IF(ISERROR(D50/C50),"n/a",(D50/C50))</f>
        <v>0.22368421052631579</v>
      </c>
    </row>
    <row r="51" spans="1:5" x14ac:dyDescent="0.25">
      <c r="A51" s="159" t="s">
        <v>31</v>
      </c>
      <c r="B51" s="211">
        <v>4371</v>
      </c>
      <c r="C51" s="211">
        <v>3572</v>
      </c>
      <c r="D51" s="6">
        <f>IF(ISERROR(B51-C51),"n/a",B51-C51)</f>
        <v>799</v>
      </c>
      <c r="E51" s="160">
        <f>IF(ISERROR(D51/C51),"n/a",(D51/C51))</f>
        <v>0.22368421052631579</v>
      </c>
    </row>
    <row r="52" spans="1:5" x14ac:dyDescent="0.25">
      <c r="A52" s="157" t="s">
        <v>32</v>
      </c>
      <c r="B52" s="28">
        <f>B53</f>
        <v>2157</v>
      </c>
      <c r="C52" s="28">
        <f>C53</f>
        <v>1984</v>
      </c>
      <c r="D52" s="7">
        <f t="shared" si="10"/>
        <v>173</v>
      </c>
      <c r="E52" s="158">
        <f t="shared" si="11"/>
        <v>8.7197580645161296E-2</v>
      </c>
    </row>
    <row r="53" spans="1:5" x14ac:dyDescent="0.25">
      <c r="A53" s="159" t="s">
        <v>31</v>
      </c>
      <c r="B53" s="211">
        <v>2157</v>
      </c>
      <c r="C53" s="211">
        <v>1984</v>
      </c>
      <c r="D53" s="6">
        <f t="shared" si="10"/>
        <v>173</v>
      </c>
      <c r="E53" s="160">
        <f t="shared" si="11"/>
        <v>8.7197580645161296E-2</v>
      </c>
    </row>
    <row r="54" spans="1:5" x14ac:dyDescent="0.25">
      <c r="A54" s="155" t="s">
        <v>7</v>
      </c>
      <c r="B54" s="84">
        <f>(B55+B61+B58)</f>
        <v>8055</v>
      </c>
      <c r="C54" s="84">
        <f>(C55+C61+C58)</f>
        <v>9448</v>
      </c>
      <c r="D54" s="84">
        <f t="shared" ref="D54:D63" si="14">IF(ISERROR(B54-C54),"n/a",B54-C54)</f>
        <v>-1393</v>
      </c>
      <c r="E54" s="156">
        <f t="shared" ref="E54:E63" si="15">IF(ISERROR(D54/C54),"n/a",(D54/C54))</f>
        <v>-0.14743861134631667</v>
      </c>
    </row>
    <row r="55" spans="1:5" x14ac:dyDescent="0.25">
      <c r="A55" s="157" t="s">
        <v>30</v>
      </c>
      <c r="B55" s="210">
        <f>SUM(B56:B57)</f>
        <v>7230</v>
      </c>
      <c r="C55" s="210">
        <f>SUM(C56:C57)</f>
        <v>8408</v>
      </c>
      <c r="D55" s="7">
        <f t="shared" si="14"/>
        <v>-1178</v>
      </c>
      <c r="E55" s="158">
        <f t="shared" si="15"/>
        <v>-0.14010466222645099</v>
      </c>
    </row>
    <row r="56" spans="1:5" x14ac:dyDescent="0.25">
      <c r="A56" s="159" t="s">
        <v>31</v>
      </c>
      <c r="B56" s="280">
        <v>7159</v>
      </c>
      <c r="C56" s="280">
        <v>8264</v>
      </c>
      <c r="D56" s="282">
        <f t="shared" si="14"/>
        <v>-1105</v>
      </c>
      <c r="E56" s="283">
        <f t="shared" si="15"/>
        <v>-0.13371248789932236</v>
      </c>
    </row>
    <row r="57" spans="1:5" x14ac:dyDescent="0.25">
      <c r="A57" s="159" t="s">
        <v>22</v>
      </c>
      <c r="B57" s="280">
        <v>71</v>
      </c>
      <c r="C57" s="280">
        <v>144</v>
      </c>
      <c r="D57" s="282">
        <f t="shared" si="14"/>
        <v>-73</v>
      </c>
      <c r="E57" s="283">
        <f t="shared" si="15"/>
        <v>-0.50694444444444442</v>
      </c>
    </row>
    <row r="58" spans="1:5" x14ac:dyDescent="0.25">
      <c r="A58" s="157" t="s">
        <v>29</v>
      </c>
      <c r="B58" s="28">
        <f>B59+B60</f>
        <v>749</v>
      </c>
      <c r="C58" s="28">
        <f>C59+C60</f>
        <v>979</v>
      </c>
      <c r="D58" s="7">
        <f>IF(ISERROR(B58-C58),"n/a",B58-C58)</f>
        <v>-230</v>
      </c>
      <c r="E58" s="158">
        <f>IF(ISERROR(D58/C58),"n/a",(D58/C58))</f>
        <v>-0.23493360572012256</v>
      </c>
    </row>
    <row r="59" spans="1:5" s="2" customFormat="1" x14ac:dyDescent="0.25">
      <c r="A59" s="159" t="s">
        <v>31</v>
      </c>
      <c r="B59" s="211">
        <v>749</v>
      </c>
      <c r="C59" s="211">
        <v>979</v>
      </c>
      <c r="D59" s="6">
        <f>IF(ISERROR(B59-C59),"n/a",B59-C59)</f>
        <v>-230</v>
      </c>
      <c r="E59" s="160">
        <f>IF(ISERROR(D59/C59),"n/a",(D59/C59))</f>
        <v>-0.23493360572012256</v>
      </c>
    </row>
    <row r="60" spans="1:5" s="2" customFormat="1" x14ac:dyDescent="0.25">
      <c r="A60" s="159" t="s">
        <v>22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x14ac:dyDescent="0.25">
      <c r="A61" s="157" t="s">
        <v>32</v>
      </c>
      <c r="B61" s="28">
        <f>B62</f>
        <v>76</v>
      </c>
      <c r="C61" s="28">
        <f>C62</f>
        <v>61</v>
      </c>
      <c r="D61" s="7">
        <f t="shared" si="14"/>
        <v>15</v>
      </c>
      <c r="E61" s="158">
        <f t="shared" si="15"/>
        <v>0.24590163934426229</v>
      </c>
    </row>
    <row r="62" spans="1:5" s="2" customFormat="1" x14ac:dyDescent="0.25">
      <c r="A62" s="159" t="s">
        <v>31</v>
      </c>
      <c r="B62" s="211">
        <v>76</v>
      </c>
      <c r="C62" s="211">
        <v>61</v>
      </c>
      <c r="D62" s="6">
        <f t="shared" si="14"/>
        <v>15</v>
      </c>
      <c r="E62" s="160">
        <f t="shared" si="15"/>
        <v>0.24590163934426229</v>
      </c>
    </row>
    <row r="63" spans="1:5" ht="15.75" customHeight="1" x14ac:dyDescent="0.25">
      <c r="A63" s="161" t="s">
        <v>5</v>
      </c>
      <c r="B63" s="84">
        <f>(B47+B54)</f>
        <v>45979</v>
      </c>
      <c r="C63" s="84">
        <f>(C47+C54)</f>
        <v>44228</v>
      </c>
      <c r="D63" s="84">
        <f t="shared" si="14"/>
        <v>1751</v>
      </c>
      <c r="E63" s="156">
        <f t="shared" si="15"/>
        <v>3.9590304784299542E-2</v>
      </c>
    </row>
    <row r="64" spans="1:5" ht="9" customHeight="1" x14ac:dyDescent="0.25">
      <c r="A64" s="162"/>
      <c r="B64" s="30"/>
      <c r="C64" s="30"/>
      <c r="D64" s="27"/>
      <c r="E64" s="163"/>
    </row>
    <row r="65" spans="1:5" ht="14.25" customHeight="1" x14ac:dyDescent="0.25">
      <c r="A65" s="167" t="s">
        <v>18</v>
      </c>
      <c r="B65" s="33"/>
      <c r="C65" s="33"/>
      <c r="D65" s="26"/>
      <c r="E65" s="154"/>
    </row>
    <row r="66" spans="1:5" ht="14.25" customHeight="1" x14ac:dyDescent="0.25">
      <c r="A66" s="155" t="s">
        <v>77</v>
      </c>
      <c r="B66" s="84">
        <f>(B67+B71+B69)</f>
        <v>6927</v>
      </c>
      <c r="C66" s="84">
        <f>(C67+C71+C69)</f>
        <v>6373</v>
      </c>
      <c r="D66" s="84">
        <f t="shared" ref="D66:D82" si="16">IF(ISERROR(B66-C66),"n/a",B66-C66)</f>
        <v>554</v>
      </c>
      <c r="E66" s="156">
        <f t="shared" ref="E66:E82" si="17">IF(ISERROR(D66/C66),"n/a",(D66/C66))</f>
        <v>8.692923270045505E-2</v>
      </c>
    </row>
    <row r="67" spans="1:5" ht="14.25" customHeight="1" x14ac:dyDescent="0.25">
      <c r="A67" s="157" t="s">
        <v>30</v>
      </c>
      <c r="B67" s="210">
        <f>B68</f>
        <v>6251</v>
      </c>
      <c r="C67" s="210">
        <f>C68</f>
        <v>6012</v>
      </c>
      <c r="D67" s="7">
        <f t="shared" si="16"/>
        <v>239</v>
      </c>
      <c r="E67" s="158">
        <f t="shared" si="17"/>
        <v>3.9753825681969397E-2</v>
      </c>
    </row>
    <row r="68" spans="1:5" ht="14.25" customHeight="1" x14ac:dyDescent="0.25">
      <c r="A68" s="159" t="s">
        <v>31</v>
      </c>
      <c r="B68" s="280">
        <v>6251</v>
      </c>
      <c r="C68" s="280">
        <v>6012</v>
      </c>
      <c r="D68" s="282">
        <f t="shared" ref="D68" si="18">IF(ISERROR(B68-C68),"n/a",B68-C68)</f>
        <v>239</v>
      </c>
      <c r="E68" s="283">
        <f t="shared" ref="E68" si="19">IF(ISERROR(D68/C68),"n/a",(D68/C68))</f>
        <v>3.9753825681969397E-2</v>
      </c>
    </row>
    <row r="69" spans="1:5" ht="14.25" customHeight="1" x14ac:dyDescent="0.25">
      <c r="A69" s="157" t="s">
        <v>29</v>
      </c>
      <c r="B69" s="28">
        <f>B70</f>
        <v>506</v>
      </c>
      <c r="C69" s="28">
        <f>C70</f>
        <v>279</v>
      </c>
      <c r="D69" s="7">
        <f>IF(ISERROR(B69-C69),"n/a",B69-C69)</f>
        <v>227</v>
      </c>
      <c r="E69" s="158">
        <f>IF(ISERROR(D69/C69),"n/a",(D69/C69))</f>
        <v>0.81362007168458783</v>
      </c>
    </row>
    <row r="70" spans="1:5" ht="14.25" customHeight="1" x14ac:dyDescent="0.25">
      <c r="A70" s="159" t="s">
        <v>31</v>
      </c>
      <c r="B70" s="211">
        <v>506</v>
      </c>
      <c r="C70" s="211">
        <v>279</v>
      </c>
      <c r="D70" s="6">
        <f>IF(ISERROR(B70-C70),"n/a",B70-C70)</f>
        <v>227</v>
      </c>
      <c r="E70" s="160">
        <f>IF(ISERROR(D70/C70),"n/a",(D70/C70))</f>
        <v>0.81362007168458783</v>
      </c>
    </row>
    <row r="71" spans="1:5" ht="14.25" customHeight="1" x14ac:dyDescent="0.25">
      <c r="A71" s="157" t="s">
        <v>32</v>
      </c>
      <c r="B71" s="28">
        <f>B72</f>
        <v>170</v>
      </c>
      <c r="C71" s="28">
        <f>C72</f>
        <v>82</v>
      </c>
      <c r="D71" s="7">
        <f t="shared" si="16"/>
        <v>88</v>
      </c>
      <c r="E71" s="158">
        <f t="shared" si="17"/>
        <v>1.0731707317073171</v>
      </c>
    </row>
    <row r="72" spans="1:5" ht="14.25" customHeight="1" x14ac:dyDescent="0.25">
      <c r="A72" s="159" t="s">
        <v>31</v>
      </c>
      <c r="B72" s="211">
        <v>170</v>
      </c>
      <c r="C72" s="211">
        <v>82</v>
      </c>
      <c r="D72" s="6">
        <f t="shared" si="16"/>
        <v>88</v>
      </c>
      <c r="E72" s="160">
        <f t="shared" si="17"/>
        <v>1.0731707317073171</v>
      </c>
    </row>
    <row r="73" spans="1:5" ht="14.25" customHeight="1" x14ac:dyDescent="0.25">
      <c r="A73" s="155" t="s">
        <v>7</v>
      </c>
      <c r="B73" s="84">
        <f>(B74+B80+B77)</f>
        <v>1991</v>
      </c>
      <c r="C73" s="84">
        <f>(C74+C80+C77)</f>
        <v>2611</v>
      </c>
      <c r="D73" s="84">
        <f t="shared" si="16"/>
        <v>-620</v>
      </c>
      <c r="E73" s="156">
        <f t="shared" si="17"/>
        <v>-0.23745691306013023</v>
      </c>
    </row>
    <row r="74" spans="1:5" x14ac:dyDescent="0.25">
      <c r="A74" s="157" t="s">
        <v>30</v>
      </c>
      <c r="B74" s="210">
        <f>SUM(B75:B76)</f>
        <v>1790</v>
      </c>
      <c r="C74" s="210">
        <f>SUM(C75:C76)</f>
        <v>2429</v>
      </c>
      <c r="D74" s="7">
        <f t="shared" si="16"/>
        <v>-639</v>
      </c>
      <c r="E74" s="158">
        <f t="shared" si="17"/>
        <v>-0.2630712227254014</v>
      </c>
    </row>
    <row r="75" spans="1:5" x14ac:dyDescent="0.25">
      <c r="A75" s="159" t="s">
        <v>31</v>
      </c>
      <c r="B75" s="280">
        <v>1758</v>
      </c>
      <c r="C75" s="280">
        <v>2383</v>
      </c>
      <c r="D75" s="282">
        <f t="shared" si="16"/>
        <v>-625</v>
      </c>
      <c r="E75" s="283">
        <f t="shared" si="17"/>
        <v>-0.26227444397817878</v>
      </c>
    </row>
    <row r="76" spans="1:5" x14ac:dyDescent="0.25">
      <c r="A76" s="159" t="s">
        <v>22</v>
      </c>
      <c r="B76" s="280">
        <v>32</v>
      </c>
      <c r="C76" s="280">
        <v>46</v>
      </c>
      <c r="D76" s="282">
        <f t="shared" si="16"/>
        <v>-14</v>
      </c>
      <c r="E76" s="283">
        <f t="shared" si="17"/>
        <v>-0.30434782608695654</v>
      </c>
    </row>
    <row r="77" spans="1:5" ht="12" customHeight="1" x14ac:dyDescent="0.25">
      <c r="A77" s="157" t="s">
        <v>29</v>
      </c>
      <c r="B77" s="28">
        <f>B78+B79</f>
        <v>186</v>
      </c>
      <c r="C77" s="28">
        <f>C78+C79</f>
        <v>167</v>
      </c>
      <c r="D77" s="7">
        <f>IF(ISERROR(B77-C77),"n/a",B77-C77)</f>
        <v>19</v>
      </c>
      <c r="E77" s="158">
        <f>IF(ISERROR(D77/C77),"n/a",(D77/C77))</f>
        <v>0.11377245508982035</v>
      </c>
    </row>
    <row r="78" spans="1:5" ht="12" customHeight="1" x14ac:dyDescent="0.25">
      <c r="A78" s="159" t="s">
        <v>31</v>
      </c>
      <c r="B78" s="211">
        <v>186</v>
      </c>
      <c r="C78" s="211">
        <v>167</v>
      </c>
      <c r="D78" s="6">
        <f>IF(ISERROR(B78-C78),"n/a",B78-C78)</f>
        <v>19</v>
      </c>
      <c r="E78" s="160">
        <f>IF(ISERROR(D78/C78),"n/a",(D78/C78))</f>
        <v>0.11377245508982035</v>
      </c>
    </row>
    <row r="79" spans="1:5" ht="12" customHeight="1" x14ac:dyDescent="0.25">
      <c r="A79" s="159" t="s">
        <v>22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x14ac:dyDescent="0.25">
      <c r="A80" s="157" t="s">
        <v>32</v>
      </c>
      <c r="B80" s="28">
        <f>B81</f>
        <v>15</v>
      </c>
      <c r="C80" s="28">
        <f>C81</f>
        <v>15</v>
      </c>
      <c r="D80" s="7">
        <f t="shared" si="16"/>
        <v>0</v>
      </c>
      <c r="E80" s="158">
        <f t="shared" si="17"/>
        <v>0</v>
      </c>
    </row>
    <row r="81" spans="1:5" ht="12" customHeight="1" x14ac:dyDescent="0.25">
      <c r="A81" s="159" t="s">
        <v>31</v>
      </c>
      <c r="B81" s="211">
        <v>15</v>
      </c>
      <c r="C81" s="211">
        <v>15</v>
      </c>
      <c r="D81" s="6">
        <f t="shared" si="16"/>
        <v>0</v>
      </c>
      <c r="E81" s="160">
        <f t="shared" si="17"/>
        <v>0</v>
      </c>
    </row>
    <row r="82" spans="1:5" ht="15.75" customHeight="1" x14ac:dyDescent="0.25">
      <c r="A82" s="161" t="s">
        <v>5</v>
      </c>
      <c r="B82" s="84">
        <f>(B66+B73)</f>
        <v>8918</v>
      </c>
      <c r="C82" s="84">
        <f>(C66+C73)</f>
        <v>8984</v>
      </c>
      <c r="D82" s="84">
        <f t="shared" si="16"/>
        <v>-66</v>
      </c>
      <c r="E82" s="156">
        <f t="shared" si="17"/>
        <v>-7.3463935886019594E-3</v>
      </c>
    </row>
    <row r="83" spans="1:5" ht="3.75" customHeight="1" x14ac:dyDescent="0.25">
      <c r="A83" s="162"/>
      <c r="B83" s="30"/>
      <c r="C83" s="30"/>
      <c r="D83" s="27"/>
      <c r="E83" s="163"/>
    </row>
    <row r="84" spans="1:5" ht="21" customHeight="1" x14ac:dyDescent="0.25">
      <c r="A84" s="167" t="s">
        <v>9</v>
      </c>
      <c r="B84" s="33"/>
      <c r="C84" s="33"/>
      <c r="D84" s="26"/>
      <c r="E84" s="154"/>
    </row>
    <row r="85" spans="1:5" ht="14.25" customHeight="1" x14ac:dyDescent="0.25">
      <c r="A85" s="155" t="s">
        <v>77</v>
      </c>
      <c r="B85" s="84">
        <f>(B86+B90+B88)</f>
        <v>5705</v>
      </c>
      <c r="C85" s="84">
        <f>(C86+C90+C88)</f>
        <v>5396</v>
      </c>
      <c r="D85" s="84">
        <f t="shared" ref="D85:D101" si="20">IF(ISERROR(B85-C85),"n/a",B85-C85)</f>
        <v>309</v>
      </c>
      <c r="E85" s="156">
        <f t="shared" ref="E85:E101" si="21">IF(ISERROR(D85/C85),"n/a",(D85/C85))</f>
        <v>5.7264640474425497E-2</v>
      </c>
    </row>
    <row r="86" spans="1:5" ht="14.25" customHeight="1" x14ac:dyDescent="0.25">
      <c r="A86" s="157" t="s">
        <v>30</v>
      </c>
      <c r="B86" s="210">
        <f>B87</f>
        <v>5273</v>
      </c>
      <c r="C86" s="210">
        <f>C87</f>
        <v>5173</v>
      </c>
      <c r="D86" s="7">
        <f t="shared" si="20"/>
        <v>100</v>
      </c>
      <c r="E86" s="158">
        <f t="shared" si="21"/>
        <v>1.9331142470520007E-2</v>
      </c>
    </row>
    <row r="87" spans="1:5" ht="14.25" customHeight="1" x14ac:dyDescent="0.25">
      <c r="A87" s="159" t="s">
        <v>31</v>
      </c>
      <c r="B87" s="280">
        <v>5273</v>
      </c>
      <c r="C87" s="280">
        <v>5173</v>
      </c>
      <c r="D87" s="282">
        <f t="shared" ref="D87" si="22">IF(ISERROR(B87-C87),"n/a",B87-C87)</f>
        <v>100</v>
      </c>
      <c r="E87" s="283">
        <f t="shared" ref="E87" si="23">IF(ISERROR(D87/C87),"n/a",(D87/C87))</f>
        <v>1.9331142470520007E-2</v>
      </c>
    </row>
    <row r="88" spans="1:5" ht="14.25" customHeight="1" x14ac:dyDescent="0.25">
      <c r="A88" s="157" t="s">
        <v>29</v>
      </c>
      <c r="B88" s="28">
        <f>B89</f>
        <v>326</v>
      </c>
      <c r="C88" s="28">
        <f>C89</f>
        <v>174</v>
      </c>
      <c r="D88" s="7">
        <f>IF(ISERROR(B88-C88),"n/a",B88-C88)</f>
        <v>152</v>
      </c>
      <c r="E88" s="158">
        <f>IF(ISERROR(D88/C88),"n/a",(D88/C88))</f>
        <v>0.87356321839080464</v>
      </c>
    </row>
    <row r="89" spans="1:5" ht="14.25" customHeight="1" x14ac:dyDescent="0.25">
      <c r="A89" s="159" t="s">
        <v>31</v>
      </c>
      <c r="B89" s="211">
        <v>326</v>
      </c>
      <c r="C89" s="211">
        <v>174</v>
      </c>
      <c r="D89" s="6">
        <f>IF(ISERROR(B89-C89),"n/a",B89-C89)</f>
        <v>152</v>
      </c>
      <c r="E89" s="160">
        <f>IF(ISERROR(D89/C89),"n/a",(D89/C89))</f>
        <v>0.87356321839080464</v>
      </c>
    </row>
    <row r="90" spans="1:5" ht="14.25" customHeight="1" x14ac:dyDescent="0.25">
      <c r="A90" s="157" t="s">
        <v>32</v>
      </c>
      <c r="B90" s="28">
        <f>B91</f>
        <v>106</v>
      </c>
      <c r="C90" s="28">
        <f>C91</f>
        <v>49</v>
      </c>
      <c r="D90" s="7">
        <f t="shared" si="20"/>
        <v>57</v>
      </c>
      <c r="E90" s="158">
        <f t="shared" si="21"/>
        <v>1.1632653061224489</v>
      </c>
    </row>
    <row r="91" spans="1:5" ht="14.25" customHeight="1" x14ac:dyDescent="0.25">
      <c r="A91" s="159" t="s">
        <v>31</v>
      </c>
      <c r="B91" s="211">
        <v>106</v>
      </c>
      <c r="C91" s="211">
        <v>49</v>
      </c>
      <c r="D91" s="6">
        <f t="shared" si="20"/>
        <v>57</v>
      </c>
      <c r="E91" s="160">
        <f t="shared" si="21"/>
        <v>1.1632653061224489</v>
      </c>
    </row>
    <row r="92" spans="1:5" ht="14.25" customHeight="1" x14ac:dyDescent="0.25">
      <c r="A92" s="155" t="s">
        <v>7</v>
      </c>
      <c r="B92" s="84">
        <f>(B93+B99+B96)</f>
        <v>1577</v>
      </c>
      <c r="C92" s="84">
        <f>(C93+C99+C96)</f>
        <v>2183</v>
      </c>
      <c r="D92" s="84">
        <f t="shared" si="20"/>
        <v>-606</v>
      </c>
      <c r="E92" s="156">
        <f t="shared" si="21"/>
        <v>-0.27759963353183692</v>
      </c>
    </row>
    <row r="93" spans="1:5" x14ac:dyDescent="0.25">
      <c r="A93" s="157" t="s">
        <v>30</v>
      </c>
      <c r="B93" s="28">
        <f>SUM(B94:B95)</f>
        <v>1425</v>
      </c>
      <c r="C93" s="28">
        <f>SUM(C94:C95)</f>
        <v>2058</v>
      </c>
      <c r="D93" s="7">
        <f t="shared" si="20"/>
        <v>-633</v>
      </c>
      <c r="E93" s="158">
        <f t="shared" si="21"/>
        <v>-0.3075801749271137</v>
      </c>
    </row>
    <row r="94" spans="1:5" x14ac:dyDescent="0.25">
      <c r="A94" s="159" t="s">
        <v>31</v>
      </c>
      <c r="B94" s="281">
        <v>1402</v>
      </c>
      <c r="C94" s="280">
        <v>2024</v>
      </c>
      <c r="D94" s="282">
        <f t="shared" si="20"/>
        <v>-622</v>
      </c>
      <c r="E94" s="283">
        <f t="shared" si="21"/>
        <v>-0.30731225296442688</v>
      </c>
    </row>
    <row r="95" spans="1:5" x14ac:dyDescent="0.25">
      <c r="A95" s="159" t="s">
        <v>22</v>
      </c>
      <c r="B95" s="281">
        <v>23</v>
      </c>
      <c r="C95" s="280">
        <v>34</v>
      </c>
      <c r="D95" s="282">
        <f t="shared" si="20"/>
        <v>-11</v>
      </c>
      <c r="E95" s="283">
        <f t="shared" si="21"/>
        <v>-0.3235294117647059</v>
      </c>
    </row>
    <row r="96" spans="1:5" x14ac:dyDescent="0.25">
      <c r="A96" s="157" t="s">
        <v>29</v>
      </c>
      <c r="B96" s="28">
        <f>B97+B98</f>
        <v>144</v>
      </c>
      <c r="C96" s="28">
        <f>C97+C98</f>
        <v>113</v>
      </c>
      <c r="D96" s="7">
        <f>IF(ISERROR(B96-C96),"n/a",B96-C96)</f>
        <v>31</v>
      </c>
      <c r="E96" s="158">
        <f>IF(ISERROR(D96/C96),"n/a",(D96/C96))</f>
        <v>0.27433628318584069</v>
      </c>
    </row>
    <row r="97" spans="1:6" x14ac:dyDescent="0.25">
      <c r="A97" s="159" t="s">
        <v>31</v>
      </c>
      <c r="B97" s="211">
        <v>144</v>
      </c>
      <c r="C97" s="211">
        <v>113</v>
      </c>
      <c r="D97" s="6">
        <f>IF(ISERROR(B97-C97),"n/a",B97-C97)</f>
        <v>31</v>
      </c>
      <c r="E97" s="160">
        <f>IF(ISERROR(D97/C97),"n/a",(D97/C97))</f>
        <v>0.27433628318584069</v>
      </c>
    </row>
    <row r="98" spans="1:6" x14ac:dyDescent="0.25">
      <c r="A98" s="159" t="s">
        <v>22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x14ac:dyDescent="0.25">
      <c r="A99" s="157" t="s">
        <v>32</v>
      </c>
      <c r="B99" s="28">
        <f>B100</f>
        <v>8</v>
      </c>
      <c r="C99" s="28">
        <f>C100</f>
        <v>12</v>
      </c>
      <c r="D99" s="7">
        <f t="shared" si="20"/>
        <v>-4</v>
      </c>
      <c r="E99" s="158">
        <f t="shared" si="21"/>
        <v>-0.33333333333333331</v>
      </c>
    </row>
    <row r="100" spans="1:6" x14ac:dyDescent="0.25">
      <c r="A100" s="159" t="s">
        <v>31</v>
      </c>
      <c r="B100" s="211">
        <v>8</v>
      </c>
      <c r="C100" s="211">
        <v>12</v>
      </c>
      <c r="D100" s="6">
        <f t="shared" si="20"/>
        <v>-4</v>
      </c>
      <c r="E100" s="160">
        <f t="shared" si="21"/>
        <v>-0.33333333333333331</v>
      </c>
    </row>
    <row r="101" spans="1:6" x14ac:dyDescent="0.25">
      <c r="A101" s="338" t="s">
        <v>5</v>
      </c>
      <c r="B101" s="339">
        <f>(B85+B92)</f>
        <v>7282</v>
      </c>
      <c r="C101" s="339">
        <f>(C85+C92)</f>
        <v>7579</v>
      </c>
      <c r="D101" s="339">
        <f t="shared" si="20"/>
        <v>-297</v>
      </c>
      <c r="E101" s="340">
        <f t="shared" si="21"/>
        <v>-3.9187227866473148E-2</v>
      </c>
    </row>
    <row r="102" spans="1:6" x14ac:dyDescent="0.25">
      <c r="A102" s="174"/>
      <c r="B102" s="30"/>
      <c r="C102" s="30"/>
      <c r="D102" s="27"/>
      <c r="E102" s="191"/>
    </row>
    <row r="103" spans="1:6" ht="13.8" x14ac:dyDescent="0.25">
      <c r="A103" s="176" t="s">
        <v>3</v>
      </c>
      <c r="B103" s="29"/>
      <c r="C103" s="29"/>
      <c r="D103" s="6"/>
      <c r="E103" s="177"/>
    </row>
    <row r="104" spans="1:6" x14ac:dyDescent="0.25">
      <c r="A104" s="178" t="s">
        <v>77</v>
      </c>
      <c r="B104" s="29">
        <v>5704</v>
      </c>
      <c r="C104" s="29">
        <v>5394</v>
      </c>
      <c r="D104" s="6">
        <f>IF(ISERROR(B104-C104),"n/a",B104-C104)</f>
        <v>310</v>
      </c>
      <c r="E104" s="177">
        <f>IF(ISERROR(D104/C104),"n/a",(D104/C104))</f>
        <v>5.7471264367816091E-2</v>
      </c>
    </row>
    <row r="105" spans="1:6" x14ac:dyDescent="0.25">
      <c r="A105" s="178" t="s">
        <v>7</v>
      </c>
      <c r="B105" s="29">
        <v>1575</v>
      </c>
      <c r="C105" s="29">
        <v>2182</v>
      </c>
      <c r="D105" s="6">
        <f>IF(ISERROR(B105-C105),"n/a",B105-C105)</f>
        <v>-607</v>
      </c>
      <c r="E105" s="177">
        <f>IF(ISERROR(D105/C105),"n/a",(D105/C105))</f>
        <v>-0.2781851512373969</v>
      </c>
    </row>
    <row r="106" spans="1:6" x14ac:dyDescent="0.25">
      <c r="A106" s="179" t="s">
        <v>5</v>
      </c>
      <c r="B106" s="28">
        <f>SUM(B104:B105)</f>
        <v>7279</v>
      </c>
      <c r="C106" s="28">
        <f>SUM(C104:C105)</f>
        <v>7576</v>
      </c>
      <c r="D106" s="7">
        <f>IF(ISERROR(B106-C106),"n/a",B106-C106)</f>
        <v>-297</v>
      </c>
      <c r="E106" s="180">
        <f>IF(ISERROR(D106/C106),"n/a",(D106/C106))</f>
        <v>-3.9202745512143609E-2</v>
      </c>
    </row>
    <row r="107" spans="1:6" x14ac:dyDescent="0.25">
      <c r="A107" s="181"/>
      <c r="B107" s="32"/>
      <c r="C107" s="32"/>
      <c r="D107" s="25"/>
      <c r="E107" s="175"/>
    </row>
    <row r="108" spans="1:6" ht="13.8" x14ac:dyDescent="0.25">
      <c r="A108" s="176" t="s">
        <v>4</v>
      </c>
      <c r="B108" s="29"/>
      <c r="C108" s="29"/>
      <c r="D108" s="6"/>
      <c r="E108" s="177"/>
    </row>
    <row r="109" spans="1:6" x14ac:dyDescent="0.25">
      <c r="A109" s="155" t="s">
        <v>77</v>
      </c>
      <c r="B109" s="84">
        <f>(B110+B114+B112)</f>
        <v>5589</v>
      </c>
      <c r="C109" s="84">
        <f>(C110+C114+C112)</f>
        <v>5224</v>
      </c>
      <c r="D109" s="84">
        <f t="shared" ref="D109:D125" si="24">IF(ISERROR(B109-C109),"n/a",B109-C109)</f>
        <v>365</v>
      </c>
      <c r="E109" s="156">
        <f t="shared" ref="E109:E125" si="25">IF(ISERROR(D109/C109),"n/a",(D109/C109))</f>
        <v>6.9869831546707506E-2</v>
      </c>
      <c r="F109" s="164"/>
    </row>
    <row r="110" spans="1:6" s="85" customFormat="1" x14ac:dyDescent="0.25">
      <c r="A110" s="157" t="s">
        <v>30</v>
      </c>
      <c r="B110" s="28">
        <f>B111</f>
        <v>5189</v>
      </c>
      <c r="C110" s="28">
        <f>C111</f>
        <v>5016</v>
      </c>
      <c r="D110" s="7">
        <f t="shared" si="24"/>
        <v>173</v>
      </c>
      <c r="E110" s="158">
        <f t="shared" si="25"/>
        <v>3.4489633173843702E-2</v>
      </c>
      <c r="F110" s="165"/>
    </row>
    <row r="111" spans="1:6" s="85" customFormat="1" x14ac:dyDescent="0.25">
      <c r="A111" s="159" t="s">
        <v>31</v>
      </c>
      <c r="B111" s="281">
        <v>5189</v>
      </c>
      <c r="C111" s="281">
        <v>5016</v>
      </c>
      <c r="D111" s="282">
        <f t="shared" ref="D111" si="26">IF(ISERROR(B111-C111),"n/a",B111-C111)</f>
        <v>173</v>
      </c>
      <c r="E111" s="283">
        <f t="shared" ref="E111" si="27">IF(ISERROR(D111/C111),"n/a",(D111/C111))</f>
        <v>3.4489633173843702E-2</v>
      </c>
      <c r="F111" s="165"/>
    </row>
    <row r="112" spans="1:6" x14ac:dyDescent="0.25">
      <c r="A112" s="157" t="s">
        <v>29</v>
      </c>
      <c r="B112" s="28">
        <f>B113</f>
        <v>301</v>
      </c>
      <c r="C112" s="28">
        <f>C113</f>
        <v>161</v>
      </c>
      <c r="D112" s="7">
        <f>IF(ISERROR(B112-C112),"n/a",B112-C112)</f>
        <v>140</v>
      </c>
      <c r="E112" s="158">
        <f>IF(ISERROR(D112/C112),"n/a",(D112/C112))</f>
        <v>0.86956521739130432</v>
      </c>
      <c r="F112" s="164"/>
    </row>
    <row r="113" spans="1:6" x14ac:dyDescent="0.25">
      <c r="A113" s="159" t="s">
        <v>31</v>
      </c>
      <c r="B113" s="29">
        <v>301</v>
      </c>
      <c r="C113" s="29">
        <v>161</v>
      </c>
      <c r="D113" s="6">
        <f>IF(ISERROR(B113-C113),"n/a",B113-C113)</f>
        <v>140</v>
      </c>
      <c r="E113" s="160">
        <f>IF(ISERROR(D113/C113),"n/a",(D113/C113))</f>
        <v>0.86956521739130432</v>
      </c>
      <c r="F113" s="164"/>
    </row>
    <row r="114" spans="1:6" x14ac:dyDescent="0.25">
      <c r="A114" s="157" t="s">
        <v>32</v>
      </c>
      <c r="B114" s="28">
        <f>B115</f>
        <v>99</v>
      </c>
      <c r="C114" s="28">
        <f>C115</f>
        <v>47</v>
      </c>
      <c r="D114" s="7">
        <f t="shared" si="24"/>
        <v>52</v>
      </c>
      <c r="E114" s="158">
        <f t="shared" si="25"/>
        <v>1.1063829787234043</v>
      </c>
      <c r="F114" s="164"/>
    </row>
    <row r="115" spans="1:6" x14ac:dyDescent="0.25">
      <c r="A115" s="159" t="s">
        <v>31</v>
      </c>
      <c r="B115" s="29">
        <v>99</v>
      </c>
      <c r="C115" s="29">
        <v>47</v>
      </c>
      <c r="D115" s="6">
        <f t="shared" si="24"/>
        <v>52</v>
      </c>
      <c r="E115" s="160">
        <f t="shared" si="25"/>
        <v>1.1063829787234043</v>
      </c>
      <c r="F115" s="164"/>
    </row>
    <row r="116" spans="1:6" x14ac:dyDescent="0.25">
      <c r="A116" s="155" t="s">
        <v>7</v>
      </c>
      <c r="B116" s="84">
        <f>(B117+B123+B120)</f>
        <v>1496</v>
      </c>
      <c r="C116" s="84">
        <f>(C117+C123+C120)</f>
        <v>2068</v>
      </c>
      <c r="D116" s="84">
        <f t="shared" si="24"/>
        <v>-572</v>
      </c>
      <c r="E116" s="156">
        <f t="shared" si="25"/>
        <v>-0.27659574468085107</v>
      </c>
      <c r="F116" s="164"/>
    </row>
    <row r="117" spans="1:6" x14ac:dyDescent="0.25">
      <c r="A117" s="157" t="s">
        <v>30</v>
      </c>
      <c r="B117" s="28">
        <f>SUM(B118:B119)</f>
        <v>1364</v>
      </c>
      <c r="C117" s="28">
        <f>SUM(C118:C119)</f>
        <v>1959</v>
      </c>
      <c r="D117" s="7">
        <f t="shared" si="24"/>
        <v>-595</v>
      </c>
      <c r="E117" s="160">
        <f t="shared" si="25"/>
        <v>-0.30372639101582438</v>
      </c>
      <c r="F117" s="164"/>
    </row>
    <row r="118" spans="1:6" x14ac:dyDescent="0.25">
      <c r="A118" s="159" t="s">
        <v>31</v>
      </c>
      <c r="B118" s="281">
        <v>1343</v>
      </c>
      <c r="C118" s="281">
        <v>1927</v>
      </c>
      <c r="D118" s="282">
        <f t="shared" ref="D118:D119" si="28">IF(ISERROR(B118-C118),"n/a",B118-C118)</f>
        <v>-584</v>
      </c>
      <c r="E118" s="160">
        <f t="shared" ref="E118:E119" si="29">IF(ISERROR(D118/C118),"n/a",(D118/C118))</f>
        <v>-0.30306175402179553</v>
      </c>
      <c r="F118" s="164"/>
    </row>
    <row r="119" spans="1:6" x14ac:dyDescent="0.25">
      <c r="A119" s="159" t="s">
        <v>22</v>
      </c>
      <c r="B119" s="281">
        <v>21</v>
      </c>
      <c r="C119" s="281">
        <v>32</v>
      </c>
      <c r="D119" s="282">
        <f t="shared" si="28"/>
        <v>-11</v>
      </c>
      <c r="E119" s="160">
        <f t="shared" si="29"/>
        <v>-0.34375</v>
      </c>
      <c r="F119" s="164"/>
    </row>
    <row r="120" spans="1:6" x14ac:dyDescent="0.25">
      <c r="A120" s="157" t="s">
        <v>29</v>
      </c>
      <c r="B120" s="28">
        <f>B121+B122</f>
        <v>128</v>
      </c>
      <c r="C120" s="28">
        <f>C121+C122</f>
        <v>100</v>
      </c>
      <c r="D120" s="7">
        <f>IF(ISERROR(B120-C120),"n/a",B120-C120)</f>
        <v>28</v>
      </c>
      <c r="E120" s="158">
        <f>IF(ISERROR(D120/C120),"n/a",(D120/C120))</f>
        <v>0.28000000000000003</v>
      </c>
      <c r="F120" s="164"/>
    </row>
    <row r="121" spans="1:6" x14ac:dyDescent="0.25">
      <c r="A121" s="159" t="s">
        <v>31</v>
      </c>
      <c r="B121" s="29">
        <v>128</v>
      </c>
      <c r="C121" s="29">
        <v>100</v>
      </c>
      <c r="D121" s="6">
        <f>IF(ISERROR(B121-C121),"n/a",B121-C121)</f>
        <v>28</v>
      </c>
      <c r="E121" s="160">
        <f>IF(ISERROR(D121/C121),"n/a",(D121/C121))</f>
        <v>0.28000000000000003</v>
      </c>
      <c r="F121" s="164"/>
    </row>
    <row r="122" spans="1:6" x14ac:dyDescent="0.25">
      <c r="A122" s="159" t="s">
        <v>22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x14ac:dyDescent="0.25">
      <c r="A123" s="157" t="s">
        <v>32</v>
      </c>
      <c r="B123" s="28">
        <f>B124</f>
        <v>4</v>
      </c>
      <c r="C123" s="28">
        <f>C124</f>
        <v>9</v>
      </c>
      <c r="D123" s="7">
        <f t="shared" si="24"/>
        <v>-5</v>
      </c>
      <c r="E123" s="158">
        <f t="shared" si="25"/>
        <v>-0.55555555555555558</v>
      </c>
      <c r="F123" s="164"/>
    </row>
    <row r="124" spans="1:6" x14ac:dyDescent="0.25">
      <c r="A124" s="159" t="s">
        <v>31</v>
      </c>
      <c r="B124" s="29">
        <v>4</v>
      </c>
      <c r="C124" s="29">
        <v>9</v>
      </c>
      <c r="D124" s="6">
        <f t="shared" si="24"/>
        <v>-5</v>
      </c>
      <c r="E124" s="160">
        <f t="shared" si="25"/>
        <v>-0.55555555555555558</v>
      </c>
      <c r="F124" s="164"/>
    </row>
    <row r="125" spans="1:6" x14ac:dyDescent="0.25">
      <c r="A125" s="161" t="s">
        <v>5</v>
      </c>
      <c r="B125" s="84">
        <f>(B109+B116)</f>
        <v>7085</v>
      </c>
      <c r="C125" s="84">
        <f>(C109+C116)</f>
        <v>7292</v>
      </c>
      <c r="D125" s="84">
        <f t="shared" si="24"/>
        <v>-207</v>
      </c>
      <c r="E125" s="156">
        <f t="shared" si="25"/>
        <v>-2.8387273724629732E-2</v>
      </c>
      <c r="F125" s="164"/>
    </row>
    <row r="126" spans="1:6" ht="16.5" customHeight="1" x14ac:dyDescent="0.25">
      <c r="A126" s="181"/>
      <c r="B126" s="32"/>
      <c r="C126" s="32"/>
      <c r="D126" s="25"/>
      <c r="E126" s="175"/>
      <c r="F126" s="164"/>
    </row>
    <row r="127" spans="1:6" ht="15" customHeight="1" x14ac:dyDescent="0.25">
      <c r="A127" s="176" t="s">
        <v>10</v>
      </c>
      <c r="B127" s="29"/>
      <c r="C127" s="29"/>
      <c r="D127" s="6"/>
      <c r="E127" s="177"/>
      <c r="F127" s="164"/>
    </row>
    <row r="128" spans="1:6" ht="12.75" customHeight="1" x14ac:dyDescent="0.25">
      <c r="A128" s="155" t="s">
        <v>77</v>
      </c>
      <c r="B128" s="84">
        <f>(B129+B133+B131)</f>
        <v>5511</v>
      </c>
      <c r="C128" s="84">
        <f>(C129+C133+C131)</f>
        <v>5159</v>
      </c>
      <c r="D128" s="84">
        <f t="shared" ref="D128:D144" si="32">IF(ISERROR(B128-C128),"n/a",B128-C128)</f>
        <v>352</v>
      </c>
      <c r="E128" s="156">
        <f t="shared" ref="E128:E144" si="33">IF(ISERROR(D128/C128),"n/a",(D128/C128))</f>
        <v>6.8230277185501065E-2</v>
      </c>
      <c r="F128" s="164"/>
    </row>
    <row r="129" spans="1:6" ht="12.75" customHeight="1" x14ac:dyDescent="0.25">
      <c r="A129" s="157" t="s">
        <v>30</v>
      </c>
      <c r="B129" s="28">
        <f>B130</f>
        <v>5138</v>
      </c>
      <c r="C129" s="28">
        <f>C130</f>
        <v>4958</v>
      </c>
      <c r="D129" s="7">
        <f t="shared" si="32"/>
        <v>180</v>
      </c>
      <c r="E129" s="158">
        <f t="shared" si="33"/>
        <v>3.6304961678096007E-2</v>
      </c>
      <c r="F129" s="164"/>
    </row>
    <row r="130" spans="1:6" ht="12.75" customHeight="1" x14ac:dyDescent="0.25">
      <c r="A130" s="159" t="s">
        <v>31</v>
      </c>
      <c r="B130" s="281">
        <v>5138</v>
      </c>
      <c r="C130" s="281">
        <v>4958</v>
      </c>
      <c r="D130" s="282">
        <f t="shared" ref="D130" si="34">IF(ISERROR(B130-C130),"n/a",B130-C130)</f>
        <v>180</v>
      </c>
      <c r="E130" s="283">
        <f t="shared" ref="E130" si="35">IF(ISERROR(D130/C130),"n/a",(D130/C130))</f>
        <v>3.6304961678096007E-2</v>
      </c>
      <c r="F130" s="164"/>
    </row>
    <row r="131" spans="1:6" ht="12.75" customHeight="1" x14ac:dyDescent="0.25">
      <c r="A131" s="157" t="s">
        <v>29</v>
      </c>
      <c r="B131" s="28">
        <f>B132</f>
        <v>280</v>
      </c>
      <c r="C131" s="28">
        <f>C132</f>
        <v>154</v>
      </c>
      <c r="D131" s="7">
        <f>IF(ISERROR(B131-C131),"n/a",B131-C131)</f>
        <v>126</v>
      </c>
      <c r="E131" s="158">
        <f>IF(ISERROR(D131/C131),"n/a",(D131/C131))</f>
        <v>0.81818181818181823</v>
      </c>
      <c r="F131" s="164"/>
    </row>
    <row r="132" spans="1:6" ht="12.75" customHeight="1" x14ac:dyDescent="0.25">
      <c r="A132" s="159" t="s">
        <v>31</v>
      </c>
      <c r="B132" s="29">
        <v>280</v>
      </c>
      <c r="C132" s="29">
        <v>154</v>
      </c>
      <c r="D132" s="6">
        <f>IF(ISERROR(B132-C132),"n/a",B132-C132)</f>
        <v>126</v>
      </c>
      <c r="E132" s="160">
        <f>IF(ISERROR(D132/C132),"n/a",(D132/C132))</f>
        <v>0.81818181818181823</v>
      </c>
      <c r="F132" s="164"/>
    </row>
    <row r="133" spans="1:6" ht="12.75" customHeight="1" x14ac:dyDescent="0.25">
      <c r="A133" s="157" t="s">
        <v>32</v>
      </c>
      <c r="B133" s="28">
        <f>B134</f>
        <v>93</v>
      </c>
      <c r="C133" s="28">
        <f>C134</f>
        <v>47</v>
      </c>
      <c r="D133" s="7">
        <f t="shared" si="32"/>
        <v>46</v>
      </c>
      <c r="E133" s="158">
        <f t="shared" si="33"/>
        <v>0.97872340425531912</v>
      </c>
      <c r="F133" s="164"/>
    </row>
    <row r="134" spans="1:6" ht="12.75" customHeight="1" x14ac:dyDescent="0.25">
      <c r="A134" s="159" t="s">
        <v>31</v>
      </c>
      <c r="B134" s="29">
        <v>93</v>
      </c>
      <c r="C134" s="29">
        <v>47</v>
      </c>
      <c r="D134" s="6">
        <f t="shared" si="32"/>
        <v>46</v>
      </c>
      <c r="E134" s="160">
        <f t="shared" si="33"/>
        <v>0.97872340425531912</v>
      </c>
      <c r="F134" s="164"/>
    </row>
    <row r="135" spans="1:6" ht="12.75" customHeight="1" x14ac:dyDescent="0.25">
      <c r="A135" s="155" t="s">
        <v>7</v>
      </c>
      <c r="B135" s="84">
        <f>(B136+B142+B139)</f>
        <v>1454</v>
      </c>
      <c r="C135" s="84">
        <f>(C136+C142+C139)</f>
        <v>2008</v>
      </c>
      <c r="D135" s="84">
        <f t="shared" si="32"/>
        <v>-554</v>
      </c>
      <c r="E135" s="156">
        <f t="shared" si="33"/>
        <v>-0.27589641434262946</v>
      </c>
      <c r="F135" s="164"/>
    </row>
    <row r="136" spans="1:6" ht="12.75" customHeight="1" x14ac:dyDescent="0.25">
      <c r="A136" s="157" t="s">
        <v>30</v>
      </c>
      <c r="B136" s="28">
        <f>SUM(B137:B138)</f>
        <v>1332</v>
      </c>
      <c r="C136" s="28">
        <f>SUM(C137:C138)</f>
        <v>1909</v>
      </c>
      <c r="D136" s="7">
        <f t="shared" si="32"/>
        <v>-577</v>
      </c>
      <c r="E136" s="158">
        <f t="shared" si="33"/>
        <v>-0.30225248821372447</v>
      </c>
      <c r="F136" s="164"/>
    </row>
    <row r="137" spans="1:6" ht="12.75" customHeight="1" x14ac:dyDescent="0.25">
      <c r="A137" s="159" t="s">
        <v>31</v>
      </c>
      <c r="B137" s="281">
        <v>1312</v>
      </c>
      <c r="C137" s="281">
        <v>1880</v>
      </c>
      <c r="D137" s="282">
        <f t="shared" ref="D137:D138" si="36">IF(ISERROR(B137-C137),"n/a",B137-C137)</f>
        <v>-568</v>
      </c>
      <c r="E137" s="283">
        <f t="shared" ref="E137:E138" si="37">IF(ISERROR(D137/C137),"n/a",(D137/C137))</f>
        <v>-0.30212765957446808</v>
      </c>
      <c r="F137" s="164"/>
    </row>
    <row r="138" spans="1:6" ht="12.75" customHeight="1" x14ac:dyDescent="0.25">
      <c r="A138" s="159" t="s">
        <v>22</v>
      </c>
      <c r="B138" s="281">
        <v>20</v>
      </c>
      <c r="C138" s="281">
        <v>29</v>
      </c>
      <c r="D138" s="282">
        <f t="shared" si="36"/>
        <v>-9</v>
      </c>
      <c r="E138" s="283">
        <f t="shared" si="37"/>
        <v>-0.31034482758620691</v>
      </c>
      <c r="F138" s="164"/>
    </row>
    <row r="139" spans="1:6" ht="12.75" customHeight="1" x14ac:dyDescent="0.25">
      <c r="A139" s="157" t="s">
        <v>29</v>
      </c>
      <c r="B139" s="28">
        <f>SUM(B140:B141)</f>
        <v>118</v>
      </c>
      <c r="C139" s="28">
        <f>SUM(C140:C141)</f>
        <v>92</v>
      </c>
      <c r="D139" s="7">
        <f>IF(ISERROR(B139-C139),"n/a",B139-C139)</f>
        <v>26</v>
      </c>
      <c r="E139" s="158">
        <f>IF(ISERROR(D139/C139),"n/a",(D139/C139))</f>
        <v>0.28260869565217389</v>
      </c>
      <c r="F139" s="164"/>
    </row>
    <row r="140" spans="1:6" ht="12.75" customHeight="1" x14ac:dyDescent="0.25">
      <c r="A140" s="159" t="s">
        <v>31</v>
      </c>
      <c r="B140" s="29">
        <v>118</v>
      </c>
      <c r="C140" s="29">
        <v>92</v>
      </c>
      <c r="D140" s="6">
        <f>IF(ISERROR(B140-C140),"n/a",B140-C140)</f>
        <v>26</v>
      </c>
      <c r="E140" s="160">
        <f>IF(ISERROR(D140/C140),"n/a",(D140/C140))</f>
        <v>0.28260869565217389</v>
      </c>
      <c r="F140" s="164"/>
    </row>
    <row r="141" spans="1:6" ht="12.75" customHeight="1" x14ac:dyDescent="0.25">
      <c r="A141" s="159" t="s">
        <v>22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customHeight="1" x14ac:dyDescent="0.25">
      <c r="A142" s="157" t="s">
        <v>32</v>
      </c>
      <c r="B142" s="28">
        <f>B143</f>
        <v>4</v>
      </c>
      <c r="C142" s="28">
        <f>C143</f>
        <v>7</v>
      </c>
      <c r="D142" s="7">
        <f t="shared" si="32"/>
        <v>-3</v>
      </c>
      <c r="E142" s="158">
        <f t="shared" si="33"/>
        <v>-0.42857142857142855</v>
      </c>
      <c r="F142" s="164"/>
    </row>
    <row r="143" spans="1:6" ht="12.75" customHeight="1" x14ac:dyDescent="0.25">
      <c r="A143" s="159" t="s">
        <v>31</v>
      </c>
      <c r="B143" s="29">
        <v>4</v>
      </c>
      <c r="C143" s="29">
        <v>7</v>
      </c>
      <c r="D143" s="6">
        <f t="shared" si="32"/>
        <v>-3</v>
      </c>
      <c r="E143" s="160">
        <f t="shared" si="33"/>
        <v>-0.42857142857142855</v>
      </c>
      <c r="F143" s="164"/>
    </row>
    <row r="144" spans="1:6" x14ac:dyDescent="0.25">
      <c r="A144" s="161" t="s">
        <v>5</v>
      </c>
      <c r="B144" s="84">
        <f>(B128+B135)</f>
        <v>6965</v>
      </c>
      <c r="C144" s="84">
        <f>(C128+C135)</f>
        <v>7167</v>
      </c>
      <c r="D144" s="84">
        <f t="shared" si="32"/>
        <v>-202</v>
      </c>
      <c r="E144" s="156">
        <f t="shared" si="33"/>
        <v>-2.8184735593693316E-2</v>
      </c>
      <c r="F144" s="164"/>
    </row>
    <row r="145" spans="1:6" x14ac:dyDescent="0.25">
      <c r="A145" s="182"/>
      <c r="B145" s="30"/>
      <c r="C145" s="30"/>
      <c r="D145" s="27"/>
      <c r="E145" s="183"/>
      <c r="F145" s="164"/>
    </row>
    <row r="146" spans="1:6" x14ac:dyDescent="0.25">
      <c r="A146" s="35"/>
      <c r="B146" s="166"/>
      <c r="C146" s="166"/>
      <c r="D146" s="35"/>
      <c r="E146" s="35"/>
    </row>
    <row r="147" spans="1:6" ht="3" customHeight="1" x14ac:dyDescent="0.25">
      <c r="A147" s="16"/>
    </row>
    <row r="148" spans="1:6" ht="14.4" x14ac:dyDescent="0.25">
      <c r="A148" s="303"/>
    </row>
    <row r="149" spans="1:6" ht="14.4" x14ac:dyDescent="0.25">
      <c r="A149" s="303"/>
    </row>
    <row r="150" spans="1:6" x14ac:dyDescent="0.25">
      <c r="A150" s="85" t="s">
        <v>78</v>
      </c>
    </row>
    <row r="151" spans="1:6" x14ac:dyDescent="0.25">
      <c r="A151" s="85" t="s">
        <v>85</v>
      </c>
    </row>
    <row r="152" spans="1:6" x14ac:dyDescent="0.25">
      <c r="A152" s="85" t="s">
        <v>86</v>
      </c>
    </row>
    <row r="153" spans="1:6" x14ac:dyDescent="0.25">
      <c r="A153" s="85" t="s">
        <v>87</v>
      </c>
    </row>
    <row r="154" spans="1:6" ht="13.8" thickBot="1" x14ac:dyDescent="0.3">
      <c r="A154" s="85" t="s">
        <v>88</v>
      </c>
    </row>
    <row r="155" spans="1:6" x14ac:dyDescent="0.25">
      <c r="A155" s="452" t="s">
        <v>89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35" orientation="portrait" r:id="rId1"/>
  <headerFooter>
    <oddHeader>&amp;C&amp;F
&amp;A&amp;R&amp;P of &amp;N</oddHeader>
    <oddFooter>&amp;LPrepared by: Information Technology Solutions
Job Name: UGAP099AX&amp;RPrepared Date: 9/30/2022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7030A0"/>
    <pageSetUpPr fitToPage="1"/>
  </sheetPr>
  <dimension ref="A1:P209"/>
  <sheetViews>
    <sheetView zoomScaleNormal="100" workbookViewId="0">
      <selection sqref="A1:M1"/>
    </sheetView>
  </sheetViews>
  <sheetFormatPr defaultColWidth="9.109375" defaultRowHeight="14.4" x14ac:dyDescent="0.3"/>
  <cols>
    <col min="1" max="1" width="30.109375" style="330" bestFit="1" customWidth="1"/>
    <col min="2" max="2" width="9.109375" style="330"/>
    <col min="3" max="14" width="9.109375" style="330" customWidth="1"/>
    <col min="15" max="16384" width="9.109375" style="330"/>
  </cols>
  <sheetData>
    <row r="1" spans="1:16" ht="15.6" x14ac:dyDescent="0.3">
      <c r="A1" s="375" t="s">
        <v>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31"/>
      <c r="O1" s="331"/>
      <c r="P1" s="331"/>
    </row>
    <row r="2" spans="1:16" ht="15.6" x14ac:dyDescent="0.3">
      <c r="A2" s="375" t="s">
        <v>6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31"/>
      <c r="O2" s="331"/>
      <c r="P2" s="331"/>
    </row>
    <row r="3" spans="1:16" ht="15.6" x14ac:dyDescent="0.3">
      <c r="A3" s="376" t="str">
        <f>Summary!A3</f>
        <v>Fall 2022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32"/>
      <c r="O3" s="332"/>
      <c r="P3" s="332"/>
    </row>
    <row r="4" spans="1:16" ht="15.6" x14ac:dyDescent="0.3">
      <c r="A4" s="377" t="str">
        <f>Summary!A4</f>
        <v>as of Friday, September 30, 2022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33"/>
      <c r="O4" s="333"/>
      <c r="P4" s="333"/>
    </row>
    <row r="6" spans="1:16" x14ac:dyDescent="0.3">
      <c r="A6" s="446" t="s">
        <v>60</v>
      </c>
      <c r="B6" s="434"/>
      <c r="C6" s="434"/>
      <c r="D6" s="434"/>
      <c r="E6" s="434"/>
      <c r="F6" s="434"/>
      <c r="G6" s="434"/>
      <c r="H6" s="434"/>
      <c r="I6" s="434"/>
      <c r="J6" s="434"/>
      <c r="K6" s="434"/>
      <c r="L6" s="434"/>
      <c r="M6" s="435"/>
    </row>
    <row r="7" spans="1:16" x14ac:dyDescent="0.3">
      <c r="A7" s="436" t="s">
        <v>77</v>
      </c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8"/>
    </row>
    <row r="8" spans="1:16" ht="15" customHeight="1" x14ac:dyDescent="0.3">
      <c r="B8" s="439" t="s">
        <v>39</v>
      </c>
      <c r="C8" s="439"/>
      <c r="D8" s="439" t="s">
        <v>40</v>
      </c>
      <c r="E8" s="439"/>
      <c r="F8" s="439" t="s">
        <v>43</v>
      </c>
      <c r="G8" s="439"/>
      <c r="H8" s="439" t="s">
        <v>41</v>
      </c>
      <c r="I8" s="439"/>
      <c r="J8" s="439" t="s">
        <v>37</v>
      </c>
      <c r="K8" s="439"/>
      <c r="L8" s="439" t="s">
        <v>38</v>
      </c>
      <c r="M8" s="439"/>
    </row>
    <row r="9" spans="1:16" x14ac:dyDescent="0.3">
      <c r="B9" s="334">
        <v>2022</v>
      </c>
      <c r="C9" s="334">
        <v>2021</v>
      </c>
      <c r="D9" s="334">
        <f>B9</f>
        <v>2022</v>
      </c>
      <c r="E9" s="334">
        <f>C9</f>
        <v>2021</v>
      </c>
      <c r="F9" s="334">
        <f>B9</f>
        <v>2022</v>
      </c>
      <c r="G9" s="334">
        <f>C9</f>
        <v>2021</v>
      </c>
      <c r="H9" s="334">
        <f>B9</f>
        <v>2022</v>
      </c>
      <c r="I9" s="334">
        <f>C9</f>
        <v>2021</v>
      </c>
      <c r="J9" s="334">
        <f>B9</f>
        <v>2022</v>
      </c>
      <c r="K9" s="334">
        <f>C9</f>
        <v>2021</v>
      </c>
      <c r="L9" s="334">
        <f>B9</f>
        <v>2022</v>
      </c>
      <c r="M9" s="334">
        <f>C9</f>
        <v>2021</v>
      </c>
    </row>
    <row r="10" spans="1:16" x14ac:dyDescent="0.3">
      <c r="A10" s="337" t="s">
        <v>54</v>
      </c>
      <c r="B10" s="341">
        <f>SUM(B43,B74,B105,B136,B183)</f>
        <v>1904</v>
      </c>
      <c r="C10" s="341">
        <f>SUM(C43,C74,C105,C136,C183)</f>
        <v>2037</v>
      </c>
      <c r="D10" s="341">
        <f t="shared" ref="D10:M10" si="0">SUM(D43,D74,D105,D136,D183)</f>
        <v>1002</v>
      </c>
      <c r="E10" s="341">
        <f t="shared" si="0"/>
        <v>967</v>
      </c>
      <c r="F10" s="341">
        <f t="shared" si="0"/>
        <v>206</v>
      </c>
      <c r="G10" s="341">
        <f t="shared" si="0"/>
        <v>169</v>
      </c>
      <c r="H10" s="341">
        <f t="shared" si="0"/>
        <v>160</v>
      </c>
      <c r="I10" s="341">
        <f t="shared" si="0"/>
        <v>142</v>
      </c>
      <c r="J10" s="341">
        <f t="shared" si="0"/>
        <v>157</v>
      </c>
      <c r="K10" s="341">
        <f t="shared" si="0"/>
        <v>138</v>
      </c>
      <c r="L10" s="341">
        <f t="shared" si="0"/>
        <v>154</v>
      </c>
      <c r="M10" s="341">
        <f t="shared" si="0"/>
        <v>136</v>
      </c>
    </row>
    <row r="11" spans="1:16" x14ac:dyDescent="0.3">
      <c r="A11" s="337" t="s">
        <v>53</v>
      </c>
      <c r="B11" s="341">
        <f t="shared" ref="B11:M11" si="1">SUM(B44,B75,B106,B137,B184)</f>
        <v>44</v>
      </c>
      <c r="C11" s="341">
        <f t="shared" si="1"/>
        <v>39</v>
      </c>
      <c r="D11" s="341">
        <f t="shared" si="1"/>
        <v>27</v>
      </c>
      <c r="E11" s="341">
        <f t="shared" si="1"/>
        <v>20</v>
      </c>
      <c r="F11" s="341">
        <f t="shared" si="1"/>
        <v>0</v>
      </c>
      <c r="G11" s="341">
        <f t="shared" si="1"/>
        <v>1</v>
      </c>
      <c r="H11" s="341">
        <f t="shared" si="1"/>
        <v>0</v>
      </c>
      <c r="I11" s="341">
        <f t="shared" si="1"/>
        <v>1</v>
      </c>
      <c r="J11" s="341">
        <f t="shared" si="1"/>
        <v>0</v>
      </c>
      <c r="K11" s="341">
        <f t="shared" si="1"/>
        <v>1</v>
      </c>
      <c r="L11" s="341">
        <f t="shared" si="1"/>
        <v>0</v>
      </c>
      <c r="M11" s="341">
        <f t="shared" si="1"/>
        <v>1</v>
      </c>
    </row>
    <row r="12" spans="1:16" x14ac:dyDescent="0.3">
      <c r="A12" s="337" t="s">
        <v>42</v>
      </c>
      <c r="B12" s="341">
        <f t="shared" ref="B12:M12" si="2">SUM(B45,B76,B107,B138,B185)</f>
        <v>16977</v>
      </c>
      <c r="C12" s="341">
        <f t="shared" si="2"/>
        <v>15268</v>
      </c>
      <c r="D12" s="341">
        <f t="shared" si="2"/>
        <v>13312</v>
      </c>
      <c r="E12" s="341">
        <f t="shared" si="2"/>
        <v>11656</v>
      </c>
      <c r="F12" s="341">
        <f t="shared" si="2"/>
        <v>2730</v>
      </c>
      <c r="G12" s="341">
        <f t="shared" si="2"/>
        <v>2378</v>
      </c>
      <c r="H12" s="341">
        <f t="shared" si="2"/>
        <v>2275</v>
      </c>
      <c r="I12" s="341">
        <f t="shared" si="2"/>
        <v>2051</v>
      </c>
      <c r="J12" s="341">
        <f t="shared" si="2"/>
        <v>2244</v>
      </c>
      <c r="K12" s="341">
        <f t="shared" si="2"/>
        <v>2022</v>
      </c>
      <c r="L12" s="341">
        <f t="shared" si="2"/>
        <v>2227</v>
      </c>
      <c r="M12" s="341">
        <f t="shared" si="2"/>
        <v>2014</v>
      </c>
    </row>
    <row r="13" spans="1:16" x14ac:dyDescent="0.3">
      <c r="A13" s="337" t="s">
        <v>52</v>
      </c>
      <c r="B13" s="341">
        <f t="shared" ref="B13:M13" si="3">SUM(B46,B77,B108,B139,B186)</f>
        <v>82</v>
      </c>
      <c r="C13" s="341">
        <f t="shared" si="3"/>
        <v>74</v>
      </c>
      <c r="D13" s="341">
        <f t="shared" si="3"/>
        <v>54</v>
      </c>
      <c r="E13" s="341">
        <f t="shared" si="3"/>
        <v>39</v>
      </c>
      <c r="F13" s="341">
        <f t="shared" si="3"/>
        <v>13</v>
      </c>
      <c r="G13" s="341">
        <f t="shared" si="3"/>
        <v>11</v>
      </c>
      <c r="H13" s="341">
        <f t="shared" si="3"/>
        <v>11</v>
      </c>
      <c r="I13" s="341">
        <f t="shared" si="3"/>
        <v>7</v>
      </c>
      <c r="J13" s="341">
        <f t="shared" si="3"/>
        <v>11</v>
      </c>
      <c r="K13" s="341">
        <f t="shared" si="3"/>
        <v>7</v>
      </c>
      <c r="L13" s="341">
        <f t="shared" si="3"/>
        <v>11</v>
      </c>
      <c r="M13" s="341">
        <f t="shared" si="3"/>
        <v>7</v>
      </c>
    </row>
    <row r="14" spans="1:16" x14ac:dyDescent="0.3">
      <c r="A14" s="337" t="s">
        <v>51</v>
      </c>
      <c r="B14" s="341">
        <f t="shared" ref="B14:M14" si="4">SUM(B47,B78,B109,B140,B187)</f>
        <v>20710</v>
      </c>
      <c r="C14" s="341">
        <f t="shared" si="4"/>
        <v>21462</v>
      </c>
      <c r="D14" s="341">
        <f t="shared" si="4"/>
        <v>12291</v>
      </c>
      <c r="E14" s="341">
        <f t="shared" si="4"/>
        <v>12071</v>
      </c>
      <c r="F14" s="341">
        <f t="shared" si="4"/>
        <v>2391</v>
      </c>
      <c r="G14" s="341">
        <f t="shared" si="4"/>
        <v>2494</v>
      </c>
      <c r="H14" s="341">
        <f t="shared" si="4"/>
        <v>2067</v>
      </c>
      <c r="I14" s="341">
        <f t="shared" si="4"/>
        <v>2157</v>
      </c>
      <c r="J14" s="341">
        <f t="shared" si="4"/>
        <v>2024</v>
      </c>
      <c r="K14" s="341">
        <f t="shared" si="4"/>
        <v>2059</v>
      </c>
      <c r="L14" s="341">
        <f t="shared" si="4"/>
        <v>1996</v>
      </c>
      <c r="M14" s="341">
        <f t="shared" si="4"/>
        <v>2020</v>
      </c>
    </row>
    <row r="15" spans="1:16" x14ac:dyDescent="0.3">
      <c r="A15" s="337" t="s">
        <v>50</v>
      </c>
      <c r="B15" s="341">
        <f t="shared" ref="B15:M15" si="5">SUM(B48,B79,B110,B141,B188)</f>
        <v>2492</v>
      </c>
      <c r="C15" s="341">
        <f t="shared" si="5"/>
        <v>2309</v>
      </c>
      <c r="D15" s="341">
        <f t="shared" si="5"/>
        <v>1753</v>
      </c>
      <c r="E15" s="341">
        <f t="shared" si="5"/>
        <v>1584</v>
      </c>
      <c r="F15" s="341">
        <f t="shared" si="5"/>
        <v>326</v>
      </c>
      <c r="G15" s="341">
        <f t="shared" si="5"/>
        <v>287</v>
      </c>
      <c r="H15" s="341">
        <f t="shared" si="5"/>
        <v>273</v>
      </c>
      <c r="I15" s="341">
        <f t="shared" si="5"/>
        <v>249</v>
      </c>
      <c r="J15" s="341">
        <f t="shared" si="5"/>
        <v>270</v>
      </c>
      <c r="K15" s="341">
        <f t="shared" si="5"/>
        <v>243</v>
      </c>
      <c r="L15" s="341">
        <f t="shared" si="5"/>
        <v>268</v>
      </c>
      <c r="M15" s="341">
        <f t="shared" si="5"/>
        <v>241</v>
      </c>
    </row>
    <row r="16" spans="1:16" x14ac:dyDescent="0.3">
      <c r="A16" s="337" t="s">
        <v>49</v>
      </c>
      <c r="B16" s="341">
        <f t="shared" ref="B16:M16" si="6">SUM(B49,B80,B111,B142,B189)</f>
        <v>5560</v>
      </c>
      <c r="C16" s="341">
        <f t="shared" si="6"/>
        <v>4792</v>
      </c>
      <c r="D16" s="341">
        <f t="shared" si="6"/>
        <v>4387</v>
      </c>
      <c r="E16" s="341">
        <f t="shared" si="6"/>
        <v>3590</v>
      </c>
      <c r="F16" s="341">
        <f t="shared" si="6"/>
        <v>508</v>
      </c>
      <c r="G16" s="341">
        <f t="shared" si="6"/>
        <v>282</v>
      </c>
      <c r="H16" s="341">
        <f t="shared" si="6"/>
        <v>327</v>
      </c>
      <c r="I16" s="341">
        <f t="shared" si="6"/>
        <v>174</v>
      </c>
      <c r="J16" s="341">
        <f t="shared" si="6"/>
        <v>302</v>
      </c>
      <c r="K16" s="341">
        <f t="shared" si="6"/>
        <v>161</v>
      </c>
      <c r="L16" s="341">
        <f t="shared" si="6"/>
        <v>280</v>
      </c>
      <c r="M16" s="341">
        <f t="shared" si="6"/>
        <v>155</v>
      </c>
    </row>
    <row r="17" spans="1:13" x14ac:dyDescent="0.3">
      <c r="A17" s="337" t="s">
        <v>48</v>
      </c>
      <c r="B17" s="341">
        <f t="shared" ref="B17:M17" si="7">SUM(B50,B81,B112,B143,B190)</f>
        <v>1049</v>
      </c>
      <c r="C17" s="341">
        <f t="shared" si="7"/>
        <v>1084</v>
      </c>
      <c r="D17" s="341">
        <f t="shared" si="7"/>
        <v>830</v>
      </c>
      <c r="E17" s="341">
        <f t="shared" si="7"/>
        <v>886</v>
      </c>
      <c r="F17" s="341">
        <f t="shared" si="7"/>
        <v>104</v>
      </c>
      <c r="G17" s="341">
        <f t="shared" si="7"/>
        <v>108</v>
      </c>
      <c r="H17" s="341">
        <f t="shared" si="7"/>
        <v>81</v>
      </c>
      <c r="I17" s="341">
        <f t="shared" si="7"/>
        <v>77</v>
      </c>
      <c r="J17" s="341">
        <f t="shared" si="7"/>
        <v>80</v>
      </c>
      <c r="K17" s="341">
        <f t="shared" si="7"/>
        <v>75</v>
      </c>
      <c r="L17" s="341">
        <f t="shared" si="7"/>
        <v>79</v>
      </c>
      <c r="M17" s="341">
        <f t="shared" si="7"/>
        <v>75</v>
      </c>
    </row>
    <row r="18" spans="1:13" ht="15" thickBot="1" x14ac:dyDescent="0.35">
      <c r="A18" s="342" t="s">
        <v>47</v>
      </c>
      <c r="B18" s="341">
        <f t="shared" ref="B18:M18" si="8">SUM(B51,B82,B113,B144,B191)</f>
        <v>5863</v>
      </c>
      <c r="C18" s="341">
        <f t="shared" si="8"/>
        <v>5610</v>
      </c>
      <c r="D18" s="341">
        <f t="shared" si="8"/>
        <v>4258</v>
      </c>
      <c r="E18" s="341">
        <f t="shared" si="8"/>
        <v>3967</v>
      </c>
      <c r="F18" s="341">
        <f t="shared" si="8"/>
        <v>640</v>
      </c>
      <c r="G18" s="341">
        <f t="shared" si="8"/>
        <v>643</v>
      </c>
      <c r="H18" s="341">
        <f t="shared" si="8"/>
        <v>504</v>
      </c>
      <c r="I18" s="341">
        <f t="shared" si="8"/>
        <v>538</v>
      </c>
      <c r="J18" s="341">
        <f t="shared" si="8"/>
        <v>494</v>
      </c>
      <c r="K18" s="341">
        <f t="shared" si="8"/>
        <v>518</v>
      </c>
      <c r="L18" s="341">
        <f t="shared" si="8"/>
        <v>489</v>
      </c>
      <c r="M18" s="341">
        <f t="shared" si="8"/>
        <v>510</v>
      </c>
    </row>
    <row r="19" spans="1:13" ht="15.6" thickTop="1" thickBot="1" x14ac:dyDescent="0.35">
      <c r="A19" s="358" t="s">
        <v>61</v>
      </c>
      <c r="B19" s="359">
        <f t="shared" ref="B19:C19" si="9">SUM(B52,B83,B114,B145,B192)</f>
        <v>54681</v>
      </c>
      <c r="C19" s="359">
        <f t="shared" si="9"/>
        <v>52675</v>
      </c>
      <c r="D19" s="359">
        <f t="shared" ref="D19:M19" si="10">SUM(D10:D18)</f>
        <v>37914</v>
      </c>
      <c r="E19" s="359">
        <f t="shared" si="10"/>
        <v>34780</v>
      </c>
      <c r="F19" s="359">
        <f t="shared" si="10"/>
        <v>6918</v>
      </c>
      <c r="G19" s="359">
        <f t="shared" si="10"/>
        <v>6373</v>
      </c>
      <c r="H19" s="359">
        <f t="shared" si="10"/>
        <v>5698</v>
      </c>
      <c r="I19" s="359">
        <f t="shared" si="10"/>
        <v>5396</v>
      </c>
      <c r="J19" s="359">
        <f t="shared" si="10"/>
        <v>5582</v>
      </c>
      <c r="K19" s="359">
        <f t="shared" si="10"/>
        <v>5224</v>
      </c>
      <c r="L19" s="359">
        <f t="shared" si="10"/>
        <v>5504</v>
      </c>
      <c r="M19" s="360">
        <f t="shared" si="10"/>
        <v>5159</v>
      </c>
    </row>
    <row r="20" spans="1:13" ht="15" customHeight="1" x14ac:dyDescent="0.3">
      <c r="A20" s="440" t="s">
        <v>60</v>
      </c>
      <c r="B20" s="441"/>
      <c r="C20" s="441"/>
      <c r="D20" s="441"/>
      <c r="E20" s="441"/>
      <c r="F20" s="441"/>
      <c r="G20" s="441"/>
      <c r="H20" s="441"/>
      <c r="I20" s="441"/>
      <c r="J20" s="441"/>
      <c r="K20" s="441"/>
      <c r="L20" s="441"/>
      <c r="M20" s="442"/>
    </row>
    <row r="21" spans="1:13" x14ac:dyDescent="0.3">
      <c r="A21" s="443" t="s">
        <v>7</v>
      </c>
      <c r="B21" s="430"/>
      <c r="C21" s="430"/>
      <c r="D21" s="430"/>
      <c r="E21" s="430"/>
      <c r="F21" s="430"/>
      <c r="G21" s="430"/>
      <c r="H21" s="430"/>
      <c r="I21" s="430"/>
      <c r="J21" s="430"/>
      <c r="K21" s="430"/>
      <c r="L21" s="430"/>
      <c r="M21" s="431"/>
    </row>
    <row r="22" spans="1:13" x14ac:dyDescent="0.3">
      <c r="B22" s="432" t="s">
        <v>39</v>
      </c>
      <c r="C22" s="432"/>
      <c r="D22" s="432" t="s">
        <v>40</v>
      </c>
      <c r="E22" s="432"/>
      <c r="F22" s="432" t="s">
        <v>43</v>
      </c>
      <c r="G22" s="432"/>
      <c r="H22" s="432" t="s">
        <v>41</v>
      </c>
      <c r="I22" s="432"/>
      <c r="J22" s="432" t="s">
        <v>37</v>
      </c>
      <c r="K22" s="432"/>
      <c r="L22" s="432" t="s">
        <v>38</v>
      </c>
      <c r="M22" s="432"/>
    </row>
    <row r="23" spans="1:13" x14ac:dyDescent="0.3">
      <c r="B23" s="335">
        <f>B9</f>
        <v>2022</v>
      </c>
      <c r="C23" s="335">
        <f>C9</f>
        <v>2021</v>
      </c>
      <c r="D23" s="335">
        <f>B9</f>
        <v>2022</v>
      </c>
      <c r="E23" s="335">
        <f>C9</f>
        <v>2021</v>
      </c>
      <c r="F23" s="335">
        <f>B9</f>
        <v>2022</v>
      </c>
      <c r="G23" s="335">
        <f>C9</f>
        <v>2021</v>
      </c>
      <c r="H23" s="335">
        <f>B9</f>
        <v>2022</v>
      </c>
      <c r="I23" s="335">
        <f>C9</f>
        <v>2021</v>
      </c>
      <c r="J23" s="335">
        <f>B9</f>
        <v>2022</v>
      </c>
      <c r="K23" s="335">
        <f>C9</f>
        <v>2021</v>
      </c>
      <c r="L23" s="335">
        <f>B9</f>
        <v>2022</v>
      </c>
      <c r="M23" s="335">
        <f>C9</f>
        <v>2021</v>
      </c>
    </row>
    <row r="24" spans="1:13" x14ac:dyDescent="0.3">
      <c r="A24" s="336" t="s">
        <v>54</v>
      </c>
      <c r="B24" s="341">
        <f>SUM(B57,B88,B119,B150,B167,B197)</f>
        <v>485</v>
      </c>
      <c r="C24" s="341">
        <f t="shared" ref="C24:M24" si="11">SUM(C57,C88,C119,C150,C167,C197)</f>
        <v>577</v>
      </c>
      <c r="D24" s="341">
        <f t="shared" si="11"/>
        <v>271</v>
      </c>
      <c r="E24" s="341">
        <f t="shared" si="11"/>
        <v>271</v>
      </c>
      <c r="F24" s="341">
        <f t="shared" si="11"/>
        <v>94</v>
      </c>
      <c r="G24" s="341">
        <f t="shared" si="11"/>
        <v>93</v>
      </c>
      <c r="H24" s="341">
        <f t="shared" si="11"/>
        <v>74</v>
      </c>
      <c r="I24" s="341">
        <f t="shared" si="11"/>
        <v>81</v>
      </c>
      <c r="J24" s="341">
        <f t="shared" si="11"/>
        <v>66</v>
      </c>
      <c r="K24" s="341">
        <f t="shared" si="11"/>
        <v>76</v>
      </c>
      <c r="L24" s="341">
        <f t="shared" si="11"/>
        <v>64</v>
      </c>
      <c r="M24" s="341">
        <f t="shared" si="11"/>
        <v>72</v>
      </c>
    </row>
    <row r="25" spans="1:13" x14ac:dyDescent="0.3">
      <c r="A25" s="336" t="s">
        <v>53</v>
      </c>
      <c r="B25" s="341">
        <f t="shared" ref="B25:M32" si="12">SUM(B58,B89,B120,B151,B168,B198)</f>
        <v>17</v>
      </c>
      <c r="C25" s="341">
        <f t="shared" si="12"/>
        <v>13</v>
      </c>
      <c r="D25" s="341">
        <f t="shared" si="12"/>
        <v>12</v>
      </c>
      <c r="E25" s="341">
        <f t="shared" si="12"/>
        <v>7</v>
      </c>
      <c r="F25" s="341">
        <f t="shared" si="12"/>
        <v>5</v>
      </c>
      <c r="G25" s="341">
        <f t="shared" si="12"/>
        <v>3</v>
      </c>
      <c r="H25" s="341">
        <f t="shared" si="12"/>
        <v>5</v>
      </c>
      <c r="I25" s="341">
        <f t="shared" si="12"/>
        <v>1</v>
      </c>
      <c r="J25" s="341">
        <f t="shared" si="12"/>
        <v>5</v>
      </c>
      <c r="K25" s="341">
        <f t="shared" si="12"/>
        <v>1</v>
      </c>
      <c r="L25" s="341">
        <f t="shared" si="12"/>
        <v>5</v>
      </c>
      <c r="M25" s="341">
        <f t="shared" si="12"/>
        <v>1</v>
      </c>
    </row>
    <row r="26" spans="1:13" x14ac:dyDescent="0.3">
      <c r="A26" s="336" t="s">
        <v>42</v>
      </c>
      <c r="B26" s="341">
        <f t="shared" si="12"/>
        <v>3460</v>
      </c>
      <c r="C26" s="341">
        <f t="shared" si="12"/>
        <v>3705</v>
      </c>
      <c r="D26" s="341">
        <f t="shared" si="12"/>
        <v>2226</v>
      </c>
      <c r="E26" s="341">
        <f t="shared" si="12"/>
        <v>2458</v>
      </c>
      <c r="F26" s="341">
        <f t="shared" si="12"/>
        <v>449</v>
      </c>
      <c r="G26" s="341">
        <f t="shared" si="12"/>
        <v>620</v>
      </c>
      <c r="H26" s="341">
        <f t="shared" si="12"/>
        <v>345</v>
      </c>
      <c r="I26" s="341">
        <f t="shared" si="12"/>
        <v>526</v>
      </c>
      <c r="J26" s="341">
        <f t="shared" si="12"/>
        <v>331</v>
      </c>
      <c r="K26" s="341">
        <f t="shared" si="12"/>
        <v>515</v>
      </c>
      <c r="L26" s="341">
        <f t="shared" si="12"/>
        <v>323</v>
      </c>
      <c r="M26" s="341">
        <f t="shared" si="12"/>
        <v>510</v>
      </c>
    </row>
    <row r="27" spans="1:13" x14ac:dyDescent="0.3">
      <c r="A27" s="336" t="s">
        <v>52</v>
      </c>
      <c r="B27" s="341">
        <f t="shared" si="12"/>
        <v>25</v>
      </c>
      <c r="C27" s="341">
        <f t="shared" si="12"/>
        <v>25</v>
      </c>
      <c r="D27" s="341">
        <f t="shared" si="12"/>
        <v>11</v>
      </c>
      <c r="E27" s="341">
        <f t="shared" si="12"/>
        <v>15</v>
      </c>
      <c r="F27" s="341">
        <f t="shared" si="12"/>
        <v>0</v>
      </c>
      <c r="G27" s="341">
        <f t="shared" si="12"/>
        <v>4</v>
      </c>
      <c r="H27" s="341">
        <f t="shared" si="12"/>
        <v>0</v>
      </c>
      <c r="I27" s="341">
        <f t="shared" si="12"/>
        <v>3</v>
      </c>
      <c r="J27" s="341">
        <f t="shared" si="12"/>
        <v>0</v>
      </c>
      <c r="K27" s="341">
        <f t="shared" si="12"/>
        <v>2</v>
      </c>
      <c r="L27" s="341">
        <f t="shared" si="12"/>
        <v>0</v>
      </c>
      <c r="M27" s="341">
        <f t="shared" si="12"/>
        <v>2</v>
      </c>
    </row>
    <row r="28" spans="1:13" x14ac:dyDescent="0.3">
      <c r="A28" s="336" t="s">
        <v>51</v>
      </c>
      <c r="B28" s="341">
        <f t="shared" si="12"/>
        <v>4500</v>
      </c>
      <c r="C28" s="341">
        <f t="shared" si="12"/>
        <v>5416</v>
      </c>
      <c r="D28" s="341">
        <f t="shared" si="12"/>
        <v>2722</v>
      </c>
      <c r="E28" s="341">
        <f t="shared" si="12"/>
        <v>3414</v>
      </c>
      <c r="F28" s="341">
        <f t="shared" si="12"/>
        <v>813</v>
      </c>
      <c r="G28" s="341">
        <f t="shared" si="12"/>
        <v>1137</v>
      </c>
      <c r="H28" s="341">
        <f t="shared" si="12"/>
        <v>663</v>
      </c>
      <c r="I28" s="341">
        <f t="shared" si="12"/>
        <v>966</v>
      </c>
      <c r="J28" s="341">
        <f t="shared" si="12"/>
        <v>635</v>
      </c>
      <c r="K28" s="341">
        <f t="shared" si="12"/>
        <v>910</v>
      </c>
      <c r="L28" s="341">
        <f t="shared" si="12"/>
        <v>623</v>
      </c>
      <c r="M28" s="341">
        <f t="shared" si="12"/>
        <v>890</v>
      </c>
    </row>
    <row r="29" spans="1:13" x14ac:dyDescent="0.3">
      <c r="A29" s="336" t="s">
        <v>50</v>
      </c>
      <c r="B29" s="341">
        <f t="shared" si="12"/>
        <v>714</v>
      </c>
      <c r="C29" s="341">
        <f t="shared" si="12"/>
        <v>714</v>
      </c>
      <c r="D29" s="341">
        <f t="shared" si="12"/>
        <v>431</v>
      </c>
      <c r="E29" s="341">
        <f t="shared" si="12"/>
        <v>442</v>
      </c>
      <c r="F29" s="341">
        <f t="shared" si="12"/>
        <v>98</v>
      </c>
      <c r="G29" s="341">
        <f t="shared" si="12"/>
        <v>122</v>
      </c>
      <c r="H29" s="341">
        <f t="shared" si="12"/>
        <v>74</v>
      </c>
      <c r="I29" s="341">
        <f t="shared" si="12"/>
        <v>101</v>
      </c>
      <c r="J29" s="341">
        <f t="shared" si="12"/>
        <v>72</v>
      </c>
      <c r="K29" s="341">
        <f t="shared" si="12"/>
        <v>96</v>
      </c>
      <c r="L29" s="341">
        <f t="shared" si="12"/>
        <v>70</v>
      </c>
      <c r="M29" s="341">
        <f t="shared" si="12"/>
        <v>88</v>
      </c>
    </row>
    <row r="30" spans="1:13" x14ac:dyDescent="0.3">
      <c r="A30" s="336" t="s">
        <v>49</v>
      </c>
      <c r="B30" s="341">
        <f t="shared" si="12"/>
        <v>1111</v>
      </c>
      <c r="C30" s="341">
        <f t="shared" si="12"/>
        <v>1335</v>
      </c>
      <c r="D30" s="341">
        <f t="shared" si="12"/>
        <v>765</v>
      </c>
      <c r="E30" s="341">
        <f t="shared" si="12"/>
        <v>989</v>
      </c>
      <c r="F30" s="341">
        <f t="shared" si="12"/>
        <v>191</v>
      </c>
      <c r="G30" s="341">
        <f t="shared" si="12"/>
        <v>170</v>
      </c>
      <c r="H30" s="341">
        <f t="shared" si="12"/>
        <v>146</v>
      </c>
      <c r="I30" s="341">
        <f t="shared" si="12"/>
        <v>116</v>
      </c>
      <c r="J30" s="341">
        <f t="shared" si="12"/>
        <v>130</v>
      </c>
      <c r="K30" s="341">
        <f t="shared" si="12"/>
        <v>103</v>
      </c>
      <c r="L30" s="341">
        <f t="shared" si="12"/>
        <v>119</v>
      </c>
      <c r="M30" s="341">
        <f t="shared" si="12"/>
        <v>92</v>
      </c>
    </row>
    <row r="31" spans="1:13" x14ac:dyDescent="0.3">
      <c r="A31" s="336" t="s">
        <v>48</v>
      </c>
      <c r="B31" s="341">
        <f t="shared" si="12"/>
        <v>165</v>
      </c>
      <c r="C31" s="341">
        <f t="shared" si="12"/>
        <v>170</v>
      </c>
      <c r="D31" s="341">
        <f t="shared" si="12"/>
        <v>105</v>
      </c>
      <c r="E31" s="341">
        <f t="shared" si="12"/>
        <v>98</v>
      </c>
      <c r="F31" s="341">
        <f t="shared" si="12"/>
        <v>20</v>
      </c>
      <c r="G31" s="341">
        <f t="shared" si="12"/>
        <v>19</v>
      </c>
      <c r="H31" s="341">
        <f t="shared" si="12"/>
        <v>17</v>
      </c>
      <c r="I31" s="341">
        <f t="shared" si="12"/>
        <v>16</v>
      </c>
      <c r="J31" s="341">
        <f t="shared" si="12"/>
        <v>16</v>
      </c>
      <c r="K31" s="341">
        <f t="shared" si="12"/>
        <v>15</v>
      </c>
      <c r="L31" s="341">
        <f t="shared" si="12"/>
        <v>16</v>
      </c>
      <c r="M31" s="341">
        <f t="shared" si="12"/>
        <v>14</v>
      </c>
    </row>
    <row r="32" spans="1:13" ht="15" thickBot="1" x14ac:dyDescent="0.35">
      <c r="A32" s="345" t="s">
        <v>47</v>
      </c>
      <c r="B32" s="341">
        <f t="shared" si="12"/>
        <v>2503</v>
      </c>
      <c r="C32" s="341">
        <f t="shared" si="12"/>
        <v>2803</v>
      </c>
      <c r="D32" s="341">
        <f t="shared" si="12"/>
        <v>1512</v>
      </c>
      <c r="E32" s="341">
        <f t="shared" si="12"/>
        <v>1754</v>
      </c>
      <c r="F32" s="341">
        <f t="shared" si="12"/>
        <v>321</v>
      </c>
      <c r="G32" s="341">
        <f t="shared" si="12"/>
        <v>443</v>
      </c>
      <c r="H32" s="341">
        <f t="shared" si="12"/>
        <v>253</v>
      </c>
      <c r="I32" s="341">
        <f t="shared" si="12"/>
        <v>373</v>
      </c>
      <c r="J32" s="341">
        <f t="shared" si="12"/>
        <v>241</v>
      </c>
      <c r="K32" s="341">
        <f t="shared" si="12"/>
        <v>350</v>
      </c>
      <c r="L32" s="341">
        <f t="shared" si="12"/>
        <v>234</v>
      </c>
      <c r="M32" s="341">
        <f t="shared" si="12"/>
        <v>339</v>
      </c>
    </row>
    <row r="33" spans="1:13" ht="15.6" thickTop="1" thickBot="1" x14ac:dyDescent="0.35">
      <c r="A33" s="366" t="s">
        <v>69</v>
      </c>
      <c r="B33" s="359">
        <f>SUM(B24:B32)</f>
        <v>12980</v>
      </c>
      <c r="C33" s="359">
        <f t="shared" ref="C33:M33" si="13">SUM(C24:C32)</f>
        <v>14758</v>
      </c>
      <c r="D33" s="359">
        <f t="shared" si="13"/>
        <v>8055</v>
      </c>
      <c r="E33" s="359">
        <f t="shared" si="13"/>
        <v>9448</v>
      </c>
      <c r="F33" s="359">
        <f t="shared" si="13"/>
        <v>1991</v>
      </c>
      <c r="G33" s="359">
        <f t="shared" si="13"/>
        <v>2611</v>
      </c>
      <c r="H33" s="359">
        <f t="shared" si="13"/>
        <v>1577</v>
      </c>
      <c r="I33" s="359">
        <f t="shared" si="13"/>
        <v>2183</v>
      </c>
      <c r="J33" s="359">
        <f t="shared" si="13"/>
        <v>1496</v>
      </c>
      <c r="K33" s="359">
        <f t="shared" si="13"/>
        <v>2068</v>
      </c>
      <c r="L33" s="359">
        <f t="shared" si="13"/>
        <v>1454</v>
      </c>
      <c r="M33" s="360">
        <f t="shared" si="13"/>
        <v>2008</v>
      </c>
    </row>
    <row r="34" spans="1:13" ht="15" thickBot="1" x14ac:dyDescent="0.35"/>
    <row r="35" spans="1:13" ht="15" thickBot="1" x14ac:dyDescent="0.35">
      <c r="A35" s="354" t="s">
        <v>62</v>
      </c>
      <c r="B35" s="357">
        <f t="shared" ref="B35:M35" si="14">SUM(B19,B33)</f>
        <v>67661</v>
      </c>
      <c r="C35" s="357">
        <f t="shared" si="14"/>
        <v>67433</v>
      </c>
      <c r="D35" s="357">
        <f t="shared" si="14"/>
        <v>45969</v>
      </c>
      <c r="E35" s="357">
        <f t="shared" si="14"/>
        <v>44228</v>
      </c>
      <c r="F35" s="357">
        <f t="shared" si="14"/>
        <v>8909</v>
      </c>
      <c r="G35" s="357">
        <f t="shared" si="14"/>
        <v>8984</v>
      </c>
      <c r="H35" s="357">
        <f t="shared" si="14"/>
        <v>7275</v>
      </c>
      <c r="I35" s="357">
        <f t="shared" si="14"/>
        <v>7579</v>
      </c>
      <c r="J35" s="357">
        <f t="shared" si="14"/>
        <v>7078</v>
      </c>
      <c r="K35" s="357">
        <f t="shared" si="14"/>
        <v>7292</v>
      </c>
      <c r="L35" s="357">
        <f t="shared" si="14"/>
        <v>6958</v>
      </c>
      <c r="M35" s="357">
        <f t="shared" si="14"/>
        <v>7167</v>
      </c>
    </row>
    <row r="38" spans="1:13" ht="15" customHeight="1" x14ac:dyDescent="0.3"/>
    <row r="39" spans="1:13" x14ac:dyDescent="0.3">
      <c r="A39" s="444" t="s">
        <v>44</v>
      </c>
      <c r="B39" s="434"/>
      <c r="C39" s="434"/>
      <c r="D39" s="434"/>
      <c r="E39" s="434"/>
      <c r="F39" s="434"/>
      <c r="G39" s="434"/>
      <c r="H39" s="434"/>
      <c r="I39" s="434"/>
      <c r="J39" s="434"/>
      <c r="K39" s="434"/>
      <c r="L39" s="434"/>
      <c r="M39" s="435"/>
    </row>
    <row r="40" spans="1:13" x14ac:dyDescent="0.3">
      <c r="A40" s="436" t="s">
        <v>77</v>
      </c>
      <c r="B40" s="437"/>
      <c r="C40" s="437"/>
      <c r="D40" s="437"/>
      <c r="E40" s="437"/>
      <c r="F40" s="437"/>
      <c r="G40" s="437"/>
      <c r="H40" s="437"/>
      <c r="I40" s="437"/>
      <c r="J40" s="437"/>
      <c r="K40" s="437"/>
      <c r="L40" s="437"/>
      <c r="M40" s="438"/>
    </row>
    <row r="41" spans="1:13" x14ac:dyDescent="0.3">
      <c r="B41" s="439" t="s">
        <v>39</v>
      </c>
      <c r="C41" s="439"/>
      <c r="D41" s="439" t="s">
        <v>40</v>
      </c>
      <c r="E41" s="439"/>
      <c r="F41" s="439" t="s">
        <v>43</v>
      </c>
      <c r="G41" s="439"/>
      <c r="H41" s="439" t="s">
        <v>41</v>
      </c>
      <c r="I41" s="439"/>
      <c r="J41" s="439" t="s">
        <v>37</v>
      </c>
      <c r="K41" s="439"/>
      <c r="L41" s="439" t="s">
        <v>38</v>
      </c>
      <c r="M41" s="439"/>
    </row>
    <row r="42" spans="1:13" x14ac:dyDescent="0.3">
      <c r="B42" s="334">
        <f>B9</f>
        <v>2022</v>
      </c>
      <c r="C42" s="334">
        <f>C9</f>
        <v>2021</v>
      </c>
      <c r="D42" s="334">
        <f>B9</f>
        <v>2022</v>
      </c>
      <c r="E42" s="334">
        <f>C9</f>
        <v>2021</v>
      </c>
      <c r="F42" s="334">
        <f>B9</f>
        <v>2022</v>
      </c>
      <c r="G42" s="334">
        <f>C9</f>
        <v>2021</v>
      </c>
      <c r="H42" s="334">
        <f>B9</f>
        <v>2022</v>
      </c>
      <c r="I42" s="334">
        <f>C9</f>
        <v>2021</v>
      </c>
      <c r="J42" s="334">
        <f>B9</f>
        <v>2022</v>
      </c>
      <c r="K42" s="334">
        <f>C9</f>
        <v>2021</v>
      </c>
      <c r="L42" s="334">
        <f>B9</f>
        <v>2022</v>
      </c>
      <c r="M42" s="334">
        <f>C9</f>
        <v>2021</v>
      </c>
    </row>
    <row r="43" spans="1:13" x14ac:dyDescent="0.3">
      <c r="A43" s="337" t="s">
        <v>54</v>
      </c>
      <c r="B43" s="341">
        <v>334</v>
      </c>
      <c r="C43" s="341">
        <v>324</v>
      </c>
      <c r="D43" s="341">
        <v>119</v>
      </c>
      <c r="E43" s="341">
        <v>103</v>
      </c>
      <c r="F43" s="341">
        <v>27</v>
      </c>
      <c r="G43" s="341">
        <v>16</v>
      </c>
      <c r="H43" s="341">
        <v>20</v>
      </c>
      <c r="I43" s="341">
        <v>16</v>
      </c>
      <c r="J43" s="341">
        <v>20</v>
      </c>
      <c r="K43" s="341">
        <v>14</v>
      </c>
      <c r="L43" s="341">
        <v>19</v>
      </c>
      <c r="M43" s="341">
        <v>14</v>
      </c>
    </row>
    <row r="44" spans="1:13" ht="15" customHeight="1" x14ac:dyDescent="0.3">
      <c r="A44" s="337" t="s">
        <v>53</v>
      </c>
      <c r="B44" s="341">
        <v>6</v>
      </c>
      <c r="C44" s="341">
        <v>5</v>
      </c>
      <c r="D44" s="341">
        <v>3</v>
      </c>
      <c r="E44" s="341">
        <v>1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3">
      <c r="A45" s="337" t="s">
        <v>42</v>
      </c>
      <c r="B45" s="341">
        <v>5458</v>
      </c>
      <c r="C45" s="341">
        <v>4521</v>
      </c>
      <c r="D45" s="341">
        <v>3294</v>
      </c>
      <c r="E45" s="341">
        <v>2771</v>
      </c>
      <c r="F45" s="341">
        <v>514</v>
      </c>
      <c r="G45" s="341">
        <v>457</v>
      </c>
      <c r="H45" s="341">
        <v>442</v>
      </c>
      <c r="I45" s="341">
        <v>385</v>
      </c>
      <c r="J45" s="341">
        <v>437</v>
      </c>
      <c r="K45" s="341">
        <v>382</v>
      </c>
      <c r="L45" s="341">
        <v>436</v>
      </c>
      <c r="M45" s="341">
        <v>381</v>
      </c>
    </row>
    <row r="46" spans="1:13" x14ac:dyDescent="0.3">
      <c r="A46" s="337" t="s">
        <v>52</v>
      </c>
      <c r="B46" s="341">
        <v>10</v>
      </c>
      <c r="C46" s="341">
        <v>12</v>
      </c>
      <c r="D46" s="341">
        <v>5</v>
      </c>
      <c r="E46" s="341">
        <v>2</v>
      </c>
      <c r="F46" s="341">
        <v>1</v>
      </c>
      <c r="G46" s="341">
        <v>0</v>
      </c>
      <c r="H46" s="341">
        <v>1</v>
      </c>
      <c r="I46" s="341">
        <v>0</v>
      </c>
      <c r="J46" s="341">
        <v>1</v>
      </c>
      <c r="K46" s="341">
        <v>0</v>
      </c>
      <c r="L46" s="341">
        <v>1</v>
      </c>
      <c r="M46" s="341">
        <v>0</v>
      </c>
    </row>
    <row r="47" spans="1:13" x14ac:dyDescent="0.3">
      <c r="A47" s="337" t="s">
        <v>51</v>
      </c>
      <c r="B47" s="341">
        <v>3650</v>
      </c>
      <c r="C47" s="341">
        <v>3408</v>
      </c>
      <c r="D47" s="341">
        <v>1513</v>
      </c>
      <c r="E47" s="341">
        <v>1520</v>
      </c>
      <c r="F47" s="341">
        <v>328</v>
      </c>
      <c r="G47" s="341">
        <v>328</v>
      </c>
      <c r="H47" s="341">
        <v>285</v>
      </c>
      <c r="I47" s="341">
        <v>296</v>
      </c>
      <c r="J47" s="341">
        <v>279</v>
      </c>
      <c r="K47" s="341">
        <v>285</v>
      </c>
      <c r="L47" s="341">
        <v>274</v>
      </c>
      <c r="M47" s="341">
        <v>281</v>
      </c>
    </row>
    <row r="48" spans="1:13" x14ac:dyDescent="0.3">
      <c r="A48" s="337" t="s">
        <v>50</v>
      </c>
      <c r="B48" s="341">
        <v>593</v>
      </c>
      <c r="C48" s="341">
        <v>512</v>
      </c>
      <c r="D48" s="341">
        <v>324</v>
      </c>
      <c r="E48" s="341">
        <v>270</v>
      </c>
      <c r="F48" s="341">
        <v>53</v>
      </c>
      <c r="G48" s="341">
        <v>43</v>
      </c>
      <c r="H48" s="341">
        <v>47</v>
      </c>
      <c r="I48" s="341">
        <v>36</v>
      </c>
      <c r="J48" s="341">
        <v>45</v>
      </c>
      <c r="K48" s="341">
        <v>35</v>
      </c>
      <c r="L48" s="341">
        <v>44</v>
      </c>
      <c r="M48" s="341">
        <v>35</v>
      </c>
    </row>
    <row r="49" spans="1:15" x14ac:dyDescent="0.3">
      <c r="A49" s="337" t="s">
        <v>49</v>
      </c>
      <c r="B49" s="341">
        <v>1219</v>
      </c>
      <c r="C49" s="341">
        <v>909</v>
      </c>
      <c r="D49" s="341">
        <v>948</v>
      </c>
      <c r="E49" s="341">
        <v>645</v>
      </c>
      <c r="F49" s="341">
        <v>142</v>
      </c>
      <c r="G49" s="341">
        <v>46</v>
      </c>
      <c r="H49" s="341">
        <v>84</v>
      </c>
      <c r="I49" s="341">
        <v>27</v>
      </c>
      <c r="J49" s="341">
        <v>81</v>
      </c>
      <c r="K49" s="341">
        <v>25</v>
      </c>
      <c r="L49" s="341">
        <v>77</v>
      </c>
      <c r="M49" s="341">
        <v>25</v>
      </c>
    </row>
    <row r="50" spans="1:15" x14ac:dyDescent="0.3">
      <c r="A50" s="337" t="s">
        <v>48</v>
      </c>
      <c r="B50" s="341">
        <v>411</v>
      </c>
      <c r="C50" s="341">
        <v>391</v>
      </c>
      <c r="D50" s="341">
        <v>275</v>
      </c>
      <c r="E50" s="341">
        <v>278</v>
      </c>
      <c r="F50" s="341">
        <v>26</v>
      </c>
      <c r="G50" s="341">
        <v>24</v>
      </c>
      <c r="H50" s="341">
        <v>21</v>
      </c>
      <c r="I50" s="341">
        <v>18</v>
      </c>
      <c r="J50" s="341">
        <v>21</v>
      </c>
      <c r="K50" s="341">
        <v>18</v>
      </c>
      <c r="L50" s="341">
        <v>21</v>
      </c>
      <c r="M50" s="341">
        <v>18</v>
      </c>
    </row>
    <row r="51" spans="1:15" ht="15" thickBot="1" x14ac:dyDescent="0.35">
      <c r="A51" s="342" t="s">
        <v>47</v>
      </c>
      <c r="B51" s="341">
        <v>1256</v>
      </c>
      <c r="C51" s="341">
        <v>1173</v>
      </c>
      <c r="D51" s="341">
        <v>731</v>
      </c>
      <c r="E51" s="341">
        <v>652</v>
      </c>
      <c r="F51" s="341">
        <v>104</v>
      </c>
      <c r="G51" s="341">
        <v>106</v>
      </c>
      <c r="H51" s="341">
        <v>83</v>
      </c>
      <c r="I51" s="341">
        <v>83</v>
      </c>
      <c r="J51" s="341">
        <v>81</v>
      </c>
      <c r="K51" s="341">
        <v>78</v>
      </c>
      <c r="L51" s="341">
        <v>80</v>
      </c>
      <c r="M51" s="341">
        <v>76</v>
      </c>
    </row>
    <row r="52" spans="1:15" ht="15" customHeight="1" thickTop="1" x14ac:dyDescent="0.3">
      <c r="A52" s="343" t="s">
        <v>5</v>
      </c>
      <c r="B52" s="344">
        <f>SUM(B43:B51)</f>
        <v>12937</v>
      </c>
      <c r="C52" s="344">
        <f t="shared" ref="C52:M52" si="15">SUM(C43:C51)</f>
        <v>11255</v>
      </c>
      <c r="D52" s="344">
        <f t="shared" si="15"/>
        <v>7212</v>
      </c>
      <c r="E52" s="344">
        <f t="shared" si="15"/>
        <v>6242</v>
      </c>
      <c r="F52" s="344">
        <f t="shared" si="15"/>
        <v>1195</v>
      </c>
      <c r="G52" s="344">
        <f t="shared" si="15"/>
        <v>1020</v>
      </c>
      <c r="H52" s="344">
        <f t="shared" si="15"/>
        <v>983</v>
      </c>
      <c r="I52" s="344">
        <f t="shared" si="15"/>
        <v>861</v>
      </c>
      <c r="J52" s="344">
        <f t="shared" si="15"/>
        <v>965</v>
      </c>
      <c r="K52" s="344">
        <f t="shared" si="15"/>
        <v>837</v>
      </c>
      <c r="L52" s="344">
        <f t="shared" si="15"/>
        <v>952</v>
      </c>
      <c r="M52" s="344">
        <f t="shared" si="15"/>
        <v>830</v>
      </c>
    </row>
    <row r="53" spans="1:15" x14ac:dyDescent="0.3">
      <c r="A53" s="445" t="s">
        <v>44</v>
      </c>
      <c r="B53" s="427"/>
      <c r="C53" s="427"/>
      <c r="D53" s="427"/>
      <c r="E53" s="427"/>
      <c r="F53" s="427"/>
      <c r="G53" s="427"/>
      <c r="H53" s="427"/>
      <c r="I53" s="427"/>
      <c r="J53" s="427"/>
      <c r="K53" s="427"/>
      <c r="L53" s="427"/>
      <c r="M53" s="428"/>
    </row>
    <row r="54" spans="1:15" x14ac:dyDescent="0.3">
      <c r="A54" s="429" t="s">
        <v>7</v>
      </c>
      <c r="B54" s="430"/>
      <c r="C54" s="430"/>
      <c r="D54" s="430"/>
      <c r="E54" s="430"/>
      <c r="F54" s="430"/>
      <c r="G54" s="430"/>
      <c r="H54" s="430"/>
      <c r="I54" s="430"/>
      <c r="J54" s="430"/>
      <c r="K54" s="430"/>
      <c r="L54" s="430"/>
      <c r="M54" s="431"/>
    </row>
    <row r="55" spans="1:15" x14ac:dyDescent="0.3">
      <c r="B55" s="432" t="s">
        <v>39</v>
      </c>
      <c r="C55" s="432"/>
      <c r="D55" s="432" t="s">
        <v>40</v>
      </c>
      <c r="E55" s="432"/>
      <c r="F55" s="432" t="s">
        <v>43</v>
      </c>
      <c r="G55" s="432"/>
      <c r="H55" s="432" t="s">
        <v>41</v>
      </c>
      <c r="I55" s="432"/>
      <c r="J55" s="432" t="s">
        <v>37</v>
      </c>
      <c r="K55" s="432"/>
      <c r="L55" s="432" t="s">
        <v>38</v>
      </c>
      <c r="M55" s="432"/>
    </row>
    <row r="56" spans="1:15" x14ac:dyDescent="0.3">
      <c r="B56" s="335">
        <f>B9</f>
        <v>2022</v>
      </c>
      <c r="C56" s="335">
        <f>C9</f>
        <v>2021</v>
      </c>
      <c r="D56" s="335">
        <f>B9</f>
        <v>2022</v>
      </c>
      <c r="E56" s="335">
        <f>C9</f>
        <v>2021</v>
      </c>
      <c r="F56" s="335">
        <f>B9</f>
        <v>2022</v>
      </c>
      <c r="G56" s="335">
        <f>C9</f>
        <v>2021</v>
      </c>
      <c r="H56" s="335">
        <f>B9</f>
        <v>2022</v>
      </c>
      <c r="I56" s="335">
        <f>C9</f>
        <v>2021</v>
      </c>
      <c r="J56" s="335">
        <f>B9</f>
        <v>2022</v>
      </c>
      <c r="K56" s="335">
        <f>C9</f>
        <v>2021</v>
      </c>
      <c r="L56" s="335">
        <f>B9</f>
        <v>2022</v>
      </c>
      <c r="M56" s="335">
        <f>C9</f>
        <v>2021</v>
      </c>
    </row>
    <row r="57" spans="1:15" x14ac:dyDescent="0.3">
      <c r="A57" s="337" t="s">
        <v>54</v>
      </c>
      <c r="B57" s="341">
        <v>65</v>
      </c>
      <c r="C57" s="341">
        <v>81</v>
      </c>
      <c r="D57" s="341">
        <v>24</v>
      </c>
      <c r="E57" s="341">
        <v>20</v>
      </c>
      <c r="F57" s="341">
        <v>7</v>
      </c>
      <c r="G57" s="341">
        <v>5</v>
      </c>
      <c r="H57" s="341">
        <v>7</v>
      </c>
      <c r="I57" s="341">
        <v>5</v>
      </c>
      <c r="J57" s="341">
        <v>6</v>
      </c>
      <c r="K57" s="341">
        <v>4</v>
      </c>
      <c r="L57" s="341">
        <v>6</v>
      </c>
      <c r="M57" s="341">
        <v>4</v>
      </c>
      <c r="O57" s="347"/>
    </row>
    <row r="58" spans="1:15" ht="15" customHeight="1" x14ac:dyDescent="0.3">
      <c r="A58" s="337" t="s">
        <v>53</v>
      </c>
      <c r="B58" s="341">
        <v>2</v>
      </c>
      <c r="C58" s="341">
        <v>1</v>
      </c>
      <c r="D58" s="341">
        <v>1</v>
      </c>
      <c r="E58" s="341">
        <v>0</v>
      </c>
      <c r="F58" s="341">
        <v>0</v>
      </c>
      <c r="G58" s="341">
        <v>0</v>
      </c>
      <c r="H58" s="341">
        <v>0</v>
      </c>
      <c r="I58" s="341">
        <v>0</v>
      </c>
      <c r="J58" s="341">
        <v>0</v>
      </c>
      <c r="K58" s="341">
        <v>0</v>
      </c>
      <c r="L58" s="341">
        <v>0</v>
      </c>
      <c r="M58" s="341">
        <v>0</v>
      </c>
      <c r="O58" s="347"/>
    </row>
    <row r="59" spans="1:15" x14ac:dyDescent="0.3">
      <c r="A59" s="337" t="s">
        <v>42</v>
      </c>
      <c r="B59" s="341">
        <v>1020</v>
      </c>
      <c r="C59" s="341">
        <v>1000</v>
      </c>
      <c r="D59" s="341">
        <v>456</v>
      </c>
      <c r="E59" s="341">
        <v>436</v>
      </c>
      <c r="F59" s="341">
        <v>85</v>
      </c>
      <c r="G59" s="341">
        <v>117</v>
      </c>
      <c r="H59" s="341">
        <v>63</v>
      </c>
      <c r="I59" s="341">
        <v>100</v>
      </c>
      <c r="J59" s="341">
        <v>61</v>
      </c>
      <c r="K59" s="341">
        <v>99</v>
      </c>
      <c r="L59" s="341">
        <v>59</v>
      </c>
      <c r="M59" s="341">
        <v>99</v>
      </c>
      <c r="O59" s="347"/>
    </row>
    <row r="60" spans="1:15" x14ac:dyDescent="0.3">
      <c r="A60" s="337" t="s">
        <v>52</v>
      </c>
      <c r="B60" s="341">
        <v>4</v>
      </c>
      <c r="C60" s="341">
        <v>4</v>
      </c>
      <c r="D60" s="341">
        <v>0</v>
      </c>
      <c r="E60" s="341">
        <v>0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47"/>
    </row>
    <row r="61" spans="1:15" x14ac:dyDescent="0.3">
      <c r="A61" s="337" t="s">
        <v>51</v>
      </c>
      <c r="B61" s="341">
        <v>738</v>
      </c>
      <c r="C61" s="341">
        <v>793</v>
      </c>
      <c r="D61" s="341">
        <v>250</v>
      </c>
      <c r="E61" s="341">
        <v>286</v>
      </c>
      <c r="F61" s="341">
        <v>71</v>
      </c>
      <c r="G61" s="341">
        <v>105</v>
      </c>
      <c r="H61" s="341">
        <v>62</v>
      </c>
      <c r="I61" s="341">
        <v>95</v>
      </c>
      <c r="J61" s="341">
        <v>61</v>
      </c>
      <c r="K61" s="341">
        <v>92</v>
      </c>
      <c r="L61" s="341">
        <v>61</v>
      </c>
      <c r="M61" s="341">
        <v>91</v>
      </c>
    </row>
    <row r="62" spans="1:15" x14ac:dyDescent="0.3">
      <c r="A62" s="337" t="s">
        <v>50</v>
      </c>
      <c r="B62" s="341">
        <v>156</v>
      </c>
      <c r="C62" s="341">
        <v>150</v>
      </c>
      <c r="D62" s="341">
        <v>66</v>
      </c>
      <c r="E62" s="341">
        <v>75</v>
      </c>
      <c r="F62" s="341">
        <v>16</v>
      </c>
      <c r="G62" s="341">
        <v>28</v>
      </c>
      <c r="H62" s="341">
        <v>12</v>
      </c>
      <c r="I62" s="341">
        <v>25</v>
      </c>
      <c r="J62" s="341">
        <v>12</v>
      </c>
      <c r="K62" s="341">
        <v>25</v>
      </c>
      <c r="L62" s="341">
        <v>11</v>
      </c>
      <c r="M62" s="341">
        <v>22</v>
      </c>
    </row>
    <row r="63" spans="1:15" x14ac:dyDescent="0.3">
      <c r="A63" s="337" t="s">
        <v>49</v>
      </c>
      <c r="B63" s="341">
        <v>236</v>
      </c>
      <c r="C63" s="341">
        <v>244</v>
      </c>
      <c r="D63" s="341">
        <v>124</v>
      </c>
      <c r="E63" s="341">
        <v>112</v>
      </c>
      <c r="F63" s="341">
        <v>23</v>
      </c>
      <c r="G63" s="341">
        <v>30</v>
      </c>
      <c r="H63" s="341">
        <v>20</v>
      </c>
      <c r="I63" s="341">
        <v>22</v>
      </c>
      <c r="J63" s="341">
        <v>17</v>
      </c>
      <c r="K63" s="341">
        <v>20</v>
      </c>
      <c r="L63" s="341">
        <v>16</v>
      </c>
      <c r="M63" s="341">
        <v>19</v>
      </c>
    </row>
    <row r="64" spans="1:15" x14ac:dyDescent="0.3">
      <c r="A64" s="337" t="s">
        <v>48</v>
      </c>
      <c r="B64" s="341">
        <v>49</v>
      </c>
      <c r="C64" s="341">
        <v>51</v>
      </c>
      <c r="D64" s="341">
        <v>22</v>
      </c>
      <c r="E64" s="341">
        <v>21</v>
      </c>
      <c r="F64" s="341">
        <v>5</v>
      </c>
      <c r="G64" s="341">
        <v>6</v>
      </c>
      <c r="H64" s="341">
        <v>4</v>
      </c>
      <c r="I64" s="341">
        <v>5</v>
      </c>
      <c r="J64" s="341">
        <v>4</v>
      </c>
      <c r="K64" s="341">
        <v>5</v>
      </c>
      <c r="L64" s="341">
        <v>4</v>
      </c>
      <c r="M64" s="341">
        <v>5</v>
      </c>
    </row>
    <row r="65" spans="1:13" ht="15" thickBot="1" x14ac:dyDescent="0.35">
      <c r="A65" s="342" t="s">
        <v>47</v>
      </c>
      <c r="B65" s="341">
        <v>552</v>
      </c>
      <c r="C65" s="341">
        <v>565</v>
      </c>
      <c r="D65" s="341">
        <v>211</v>
      </c>
      <c r="E65" s="341">
        <v>233</v>
      </c>
      <c r="F65" s="341">
        <v>49</v>
      </c>
      <c r="G65" s="341">
        <v>72</v>
      </c>
      <c r="H65" s="341">
        <v>41</v>
      </c>
      <c r="I65" s="341">
        <v>65</v>
      </c>
      <c r="J65" s="341">
        <v>41</v>
      </c>
      <c r="K65" s="341">
        <v>62</v>
      </c>
      <c r="L65" s="341">
        <v>40</v>
      </c>
      <c r="M65" s="341">
        <v>61</v>
      </c>
    </row>
    <row r="66" spans="1:13" ht="15.6" thickTop="1" thickBot="1" x14ac:dyDescent="0.35">
      <c r="A66" s="352" t="s">
        <v>5</v>
      </c>
      <c r="B66" s="353">
        <f>SUM(B57:B65)</f>
        <v>2822</v>
      </c>
      <c r="C66" s="353">
        <f t="shared" ref="C66:M66" si="16">SUM(C57:C65)</f>
        <v>2889</v>
      </c>
      <c r="D66" s="353">
        <f t="shared" si="16"/>
        <v>1154</v>
      </c>
      <c r="E66" s="353">
        <f t="shared" si="16"/>
        <v>1183</v>
      </c>
      <c r="F66" s="353">
        <f t="shared" si="16"/>
        <v>256</v>
      </c>
      <c r="G66" s="353">
        <f t="shared" si="16"/>
        <v>363</v>
      </c>
      <c r="H66" s="353">
        <f t="shared" si="16"/>
        <v>209</v>
      </c>
      <c r="I66" s="353">
        <f t="shared" si="16"/>
        <v>317</v>
      </c>
      <c r="J66" s="353">
        <f t="shared" si="16"/>
        <v>202</v>
      </c>
      <c r="K66" s="353">
        <f t="shared" si="16"/>
        <v>307</v>
      </c>
      <c r="L66" s="353">
        <f t="shared" si="16"/>
        <v>197</v>
      </c>
      <c r="M66" s="353">
        <f t="shared" si="16"/>
        <v>301</v>
      </c>
    </row>
    <row r="67" spans="1:13" ht="15" thickBot="1" x14ac:dyDescent="0.35">
      <c r="A67" s="354" t="s">
        <v>56</v>
      </c>
      <c r="B67" s="355">
        <f>SUM(B52,B66)</f>
        <v>15759</v>
      </c>
      <c r="C67" s="355">
        <f t="shared" ref="C67:M67" si="17">SUM(C52,C66)</f>
        <v>14144</v>
      </c>
      <c r="D67" s="355">
        <f t="shared" si="17"/>
        <v>8366</v>
      </c>
      <c r="E67" s="355">
        <f t="shared" si="17"/>
        <v>7425</v>
      </c>
      <c r="F67" s="355">
        <f t="shared" si="17"/>
        <v>1451</v>
      </c>
      <c r="G67" s="355">
        <f t="shared" si="17"/>
        <v>1383</v>
      </c>
      <c r="H67" s="355">
        <f t="shared" si="17"/>
        <v>1192</v>
      </c>
      <c r="I67" s="355">
        <f t="shared" si="17"/>
        <v>1178</v>
      </c>
      <c r="J67" s="355">
        <f t="shared" si="17"/>
        <v>1167</v>
      </c>
      <c r="K67" s="355">
        <f t="shared" si="17"/>
        <v>1144</v>
      </c>
      <c r="L67" s="355">
        <f t="shared" si="17"/>
        <v>1149</v>
      </c>
      <c r="M67" s="356">
        <f t="shared" si="17"/>
        <v>1131</v>
      </c>
    </row>
    <row r="69" spans="1:13" ht="15" customHeight="1" x14ac:dyDescent="0.3"/>
    <row r="70" spans="1:13" x14ac:dyDescent="0.3">
      <c r="A70" s="444" t="s">
        <v>45</v>
      </c>
      <c r="B70" s="434"/>
      <c r="C70" s="434"/>
      <c r="D70" s="434"/>
      <c r="E70" s="434"/>
      <c r="F70" s="434"/>
      <c r="G70" s="434"/>
      <c r="H70" s="434"/>
      <c r="I70" s="434"/>
      <c r="J70" s="434"/>
      <c r="K70" s="434"/>
      <c r="L70" s="434"/>
      <c r="M70" s="435"/>
    </row>
    <row r="71" spans="1:13" x14ac:dyDescent="0.3">
      <c r="A71" s="436" t="s">
        <v>77</v>
      </c>
      <c r="B71" s="437"/>
      <c r="C71" s="437"/>
      <c r="D71" s="437"/>
      <c r="E71" s="437"/>
      <c r="F71" s="437"/>
      <c r="G71" s="437"/>
      <c r="H71" s="437"/>
      <c r="I71" s="437"/>
      <c r="J71" s="437"/>
      <c r="K71" s="437"/>
      <c r="L71" s="437"/>
      <c r="M71" s="438"/>
    </row>
    <row r="72" spans="1:13" x14ac:dyDescent="0.3">
      <c r="B72" s="439" t="s">
        <v>39</v>
      </c>
      <c r="C72" s="439"/>
      <c r="D72" s="439" t="s">
        <v>40</v>
      </c>
      <c r="E72" s="439"/>
      <c r="F72" s="439" t="s">
        <v>43</v>
      </c>
      <c r="G72" s="439"/>
      <c r="H72" s="439" t="s">
        <v>41</v>
      </c>
      <c r="I72" s="439"/>
      <c r="J72" s="439" t="s">
        <v>37</v>
      </c>
      <c r="K72" s="439"/>
      <c r="L72" s="439" t="s">
        <v>38</v>
      </c>
      <c r="M72" s="439"/>
    </row>
    <row r="73" spans="1:13" x14ac:dyDescent="0.3">
      <c r="B73" s="334">
        <f>B9</f>
        <v>2022</v>
      </c>
      <c r="C73" s="334">
        <f>C9</f>
        <v>2021</v>
      </c>
      <c r="D73" s="334">
        <f>B9</f>
        <v>2022</v>
      </c>
      <c r="E73" s="334">
        <f>C9</f>
        <v>2021</v>
      </c>
      <c r="F73" s="334">
        <f>B9</f>
        <v>2022</v>
      </c>
      <c r="G73" s="334">
        <f>C9</f>
        <v>2021</v>
      </c>
      <c r="H73" s="334">
        <f>B9</f>
        <v>2022</v>
      </c>
      <c r="I73" s="334">
        <f>C9</f>
        <v>2021</v>
      </c>
      <c r="J73" s="334">
        <f>B9</f>
        <v>2022</v>
      </c>
      <c r="K73" s="334">
        <f>C9</f>
        <v>2021</v>
      </c>
      <c r="L73" s="334">
        <f>B9</f>
        <v>2022</v>
      </c>
      <c r="M73" s="334">
        <f>C9</f>
        <v>2021</v>
      </c>
    </row>
    <row r="74" spans="1:13" x14ac:dyDescent="0.3">
      <c r="A74" s="336" t="s">
        <v>54</v>
      </c>
      <c r="B74" s="341">
        <v>1064</v>
      </c>
      <c r="C74" s="341">
        <v>1132</v>
      </c>
      <c r="D74" s="341">
        <v>567</v>
      </c>
      <c r="E74" s="341">
        <v>540</v>
      </c>
      <c r="F74" s="341">
        <v>118</v>
      </c>
      <c r="G74" s="341">
        <v>86</v>
      </c>
      <c r="H74" s="341">
        <v>91</v>
      </c>
      <c r="I74" s="341">
        <v>72</v>
      </c>
      <c r="J74" s="341">
        <v>89</v>
      </c>
      <c r="K74" s="341">
        <v>71</v>
      </c>
      <c r="L74" s="341">
        <v>88</v>
      </c>
      <c r="M74" s="341">
        <v>70</v>
      </c>
    </row>
    <row r="75" spans="1:13" x14ac:dyDescent="0.3">
      <c r="A75" s="336" t="s">
        <v>53</v>
      </c>
      <c r="B75" s="341">
        <v>26</v>
      </c>
      <c r="C75" s="341">
        <v>24</v>
      </c>
      <c r="D75" s="341">
        <v>16</v>
      </c>
      <c r="E75" s="341">
        <v>12</v>
      </c>
      <c r="F75" s="341">
        <v>0</v>
      </c>
      <c r="G75" s="341">
        <v>1</v>
      </c>
      <c r="H75" s="341">
        <v>0</v>
      </c>
      <c r="I75" s="341">
        <v>1</v>
      </c>
      <c r="J75" s="341">
        <v>0</v>
      </c>
      <c r="K75" s="341">
        <v>1</v>
      </c>
      <c r="L75" s="341">
        <v>0</v>
      </c>
      <c r="M75" s="341">
        <v>1</v>
      </c>
    </row>
    <row r="76" spans="1:13" x14ac:dyDescent="0.3">
      <c r="A76" s="336" t="s">
        <v>42</v>
      </c>
      <c r="B76" s="341">
        <v>6436</v>
      </c>
      <c r="C76" s="341">
        <v>5942</v>
      </c>
      <c r="D76" s="341">
        <v>5330</v>
      </c>
      <c r="E76" s="341">
        <v>4579</v>
      </c>
      <c r="F76" s="341">
        <v>1190</v>
      </c>
      <c r="G76" s="341">
        <v>1010</v>
      </c>
      <c r="H76" s="341">
        <v>984</v>
      </c>
      <c r="I76" s="341">
        <v>868</v>
      </c>
      <c r="J76" s="341">
        <v>971</v>
      </c>
      <c r="K76" s="341">
        <v>850</v>
      </c>
      <c r="L76" s="341">
        <v>964</v>
      </c>
      <c r="M76" s="341">
        <v>846</v>
      </c>
    </row>
    <row r="77" spans="1:13" x14ac:dyDescent="0.3">
      <c r="A77" s="336" t="s">
        <v>52</v>
      </c>
      <c r="B77" s="341">
        <v>45</v>
      </c>
      <c r="C77" s="341">
        <v>36</v>
      </c>
      <c r="D77" s="341">
        <v>33</v>
      </c>
      <c r="E77" s="341">
        <v>17</v>
      </c>
      <c r="F77" s="341">
        <v>9</v>
      </c>
      <c r="G77" s="341">
        <v>7</v>
      </c>
      <c r="H77" s="341">
        <v>8</v>
      </c>
      <c r="I77" s="341">
        <v>4</v>
      </c>
      <c r="J77" s="341">
        <v>8</v>
      </c>
      <c r="K77" s="341">
        <v>4</v>
      </c>
      <c r="L77" s="341">
        <v>8</v>
      </c>
      <c r="M77" s="341">
        <v>4</v>
      </c>
    </row>
    <row r="78" spans="1:13" x14ac:dyDescent="0.3">
      <c r="A78" s="336" t="s">
        <v>51</v>
      </c>
      <c r="B78" s="341">
        <v>10942</v>
      </c>
      <c r="C78" s="341">
        <v>11516</v>
      </c>
      <c r="D78" s="341">
        <v>6719</v>
      </c>
      <c r="E78" s="341">
        <v>6399</v>
      </c>
      <c r="F78" s="341">
        <v>1252</v>
      </c>
      <c r="G78" s="341">
        <v>1259</v>
      </c>
      <c r="H78" s="341">
        <v>1070</v>
      </c>
      <c r="I78" s="341">
        <v>1084</v>
      </c>
      <c r="J78" s="341">
        <v>1050</v>
      </c>
      <c r="K78" s="341">
        <v>1029</v>
      </c>
      <c r="L78" s="341">
        <v>1035</v>
      </c>
      <c r="M78" s="341">
        <v>1008</v>
      </c>
    </row>
    <row r="79" spans="1:13" x14ac:dyDescent="0.3">
      <c r="A79" s="336" t="s">
        <v>50</v>
      </c>
      <c r="B79" s="341">
        <v>1168</v>
      </c>
      <c r="C79" s="341">
        <v>1109</v>
      </c>
      <c r="D79" s="341">
        <v>856</v>
      </c>
      <c r="E79" s="341">
        <v>756</v>
      </c>
      <c r="F79" s="341">
        <v>165</v>
      </c>
      <c r="G79" s="341">
        <v>143</v>
      </c>
      <c r="H79" s="341">
        <v>140</v>
      </c>
      <c r="I79" s="341">
        <v>124</v>
      </c>
      <c r="J79" s="341">
        <v>139</v>
      </c>
      <c r="K79" s="341">
        <v>122</v>
      </c>
      <c r="L79" s="341">
        <v>138</v>
      </c>
      <c r="M79" s="341">
        <v>122</v>
      </c>
    </row>
    <row r="80" spans="1:13" x14ac:dyDescent="0.3">
      <c r="A80" s="336" t="s">
        <v>49</v>
      </c>
      <c r="B80" s="341">
        <v>3188</v>
      </c>
      <c r="C80" s="341">
        <v>2874</v>
      </c>
      <c r="D80" s="341">
        <v>2489</v>
      </c>
      <c r="E80" s="341">
        <v>2147</v>
      </c>
      <c r="F80" s="341">
        <v>272</v>
      </c>
      <c r="G80" s="341">
        <v>186</v>
      </c>
      <c r="H80" s="341">
        <v>188</v>
      </c>
      <c r="I80" s="341">
        <v>114</v>
      </c>
      <c r="J80" s="341">
        <v>173</v>
      </c>
      <c r="K80" s="341">
        <v>107</v>
      </c>
      <c r="L80" s="341">
        <v>160</v>
      </c>
      <c r="M80" s="341">
        <v>102</v>
      </c>
    </row>
    <row r="81" spans="1:15" x14ac:dyDescent="0.3">
      <c r="A81" s="336" t="s">
        <v>48</v>
      </c>
      <c r="B81" s="341">
        <v>357</v>
      </c>
      <c r="C81" s="341">
        <v>395</v>
      </c>
      <c r="D81" s="341">
        <v>304</v>
      </c>
      <c r="E81" s="341">
        <v>331</v>
      </c>
      <c r="F81" s="341">
        <v>45</v>
      </c>
      <c r="G81" s="341">
        <v>45</v>
      </c>
      <c r="H81" s="341">
        <v>36</v>
      </c>
      <c r="I81" s="341">
        <v>29</v>
      </c>
      <c r="J81" s="341">
        <v>36</v>
      </c>
      <c r="K81" s="341">
        <v>27</v>
      </c>
      <c r="L81" s="341">
        <v>35</v>
      </c>
      <c r="M81" s="341">
        <v>27</v>
      </c>
    </row>
    <row r="82" spans="1:15" ht="15" thickBot="1" x14ac:dyDescent="0.35">
      <c r="A82" s="345" t="s">
        <v>47</v>
      </c>
      <c r="B82" s="341">
        <v>2815</v>
      </c>
      <c r="C82" s="341">
        <v>2766</v>
      </c>
      <c r="D82" s="341">
        <v>2074</v>
      </c>
      <c r="E82" s="341">
        <v>1951</v>
      </c>
      <c r="F82" s="341">
        <v>284</v>
      </c>
      <c r="G82" s="341">
        <v>310</v>
      </c>
      <c r="H82" s="341">
        <v>223</v>
      </c>
      <c r="I82" s="341">
        <v>260</v>
      </c>
      <c r="J82" s="341">
        <v>221</v>
      </c>
      <c r="K82" s="341">
        <v>252</v>
      </c>
      <c r="L82" s="341">
        <v>220</v>
      </c>
      <c r="M82" s="341">
        <v>247</v>
      </c>
    </row>
    <row r="83" spans="1:15" ht="15" customHeight="1" thickTop="1" x14ac:dyDescent="0.3">
      <c r="A83" s="346" t="s">
        <v>5</v>
      </c>
      <c r="B83" s="344">
        <f>SUM(B74:B82)</f>
        <v>26041</v>
      </c>
      <c r="C83" s="344">
        <f t="shared" ref="C83:M83" si="18">SUM(C74:C82)</f>
        <v>25794</v>
      </c>
      <c r="D83" s="344">
        <f t="shared" si="18"/>
        <v>18388</v>
      </c>
      <c r="E83" s="344">
        <f t="shared" si="18"/>
        <v>16732</v>
      </c>
      <c r="F83" s="344">
        <f t="shared" si="18"/>
        <v>3335</v>
      </c>
      <c r="G83" s="344">
        <f t="shared" si="18"/>
        <v>3047</v>
      </c>
      <c r="H83" s="344">
        <f t="shared" si="18"/>
        <v>2740</v>
      </c>
      <c r="I83" s="344">
        <f t="shared" si="18"/>
        <v>2556</v>
      </c>
      <c r="J83" s="344">
        <f t="shared" si="18"/>
        <v>2687</v>
      </c>
      <c r="K83" s="344">
        <f t="shared" si="18"/>
        <v>2463</v>
      </c>
      <c r="L83" s="344">
        <f t="shared" si="18"/>
        <v>2648</v>
      </c>
      <c r="M83" s="344">
        <f t="shared" si="18"/>
        <v>2427</v>
      </c>
    </row>
    <row r="84" spans="1:15" x14ac:dyDescent="0.3">
      <c r="A84" s="445" t="s">
        <v>45</v>
      </c>
      <c r="B84" s="427"/>
      <c r="C84" s="427"/>
      <c r="D84" s="427"/>
      <c r="E84" s="427"/>
      <c r="F84" s="427"/>
      <c r="G84" s="427"/>
      <c r="H84" s="427"/>
      <c r="I84" s="427"/>
      <c r="J84" s="427"/>
      <c r="K84" s="427"/>
      <c r="L84" s="427"/>
      <c r="M84" s="428"/>
    </row>
    <row r="85" spans="1:15" x14ac:dyDescent="0.3">
      <c r="A85" s="429" t="s">
        <v>7</v>
      </c>
      <c r="B85" s="430"/>
      <c r="C85" s="430"/>
      <c r="D85" s="430"/>
      <c r="E85" s="430"/>
      <c r="F85" s="430"/>
      <c r="G85" s="430"/>
      <c r="H85" s="430"/>
      <c r="I85" s="430"/>
      <c r="J85" s="430"/>
      <c r="K85" s="430"/>
      <c r="L85" s="430"/>
      <c r="M85" s="431"/>
    </row>
    <row r="86" spans="1:15" x14ac:dyDescent="0.3">
      <c r="B86" s="432" t="s">
        <v>39</v>
      </c>
      <c r="C86" s="432"/>
      <c r="D86" s="432" t="s">
        <v>40</v>
      </c>
      <c r="E86" s="432"/>
      <c r="F86" s="432" t="s">
        <v>43</v>
      </c>
      <c r="G86" s="432"/>
      <c r="H86" s="432" t="s">
        <v>41</v>
      </c>
      <c r="I86" s="432"/>
      <c r="J86" s="432" t="s">
        <v>37</v>
      </c>
      <c r="K86" s="432"/>
      <c r="L86" s="432" t="s">
        <v>38</v>
      </c>
      <c r="M86" s="432"/>
      <c r="O86" s="347"/>
    </row>
    <row r="87" spans="1:15" x14ac:dyDescent="0.3">
      <c r="B87" s="335">
        <f>B9</f>
        <v>2022</v>
      </c>
      <c r="C87" s="335">
        <f>C9</f>
        <v>2021</v>
      </c>
      <c r="D87" s="335">
        <f>B9</f>
        <v>2022</v>
      </c>
      <c r="E87" s="335">
        <f>C9</f>
        <v>2021</v>
      </c>
      <c r="F87" s="335">
        <f>B9</f>
        <v>2022</v>
      </c>
      <c r="G87" s="335">
        <f>C9</f>
        <v>2021</v>
      </c>
      <c r="H87" s="335">
        <f>B9</f>
        <v>2022</v>
      </c>
      <c r="I87" s="335">
        <f>C9</f>
        <v>2021</v>
      </c>
      <c r="J87" s="335">
        <f>B9</f>
        <v>2022</v>
      </c>
      <c r="K87" s="335">
        <f>C9</f>
        <v>2021</v>
      </c>
      <c r="L87" s="335">
        <f>B9</f>
        <v>2022</v>
      </c>
      <c r="M87" s="335">
        <f>C9</f>
        <v>2021</v>
      </c>
      <c r="O87" s="347"/>
    </row>
    <row r="88" spans="1:15" x14ac:dyDescent="0.3">
      <c r="A88" s="336" t="s">
        <v>54</v>
      </c>
      <c r="B88" s="341">
        <v>275</v>
      </c>
      <c r="C88" s="341">
        <v>319</v>
      </c>
      <c r="D88" s="341">
        <v>183</v>
      </c>
      <c r="E88" s="341">
        <v>190</v>
      </c>
      <c r="F88" s="341">
        <v>64</v>
      </c>
      <c r="G88" s="341">
        <v>60</v>
      </c>
      <c r="H88" s="341">
        <v>47</v>
      </c>
      <c r="I88" s="341">
        <v>50</v>
      </c>
      <c r="J88" s="341">
        <v>42</v>
      </c>
      <c r="K88" s="341">
        <v>47</v>
      </c>
      <c r="L88" s="341">
        <v>41</v>
      </c>
      <c r="M88" s="341">
        <v>44</v>
      </c>
      <c r="O88" s="347"/>
    </row>
    <row r="89" spans="1:15" x14ac:dyDescent="0.3">
      <c r="A89" s="336" t="s">
        <v>53</v>
      </c>
      <c r="B89" s="341">
        <v>8</v>
      </c>
      <c r="C89" s="341">
        <v>7</v>
      </c>
      <c r="D89" s="341">
        <v>8</v>
      </c>
      <c r="E89" s="341">
        <v>4</v>
      </c>
      <c r="F89" s="341">
        <v>4</v>
      </c>
      <c r="G89" s="341">
        <v>1</v>
      </c>
      <c r="H89" s="341">
        <v>4</v>
      </c>
      <c r="I89" s="341">
        <v>0</v>
      </c>
      <c r="J89" s="341">
        <v>4</v>
      </c>
      <c r="K89" s="341">
        <v>0</v>
      </c>
      <c r="L89" s="341">
        <v>4</v>
      </c>
      <c r="M89" s="341">
        <v>0</v>
      </c>
      <c r="O89" s="347"/>
    </row>
    <row r="90" spans="1:15" x14ac:dyDescent="0.3">
      <c r="A90" s="336" t="s">
        <v>42</v>
      </c>
      <c r="B90" s="341">
        <v>1115</v>
      </c>
      <c r="C90" s="341">
        <v>1238</v>
      </c>
      <c r="D90" s="341">
        <v>969</v>
      </c>
      <c r="E90" s="341">
        <v>1133</v>
      </c>
      <c r="F90" s="341">
        <v>181</v>
      </c>
      <c r="G90" s="341">
        <v>247</v>
      </c>
      <c r="H90" s="341">
        <v>137</v>
      </c>
      <c r="I90" s="341">
        <v>206</v>
      </c>
      <c r="J90" s="341">
        <v>130</v>
      </c>
      <c r="K90" s="341">
        <v>202</v>
      </c>
      <c r="L90" s="341">
        <v>128</v>
      </c>
      <c r="M90" s="341">
        <v>199</v>
      </c>
    </row>
    <row r="91" spans="1:15" x14ac:dyDescent="0.3">
      <c r="A91" s="336" t="s">
        <v>52</v>
      </c>
      <c r="B91" s="341">
        <v>13</v>
      </c>
      <c r="C91" s="341">
        <v>11</v>
      </c>
      <c r="D91" s="341">
        <v>7</v>
      </c>
      <c r="E91" s="341">
        <v>10</v>
      </c>
      <c r="F91" s="341">
        <v>0</v>
      </c>
      <c r="G91" s="341">
        <v>3</v>
      </c>
      <c r="H91" s="341">
        <v>0</v>
      </c>
      <c r="I91" s="341">
        <v>3</v>
      </c>
      <c r="J91" s="341">
        <v>0</v>
      </c>
      <c r="K91" s="341">
        <v>2</v>
      </c>
      <c r="L91" s="341">
        <v>0</v>
      </c>
      <c r="M91" s="341">
        <v>2</v>
      </c>
    </row>
    <row r="92" spans="1:15" x14ac:dyDescent="0.3">
      <c r="A92" s="336" t="s">
        <v>51</v>
      </c>
      <c r="B92" s="341">
        <v>2270</v>
      </c>
      <c r="C92" s="341">
        <v>2835</v>
      </c>
      <c r="D92" s="341">
        <v>1619</v>
      </c>
      <c r="E92" s="341">
        <v>2149</v>
      </c>
      <c r="F92" s="341">
        <v>434</v>
      </c>
      <c r="G92" s="341">
        <v>655</v>
      </c>
      <c r="H92" s="341">
        <v>344</v>
      </c>
      <c r="I92" s="341">
        <v>551</v>
      </c>
      <c r="J92" s="341">
        <v>326</v>
      </c>
      <c r="K92" s="341">
        <v>520</v>
      </c>
      <c r="L92" s="341">
        <v>322</v>
      </c>
      <c r="M92" s="341">
        <v>506</v>
      </c>
    </row>
    <row r="93" spans="1:15" x14ac:dyDescent="0.3">
      <c r="A93" s="336" t="s">
        <v>50</v>
      </c>
      <c r="B93" s="341">
        <v>329</v>
      </c>
      <c r="C93" s="341">
        <v>347</v>
      </c>
      <c r="D93" s="341">
        <v>253</v>
      </c>
      <c r="E93" s="341">
        <v>266</v>
      </c>
      <c r="F93" s="341">
        <v>49</v>
      </c>
      <c r="G93" s="341">
        <v>66</v>
      </c>
      <c r="H93" s="341">
        <v>36</v>
      </c>
      <c r="I93" s="341">
        <v>53</v>
      </c>
      <c r="J93" s="341">
        <v>34</v>
      </c>
      <c r="K93" s="341">
        <v>49</v>
      </c>
      <c r="L93" s="341">
        <v>33</v>
      </c>
      <c r="M93" s="341">
        <v>44</v>
      </c>
    </row>
    <row r="94" spans="1:15" x14ac:dyDescent="0.3">
      <c r="A94" s="336" t="s">
        <v>49</v>
      </c>
      <c r="B94" s="341">
        <v>585</v>
      </c>
      <c r="C94" s="341">
        <v>706</v>
      </c>
      <c r="D94" s="341">
        <v>519</v>
      </c>
      <c r="E94" s="341">
        <v>695</v>
      </c>
      <c r="F94" s="341">
        <v>127</v>
      </c>
      <c r="G94" s="341">
        <v>111</v>
      </c>
      <c r="H94" s="341">
        <v>93</v>
      </c>
      <c r="I94" s="341">
        <v>72</v>
      </c>
      <c r="J94" s="341">
        <v>82</v>
      </c>
      <c r="K94" s="341">
        <v>63</v>
      </c>
      <c r="L94" s="341">
        <v>76</v>
      </c>
      <c r="M94" s="341">
        <v>58</v>
      </c>
    </row>
    <row r="95" spans="1:15" x14ac:dyDescent="0.3">
      <c r="A95" s="336" t="s">
        <v>48</v>
      </c>
      <c r="B95" s="341">
        <v>55</v>
      </c>
      <c r="C95" s="341">
        <v>63</v>
      </c>
      <c r="D95" s="341">
        <v>48</v>
      </c>
      <c r="E95" s="341">
        <v>45</v>
      </c>
      <c r="F95" s="341">
        <v>9</v>
      </c>
      <c r="G95" s="341">
        <v>5</v>
      </c>
      <c r="H95" s="341">
        <v>8</v>
      </c>
      <c r="I95" s="341">
        <v>4</v>
      </c>
      <c r="J95" s="341">
        <v>8</v>
      </c>
      <c r="K95" s="341">
        <v>3</v>
      </c>
      <c r="L95" s="341">
        <v>8</v>
      </c>
      <c r="M95" s="341">
        <v>3</v>
      </c>
    </row>
    <row r="96" spans="1:15" ht="15" thickBot="1" x14ac:dyDescent="0.35">
      <c r="A96" s="345" t="s">
        <v>47</v>
      </c>
      <c r="B96" s="341">
        <v>1063</v>
      </c>
      <c r="C96" s="341">
        <v>1200</v>
      </c>
      <c r="D96" s="341">
        <v>812</v>
      </c>
      <c r="E96" s="341">
        <v>979</v>
      </c>
      <c r="F96" s="341">
        <v>153</v>
      </c>
      <c r="G96" s="341">
        <v>208</v>
      </c>
      <c r="H96" s="341">
        <v>118</v>
      </c>
      <c r="I96" s="341">
        <v>173</v>
      </c>
      <c r="J96" s="341">
        <v>109</v>
      </c>
      <c r="K96" s="341">
        <v>161</v>
      </c>
      <c r="L96" s="341">
        <v>108</v>
      </c>
      <c r="M96" s="341">
        <v>154</v>
      </c>
    </row>
    <row r="97" spans="1:13" ht="15.6" thickTop="1" thickBot="1" x14ac:dyDescent="0.35">
      <c r="A97" s="346" t="s">
        <v>5</v>
      </c>
      <c r="B97" s="344">
        <f>SUM(B88:B96)</f>
        <v>5713</v>
      </c>
      <c r="C97" s="344">
        <f t="shared" ref="C97:M97" si="19">SUM(C88:C96)</f>
        <v>6726</v>
      </c>
      <c r="D97" s="344">
        <f t="shared" si="19"/>
        <v>4418</v>
      </c>
      <c r="E97" s="344">
        <f t="shared" si="19"/>
        <v>5471</v>
      </c>
      <c r="F97" s="344">
        <f t="shared" si="19"/>
        <v>1021</v>
      </c>
      <c r="G97" s="344">
        <f t="shared" si="19"/>
        <v>1356</v>
      </c>
      <c r="H97" s="344">
        <f t="shared" si="19"/>
        <v>787</v>
      </c>
      <c r="I97" s="344">
        <f t="shared" si="19"/>
        <v>1112</v>
      </c>
      <c r="J97" s="344">
        <f t="shared" si="19"/>
        <v>735</v>
      </c>
      <c r="K97" s="344">
        <f t="shared" si="19"/>
        <v>1047</v>
      </c>
      <c r="L97" s="344">
        <f t="shared" si="19"/>
        <v>720</v>
      </c>
      <c r="M97" s="344">
        <f t="shared" si="19"/>
        <v>1010</v>
      </c>
    </row>
    <row r="98" spans="1:13" ht="15" thickBot="1" x14ac:dyDescent="0.35">
      <c r="A98" s="354" t="s">
        <v>57</v>
      </c>
      <c r="B98" s="357">
        <f>SUM(B83,B97)</f>
        <v>31754</v>
      </c>
      <c r="C98" s="357">
        <f t="shared" ref="C98:M98" si="20">SUM(C83,C97)</f>
        <v>32520</v>
      </c>
      <c r="D98" s="357">
        <f t="shared" si="20"/>
        <v>22806</v>
      </c>
      <c r="E98" s="357">
        <f t="shared" si="20"/>
        <v>22203</v>
      </c>
      <c r="F98" s="357">
        <f t="shared" si="20"/>
        <v>4356</v>
      </c>
      <c r="G98" s="357">
        <f t="shared" si="20"/>
        <v>4403</v>
      </c>
      <c r="H98" s="357">
        <f t="shared" si="20"/>
        <v>3527</v>
      </c>
      <c r="I98" s="357">
        <f t="shared" si="20"/>
        <v>3668</v>
      </c>
      <c r="J98" s="357">
        <f t="shared" si="20"/>
        <v>3422</v>
      </c>
      <c r="K98" s="357">
        <f t="shared" si="20"/>
        <v>3510</v>
      </c>
      <c r="L98" s="357">
        <f t="shared" si="20"/>
        <v>3368</v>
      </c>
      <c r="M98" s="357">
        <f t="shared" si="20"/>
        <v>3437</v>
      </c>
    </row>
    <row r="100" spans="1:13" ht="15" customHeight="1" x14ac:dyDescent="0.3"/>
    <row r="101" spans="1:13" x14ac:dyDescent="0.3">
      <c r="A101" s="444" t="s">
        <v>46</v>
      </c>
      <c r="B101" s="434"/>
      <c r="C101" s="434"/>
      <c r="D101" s="434"/>
      <c r="E101" s="434"/>
      <c r="F101" s="434"/>
      <c r="G101" s="434"/>
      <c r="H101" s="434"/>
      <c r="I101" s="434"/>
      <c r="J101" s="434"/>
      <c r="K101" s="434"/>
      <c r="L101" s="434"/>
      <c r="M101" s="435"/>
    </row>
    <row r="102" spans="1:13" x14ac:dyDescent="0.3">
      <c r="A102" s="436" t="s">
        <v>77</v>
      </c>
      <c r="B102" s="437"/>
      <c r="C102" s="437"/>
      <c r="D102" s="437"/>
      <c r="E102" s="437"/>
      <c r="F102" s="437"/>
      <c r="G102" s="437"/>
      <c r="H102" s="437"/>
      <c r="I102" s="437"/>
      <c r="J102" s="437"/>
      <c r="K102" s="437"/>
      <c r="L102" s="437"/>
      <c r="M102" s="438"/>
    </row>
    <row r="103" spans="1:13" x14ac:dyDescent="0.3">
      <c r="B103" s="439" t="s">
        <v>39</v>
      </c>
      <c r="C103" s="439"/>
      <c r="D103" s="439" t="s">
        <v>40</v>
      </c>
      <c r="E103" s="439"/>
      <c r="F103" s="439" t="s">
        <v>43</v>
      </c>
      <c r="G103" s="439"/>
      <c r="H103" s="439" t="s">
        <v>41</v>
      </c>
      <c r="I103" s="439"/>
      <c r="J103" s="439" t="s">
        <v>37</v>
      </c>
      <c r="K103" s="439"/>
      <c r="L103" s="439" t="s">
        <v>38</v>
      </c>
      <c r="M103" s="439"/>
    </row>
    <row r="104" spans="1:13" x14ac:dyDescent="0.3">
      <c r="B104" s="334">
        <f>B9</f>
        <v>2022</v>
      </c>
      <c r="C104" s="334">
        <f>C9</f>
        <v>2021</v>
      </c>
      <c r="D104" s="334">
        <f>B9</f>
        <v>2022</v>
      </c>
      <c r="E104" s="334">
        <f>C9</f>
        <v>2021</v>
      </c>
      <c r="F104" s="334">
        <f>B9</f>
        <v>2022</v>
      </c>
      <c r="G104" s="334">
        <f>C9</f>
        <v>2021</v>
      </c>
      <c r="H104" s="334">
        <f>B9</f>
        <v>2022</v>
      </c>
      <c r="I104" s="334">
        <f>C9</f>
        <v>2021</v>
      </c>
      <c r="J104" s="334">
        <f>B9</f>
        <v>2022</v>
      </c>
      <c r="K104" s="334">
        <f>C9</f>
        <v>2021</v>
      </c>
      <c r="L104" s="334">
        <f>B9</f>
        <v>2022</v>
      </c>
      <c r="M104" s="334">
        <f>C9</f>
        <v>2021</v>
      </c>
    </row>
    <row r="105" spans="1:13" x14ac:dyDescent="0.3">
      <c r="A105" s="336" t="s">
        <v>54</v>
      </c>
      <c r="B105" s="341">
        <v>456</v>
      </c>
      <c r="C105" s="341">
        <v>537</v>
      </c>
      <c r="D105" s="341">
        <v>277</v>
      </c>
      <c r="E105" s="341">
        <v>296</v>
      </c>
      <c r="F105" s="341">
        <v>55</v>
      </c>
      <c r="G105" s="341">
        <v>62</v>
      </c>
      <c r="H105" s="341">
        <v>44</v>
      </c>
      <c r="I105" s="341">
        <v>50</v>
      </c>
      <c r="J105" s="341">
        <v>43</v>
      </c>
      <c r="K105" s="341">
        <v>50</v>
      </c>
      <c r="L105" s="341">
        <v>42</v>
      </c>
      <c r="M105" s="341">
        <v>49</v>
      </c>
    </row>
    <row r="106" spans="1:13" x14ac:dyDescent="0.3">
      <c r="A106" s="336" t="s">
        <v>53</v>
      </c>
      <c r="B106" s="341">
        <v>10</v>
      </c>
      <c r="C106" s="341">
        <v>10</v>
      </c>
      <c r="D106" s="341">
        <v>7</v>
      </c>
      <c r="E106" s="341">
        <v>7</v>
      </c>
      <c r="F106" s="341">
        <v>0</v>
      </c>
      <c r="G106" s="341">
        <v>0</v>
      </c>
      <c r="H106" s="341">
        <v>0</v>
      </c>
      <c r="I106" s="341">
        <v>0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3">
      <c r="A107" s="336" t="s">
        <v>42</v>
      </c>
      <c r="B107" s="341">
        <v>4838</v>
      </c>
      <c r="C107" s="341">
        <v>4566</v>
      </c>
      <c r="D107" s="341">
        <v>4398</v>
      </c>
      <c r="E107" s="341">
        <v>4080</v>
      </c>
      <c r="F107" s="341">
        <v>967</v>
      </c>
      <c r="G107" s="341">
        <v>857</v>
      </c>
      <c r="H107" s="341">
        <v>801</v>
      </c>
      <c r="I107" s="341">
        <v>753</v>
      </c>
      <c r="J107" s="341">
        <v>791</v>
      </c>
      <c r="K107" s="341">
        <v>745</v>
      </c>
      <c r="L107" s="341">
        <v>782</v>
      </c>
      <c r="M107" s="341">
        <v>743</v>
      </c>
    </row>
    <row r="108" spans="1:13" x14ac:dyDescent="0.3">
      <c r="A108" s="336" t="s">
        <v>52</v>
      </c>
      <c r="B108" s="341">
        <v>25</v>
      </c>
      <c r="C108" s="341">
        <v>24</v>
      </c>
      <c r="D108" s="341">
        <v>14</v>
      </c>
      <c r="E108" s="341">
        <v>20</v>
      </c>
      <c r="F108" s="341">
        <v>3</v>
      </c>
      <c r="G108" s="341">
        <v>4</v>
      </c>
      <c r="H108" s="341">
        <v>2</v>
      </c>
      <c r="I108" s="341">
        <v>3</v>
      </c>
      <c r="J108" s="341">
        <v>2</v>
      </c>
      <c r="K108" s="341">
        <v>3</v>
      </c>
      <c r="L108" s="341">
        <v>2</v>
      </c>
      <c r="M108" s="341">
        <v>3</v>
      </c>
    </row>
    <row r="109" spans="1:13" x14ac:dyDescent="0.3">
      <c r="A109" s="336" t="s">
        <v>51</v>
      </c>
      <c r="B109" s="341">
        <v>5304</v>
      </c>
      <c r="C109" s="341">
        <v>5727</v>
      </c>
      <c r="D109" s="341">
        <v>3372</v>
      </c>
      <c r="E109" s="341">
        <v>3596</v>
      </c>
      <c r="F109" s="341">
        <v>698</v>
      </c>
      <c r="G109" s="341">
        <v>798</v>
      </c>
      <c r="H109" s="341">
        <v>618</v>
      </c>
      <c r="I109" s="341">
        <v>681</v>
      </c>
      <c r="J109" s="341">
        <v>605</v>
      </c>
      <c r="K109" s="341">
        <v>651</v>
      </c>
      <c r="L109" s="341">
        <v>597</v>
      </c>
      <c r="M109" s="341">
        <v>639</v>
      </c>
    </row>
    <row r="110" spans="1:13" x14ac:dyDescent="0.3">
      <c r="A110" s="336" t="s">
        <v>50</v>
      </c>
      <c r="B110" s="341">
        <v>691</v>
      </c>
      <c r="C110" s="341">
        <v>654</v>
      </c>
      <c r="D110" s="341">
        <v>531</v>
      </c>
      <c r="E110" s="341">
        <v>521</v>
      </c>
      <c r="F110" s="341">
        <v>104</v>
      </c>
      <c r="G110" s="341">
        <v>95</v>
      </c>
      <c r="H110" s="341">
        <v>83</v>
      </c>
      <c r="I110" s="341">
        <v>83</v>
      </c>
      <c r="J110" s="341">
        <v>83</v>
      </c>
      <c r="K110" s="341">
        <v>81</v>
      </c>
      <c r="L110" s="341">
        <v>83</v>
      </c>
      <c r="M110" s="341">
        <v>79</v>
      </c>
    </row>
    <row r="111" spans="1:13" x14ac:dyDescent="0.3">
      <c r="A111" s="336" t="s">
        <v>49</v>
      </c>
      <c r="B111" s="341">
        <v>1052</v>
      </c>
      <c r="C111" s="341">
        <v>925</v>
      </c>
      <c r="D111" s="341">
        <v>873</v>
      </c>
      <c r="E111" s="341">
        <v>728</v>
      </c>
      <c r="F111" s="341">
        <v>85</v>
      </c>
      <c r="G111" s="341">
        <v>42</v>
      </c>
      <c r="H111" s="341">
        <v>48</v>
      </c>
      <c r="I111" s="341">
        <v>26</v>
      </c>
      <c r="J111" s="341">
        <v>41</v>
      </c>
      <c r="K111" s="341">
        <v>22</v>
      </c>
      <c r="L111" s="341">
        <v>37</v>
      </c>
      <c r="M111" s="341">
        <v>21</v>
      </c>
    </row>
    <row r="112" spans="1:13" x14ac:dyDescent="0.3">
      <c r="A112" s="336" t="s">
        <v>48</v>
      </c>
      <c r="B112" s="341">
        <v>263</v>
      </c>
      <c r="C112" s="341">
        <v>279</v>
      </c>
      <c r="D112" s="341">
        <v>229</v>
      </c>
      <c r="E112" s="341">
        <v>259</v>
      </c>
      <c r="F112" s="341">
        <v>31</v>
      </c>
      <c r="G112" s="341">
        <v>37</v>
      </c>
      <c r="H112" s="341">
        <v>23</v>
      </c>
      <c r="I112" s="341">
        <v>29</v>
      </c>
      <c r="J112" s="341">
        <v>22</v>
      </c>
      <c r="K112" s="341">
        <v>29</v>
      </c>
      <c r="L112" s="341">
        <v>22</v>
      </c>
      <c r="M112" s="341">
        <v>29</v>
      </c>
    </row>
    <row r="113" spans="1:13" ht="15" thickBot="1" x14ac:dyDescent="0.35">
      <c r="A113" s="345" t="s">
        <v>47</v>
      </c>
      <c r="B113" s="341">
        <v>1669</v>
      </c>
      <c r="C113" s="341">
        <v>1571</v>
      </c>
      <c r="D113" s="341">
        <v>1317</v>
      </c>
      <c r="E113" s="341">
        <v>1281</v>
      </c>
      <c r="F113" s="341">
        <v>234</v>
      </c>
      <c r="G113" s="341">
        <v>214</v>
      </c>
      <c r="H113" s="341">
        <v>183</v>
      </c>
      <c r="I113" s="341">
        <v>186</v>
      </c>
      <c r="J113" s="341">
        <v>177</v>
      </c>
      <c r="K113" s="341">
        <v>180</v>
      </c>
      <c r="L113" s="341">
        <v>175</v>
      </c>
      <c r="M113" s="341">
        <v>179</v>
      </c>
    </row>
    <row r="114" spans="1:13" ht="15" thickTop="1" x14ac:dyDescent="0.3">
      <c r="A114" s="346" t="s">
        <v>5</v>
      </c>
      <c r="B114" s="344">
        <f>SUM(B105:B113)</f>
        <v>14308</v>
      </c>
      <c r="C114" s="344">
        <f t="shared" ref="C114:M114" si="21">SUM(C105:C113)</f>
        <v>14293</v>
      </c>
      <c r="D114" s="344">
        <f t="shared" si="21"/>
        <v>11018</v>
      </c>
      <c r="E114" s="344">
        <f t="shared" si="21"/>
        <v>10788</v>
      </c>
      <c r="F114" s="344">
        <f t="shared" si="21"/>
        <v>2177</v>
      </c>
      <c r="G114" s="344">
        <f t="shared" si="21"/>
        <v>2109</v>
      </c>
      <c r="H114" s="344">
        <f t="shared" si="21"/>
        <v>1802</v>
      </c>
      <c r="I114" s="344">
        <f t="shared" si="21"/>
        <v>1811</v>
      </c>
      <c r="J114" s="344">
        <f t="shared" si="21"/>
        <v>1764</v>
      </c>
      <c r="K114" s="344">
        <f t="shared" si="21"/>
        <v>1761</v>
      </c>
      <c r="L114" s="344">
        <f t="shared" si="21"/>
        <v>1740</v>
      </c>
      <c r="M114" s="344">
        <f t="shared" si="21"/>
        <v>1742</v>
      </c>
    </row>
    <row r="115" spans="1:13" x14ac:dyDescent="0.3">
      <c r="A115" s="445" t="s">
        <v>46</v>
      </c>
      <c r="B115" s="427"/>
      <c r="C115" s="427"/>
      <c r="D115" s="427"/>
      <c r="E115" s="427"/>
      <c r="F115" s="427"/>
      <c r="G115" s="427"/>
      <c r="H115" s="427"/>
      <c r="I115" s="427"/>
      <c r="J115" s="427"/>
      <c r="K115" s="427"/>
      <c r="L115" s="427"/>
      <c r="M115" s="428"/>
    </row>
    <row r="116" spans="1:13" x14ac:dyDescent="0.3">
      <c r="A116" s="429" t="s">
        <v>7</v>
      </c>
      <c r="B116" s="430"/>
      <c r="C116" s="430"/>
      <c r="D116" s="430"/>
      <c r="E116" s="430"/>
      <c r="F116" s="430"/>
      <c r="G116" s="430"/>
      <c r="H116" s="430"/>
      <c r="I116" s="430"/>
      <c r="J116" s="430"/>
      <c r="K116" s="430"/>
      <c r="L116" s="430"/>
      <c r="M116" s="431"/>
    </row>
    <row r="117" spans="1:13" x14ac:dyDescent="0.3">
      <c r="B117" s="432" t="s">
        <v>39</v>
      </c>
      <c r="C117" s="432"/>
      <c r="D117" s="432" t="s">
        <v>40</v>
      </c>
      <c r="E117" s="432"/>
      <c r="F117" s="432" t="s">
        <v>43</v>
      </c>
      <c r="G117" s="432"/>
      <c r="H117" s="432" t="s">
        <v>41</v>
      </c>
      <c r="I117" s="432"/>
      <c r="J117" s="432" t="s">
        <v>37</v>
      </c>
      <c r="K117" s="432"/>
      <c r="L117" s="432" t="s">
        <v>38</v>
      </c>
      <c r="M117" s="432"/>
    </row>
    <row r="118" spans="1:13" x14ac:dyDescent="0.3">
      <c r="B118" s="335">
        <f>B9</f>
        <v>2022</v>
      </c>
      <c r="C118" s="335">
        <f>C9</f>
        <v>2021</v>
      </c>
      <c r="D118" s="335">
        <f>B9</f>
        <v>2022</v>
      </c>
      <c r="E118" s="335">
        <f>C9</f>
        <v>2021</v>
      </c>
      <c r="F118" s="335">
        <f>B9</f>
        <v>2022</v>
      </c>
      <c r="G118" s="335">
        <f>C9</f>
        <v>2021</v>
      </c>
      <c r="H118" s="335">
        <f>B9</f>
        <v>2022</v>
      </c>
      <c r="I118" s="335">
        <f>C9</f>
        <v>2021</v>
      </c>
      <c r="J118" s="335">
        <f>B9</f>
        <v>2022</v>
      </c>
      <c r="K118" s="335">
        <f>C9</f>
        <v>2021</v>
      </c>
      <c r="L118" s="335">
        <f>B9</f>
        <v>2022</v>
      </c>
      <c r="M118" s="335">
        <f>C9</f>
        <v>2021</v>
      </c>
    </row>
    <row r="119" spans="1:13" x14ac:dyDescent="0.3">
      <c r="A119" s="336" t="s">
        <v>54</v>
      </c>
      <c r="B119" s="341">
        <v>58</v>
      </c>
      <c r="C119" s="341">
        <v>99</v>
      </c>
      <c r="D119" s="341">
        <v>22</v>
      </c>
      <c r="E119" s="341">
        <v>36</v>
      </c>
      <c r="F119" s="341">
        <v>6</v>
      </c>
      <c r="G119" s="341">
        <v>12</v>
      </c>
      <c r="H119" s="341">
        <v>4</v>
      </c>
      <c r="I119" s="341">
        <v>11</v>
      </c>
      <c r="J119" s="341">
        <v>3</v>
      </c>
      <c r="K119" s="341">
        <v>10</v>
      </c>
      <c r="L119" s="341">
        <v>3</v>
      </c>
      <c r="M119" s="341">
        <v>9</v>
      </c>
    </row>
    <row r="120" spans="1:13" x14ac:dyDescent="0.3">
      <c r="A120" s="336" t="s">
        <v>53</v>
      </c>
      <c r="B120" s="341">
        <v>5</v>
      </c>
      <c r="C120" s="341">
        <v>4</v>
      </c>
      <c r="D120" s="341">
        <v>2</v>
      </c>
      <c r="E120" s="341">
        <v>3</v>
      </c>
      <c r="F120" s="341">
        <v>1</v>
      </c>
      <c r="G120" s="341">
        <v>2</v>
      </c>
      <c r="H120" s="341">
        <v>1</v>
      </c>
      <c r="I120" s="341">
        <v>1</v>
      </c>
      <c r="J120" s="341">
        <v>1</v>
      </c>
      <c r="K120" s="341">
        <v>1</v>
      </c>
      <c r="L120" s="341">
        <v>1</v>
      </c>
      <c r="M120" s="341">
        <v>1</v>
      </c>
    </row>
    <row r="121" spans="1:13" x14ac:dyDescent="0.3">
      <c r="A121" s="336" t="s">
        <v>42</v>
      </c>
      <c r="B121" s="341">
        <v>639</v>
      </c>
      <c r="C121" s="341">
        <v>689</v>
      </c>
      <c r="D121" s="341">
        <v>426</v>
      </c>
      <c r="E121" s="341">
        <v>480</v>
      </c>
      <c r="F121" s="341">
        <v>85</v>
      </c>
      <c r="G121" s="341">
        <v>105</v>
      </c>
      <c r="H121" s="341">
        <v>62</v>
      </c>
      <c r="I121" s="341">
        <v>87</v>
      </c>
      <c r="J121" s="341">
        <v>59</v>
      </c>
      <c r="K121" s="341">
        <v>85</v>
      </c>
      <c r="L121" s="341">
        <v>58</v>
      </c>
      <c r="M121" s="341">
        <v>84</v>
      </c>
    </row>
    <row r="122" spans="1:13" x14ac:dyDescent="0.3">
      <c r="A122" s="336" t="s">
        <v>52</v>
      </c>
      <c r="B122" s="341">
        <v>7</v>
      </c>
      <c r="C122" s="341">
        <v>5</v>
      </c>
      <c r="D122" s="341">
        <v>4</v>
      </c>
      <c r="E122" s="341">
        <v>2</v>
      </c>
      <c r="F122" s="341">
        <v>0</v>
      </c>
      <c r="G122" s="341">
        <v>1</v>
      </c>
      <c r="H122" s="341">
        <v>0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3">
      <c r="A123" s="336" t="s">
        <v>51</v>
      </c>
      <c r="B123" s="341">
        <v>784</v>
      </c>
      <c r="C123" s="341">
        <v>990</v>
      </c>
      <c r="D123" s="341">
        <v>466</v>
      </c>
      <c r="E123" s="341">
        <v>583</v>
      </c>
      <c r="F123" s="341">
        <v>143</v>
      </c>
      <c r="G123" s="341">
        <v>221</v>
      </c>
      <c r="H123" s="341">
        <v>109</v>
      </c>
      <c r="I123" s="341">
        <v>183</v>
      </c>
      <c r="J123" s="341">
        <v>106</v>
      </c>
      <c r="K123" s="341">
        <v>176</v>
      </c>
      <c r="L123" s="341">
        <v>103</v>
      </c>
      <c r="M123" s="341">
        <v>171</v>
      </c>
    </row>
    <row r="124" spans="1:13" x14ac:dyDescent="0.3">
      <c r="A124" s="336" t="s">
        <v>50</v>
      </c>
      <c r="B124" s="341">
        <v>111</v>
      </c>
      <c r="C124" s="341">
        <v>146</v>
      </c>
      <c r="D124" s="341">
        <v>62</v>
      </c>
      <c r="E124" s="341">
        <v>72</v>
      </c>
      <c r="F124" s="341">
        <v>16</v>
      </c>
      <c r="G124" s="341">
        <v>21</v>
      </c>
      <c r="H124" s="341">
        <v>13</v>
      </c>
      <c r="I124" s="341">
        <v>17</v>
      </c>
      <c r="J124" s="341">
        <v>13</v>
      </c>
      <c r="K124" s="341">
        <v>16</v>
      </c>
      <c r="L124" s="341">
        <v>13</v>
      </c>
      <c r="M124" s="341">
        <v>16</v>
      </c>
    </row>
    <row r="125" spans="1:13" x14ac:dyDescent="0.3">
      <c r="A125" s="336" t="s">
        <v>49</v>
      </c>
      <c r="B125" s="341">
        <v>128</v>
      </c>
      <c r="C125" s="341">
        <v>150</v>
      </c>
      <c r="D125" s="341">
        <v>66</v>
      </c>
      <c r="E125" s="341">
        <v>96</v>
      </c>
      <c r="F125" s="341">
        <v>24</v>
      </c>
      <c r="G125" s="341">
        <v>10</v>
      </c>
      <c r="H125" s="341">
        <v>19</v>
      </c>
      <c r="I125" s="341">
        <v>8</v>
      </c>
      <c r="J125" s="341">
        <v>17</v>
      </c>
      <c r="K125" s="341">
        <v>6</v>
      </c>
      <c r="L125" s="341">
        <v>15</v>
      </c>
      <c r="M125" s="341">
        <v>4</v>
      </c>
    </row>
    <row r="126" spans="1:13" x14ac:dyDescent="0.3">
      <c r="A126" s="336" t="s">
        <v>48</v>
      </c>
      <c r="B126" s="341">
        <v>32</v>
      </c>
      <c r="C126" s="341">
        <v>35</v>
      </c>
      <c r="D126" s="341">
        <v>18</v>
      </c>
      <c r="E126" s="341">
        <v>23</v>
      </c>
      <c r="F126" s="341">
        <v>3</v>
      </c>
      <c r="G126" s="341">
        <v>5</v>
      </c>
      <c r="H126" s="341">
        <v>2</v>
      </c>
      <c r="I126" s="341">
        <v>4</v>
      </c>
      <c r="J126" s="341">
        <v>2</v>
      </c>
      <c r="K126" s="341">
        <v>4</v>
      </c>
      <c r="L126" s="341">
        <v>2</v>
      </c>
      <c r="M126" s="341">
        <v>3</v>
      </c>
    </row>
    <row r="127" spans="1:13" ht="15" thickBot="1" x14ac:dyDescent="0.35">
      <c r="A127" s="345" t="s">
        <v>47</v>
      </c>
      <c r="B127" s="341">
        <v>516</v>
      </c>
      <c r="C127" s="341">
        <v>657</v>
      </c>
      <c r="D127" s="341">
        <v>323</v>
      </c>
      <c r="E127" s="341">
        <v>380</v>
      </c>
      <c r="F127" s="341">
        <v>68</v>
      </c>
      <c r="G127" s="341">
        <v>114</v>
      </c>
      <c r="H127" s="341">
        <v>49</v>
      </c>
      <c r="I127" s="341">
        <v>97</v>
      </c>
      <c r="J127" s="341">
        <v>48</v>
      </c>
      <c r="K127" s="341">
        <v>90</v>
      </c>
      <c r="L127" s="341">
        <v>43</v>
      </c>
      <c r="M127" s="341">
        <v>89</v>
      </c>
    </row>
    <row r="128" spans="1:13" ht="15.6" thickTop="1" thickBot="1" x14ac:dyDescent="0.35">
      <c r="A128" s="346" t="s">
        <v>5</v>
      </c>
      <c r="B128" s="344">
        <f t="shared" ref="B128:M128" si="22">SUM(B119:B127)</f>
        <v>2280</v>
      </c>
      <c r="C128" s="344">
        <f t="shared" si="22"/>
        <v>2775</v>
      </c>
      <c r="D128" s="344">
        <f t="shared" si="22"/>
        <v>1389</v>
      </c>
      <c r="E128" s="344">
        <f t="shared" si="22"/>
        <v>1675</v>
      </c>
      <c r="F128" s="344">
        <f t="shared" si="22"/>
        <v>346</v>
      </c>
      <c r="G128" s="344">
        <f t="shared" si="22"/>
        <v>491</v>
      </c>
      <c r="H128" s="344">
        <f t="shared" si="22"/>
        <v>259</v>
      </c>
      <c r="I128" s="344">
        <f t="shared" si="22"/>
        <v>408</v>
      </c>
      <c r="J128" s="344">
        <f t="shared" si="22"/>
        <v>249</v>
      </c>
      <c r="K128" s="344">
        <f t="shared" si="22"/>
        <v>388</v>
      </c>
      <c r="L128" s="344">
        <f t="shared" si="22"/>
        <v>238</v>
      </c>
      <c r="M128" s="344">
        <f t="shared" si="22"/>
        <v>377</v>
      </c>
    </row>
    <row r="129" spans="1:13" ht="15" thickBot="1" x14ac:dyDescent="0.35">
      <c r="A129" s="354" t="s">
        <v>58</v>
      </c>
      <c r="B129" s="357">
        <f>SUM(B114,B128)</f>
        <v>16588</v>
      </c>
      <c r="C129" s="357">
        <f t="shared" ref="C129:M129" si="23">SUM(C114,C128)</f>
        <v>17068</v>
      </c>
      <c r="D129" s="357">
        <f t="shared" si="23"/>
        <v>12407</v>
      </c>
      <c r="E129" s="357">
        <f t="shared" si="23"/>
        <v>12463</v>
      </c>
      <c r="F129" s="357">
        <f t="shared" si="23"/>
        <v>2523</v>
      </c>
      <c r="G129" s="357">
        <f t="shared" si="23"/>
        <v>2600</v>
      </c>
      <c r="H129" s="357">
        <f t="shared" si="23"/>
        <v>2061</v>
      </c>
      <c r="I129" s="357">
        <f t="shared" si="23"/>
        <v>2219</v>
      </c>
      <c r="J129" s="357">
        <f t="shared" si="23"/>
        <v>2013</v>
      </c>
      <c r="K129" s="357">
        <f t="shared" si="23"/>
        <v>2149</v>
      </c>
      <c r="L129" s="357">
        <f t="shared" si="23"/>
        <v>1978</v>
      </c>
      <c r="M129" s="357">
        <f t="shared" si="23"/>
        <v>2119</v>
      </c>
    </row>
    <row r="130" spans="1:13" x14ac:dyDescent="0.3">
      <c r="A130" s="364"/>
      <c r="B130" s="364"/>
      <c r="C130" s="364"/>
      <c r="D130" s="364"/>
      <c r="E130" s="364"/>
      <c r="F130" s="364"/>
      <c r="G130" s="364"/>
      <c r="H130" s="364"/>
      <c r="I130" s="364"/>
      <c r="J130" s="364"/>
      <c r="K130" s="364"/>
      <c r="L130" s="364"/>
      <c r="M130" s="364"/>
    </row>
    <row r="131" spans="1:13" x14ac:dyDescent="0.3">
      <c r="A131" s="364"/>
      <c r="B131" s="364"/>
      <c r="C131" s="364"/>
      <c r="D131" s="364"/>
      <c r="E131" s="364"/>
      <c r="F131" s="364"/>
      <c r="G131" s="364"/>
      <c r="H131" s="364"/>
      <c r="I131" s="364"/>
      <c r="J131" s="364"/>
      <c r="K131" s="364"/>
      <c r="L131" s="364"/>
      <c r="M131" s="364"/>
    </row>
    <row r="132" spans="1:13" x14ac:dyDescent="0.3">
      <c r="A132" s="451" t="s">
        <v>79</v>
      </c>
      <c r="B132" s="434"/>
      <c r="C132" s="434"/>
      <c r="D132" s="434"/>
      <c r="E132" s="434"/>
      <c r="F132" s="434"/>
      <c r="G132" s="434"/>
      <c r="H132" s="434"/>
      <c r="I132" s="434"/>
      <c r="J132" s="434"/>
      <c r="K132" s="434"/>
      <c r="L132" s="434"/>
      <c r="M132" s="435"/>
    </row>
    <row r="133" spans="1:13" x14ac:dyDescent="0.3">
      <c r="A133" s="436" t="s">
        <v>77</v>
      </c>
      <c r="B133" s="437"/>
      <c r="C133" s="437"/>
      <c r="D133" s="437"/>
      <c r="E133" s="437"/>
      <c r="F133" s="437"/>
      <c r="G133" s="437"/>
      <c r="H133" s="437"/>
      <c r="I133" s="437"/>
      <c r="J133" s="437"/>
      <c r="K133" s="437"/>
      <c r="L133" s="437"/>
      <c r="M133" s="438"/>
    </row>
    <row r="134" spans="1:13" x14ac:dyDescent="0.3">
      <c r="B134" s="439" t="s">
        <v>39</v>
      </c>
      <c r="C134" s="439"/>
      <c r="D134" s="439" t="s">
        <v>40</v>
      </c>
      <c r="E134" s="439"/>
      <c r="F134" s="439" t="s">
        <v>43</v>
      </c>
      <c r="G134" s="439"/>
      <c r="H134" s="439" t="s">
        <v>41</v>
      </c>
      <c r="I134" s="439"/>
      <c r="J134" s="439" t="s">
        <v>37</v>
      </c>
      <c r="K134" s="439"/>
      <c r="L134" s="439" t="s">
        <v>38</v>
      </c>
      <c r="M134" s="439"/>
    </row>
    <row r="135" spans="1:13" x14ac:dyDescent="0.3">
      <c r="B135" s="334">
        <f>B9</f>
        <v>2022</v>
      </c>
      <c r="C135" s="334">
        <f>C9</f>
        <v>2021</v>
      </c>
      <c r="D135" s="334">
        <f>B9</f>
        <v>2022</v>
      </c>
      <c r="E135" s="334">
        <f>C9</f>
        <v>2021</v>
      </c>
      <c r="F135" s="334">
        <f>B9</f>
        <v>2022</v>
      </c>
      <c r="G135" s="334">
        <f>C9</f>
        <v>2021</v>
      </c>
      <c r="H135" s="334">
        <f>B9</f>
        <v>2022</v>
      </c>
      <c r="I135" s="334">
        <f>C9</f>
        <v>2021</v>
      </c>
      <c r="J135" s="334">
        <f>B9</f>
        <v>2022</v>
      </c>
      <c r="K135" s="334">
        <f>C9</f>
        <v>2021</v>
      </c>
      <c r="L135" s="334">
        <f>B9</f>
        <v>2022</v>
      </c>
      <c r="M135" s="334">
        <f>C9</f>
        <v>2021</v>
      </c>
    </row>
    <row r="136" spans="1:13" x14ac:dyDescent="0.3">
      <c r="A136" s="336" t="s">
        <v>54</v>
      </c>
      <c r="B136" s="341">
        <v>32</v>
      </c>
      <c r="C136" s="341">
        <v>30</v>
      </c>
      <c r="D136" s="341">
        <v>24</v>
      </c>
      <c r="E136" s="341">
        <v>16</v>
      </c>
      <c r="F136" s="341">
        <v>3</v>
      </c>
      <c r="G136" s="341">
        <v>1</v>
      </c>
      <c r="H136" s="341">
        <v>3</v>
      </c>
      <c r="I136" s="341">
        <v>1</v>
      </c>
      <c r="J136" s="341">
        <v>3</v>
      </c>
      <c r="K136" s="341">
        <v>1</v>
      </c>
      <c r="L136" s="341">
        <v>3</v>
      </c>
      <c r="M136" s="341">
        <v>1</v>
      </c>
    </row>
    <row r="137" spans="1:13" x14ac:dyDescent="0.3">
      <c r="A137" s="336" t="s">
        <v>53</v>
      </c>
      <c r="B137" s="341">
        <v>1</v>
      </c>
      <c r="C137" s="341">
        <v>0</v>
      </c>
      <c r="D137" s="341">
        <v>1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3">
      <c r="A138" s="336" t="s">
        <v>42</v>
      </c>
      <c r="B138" s="341">
        <v>161</v>
      </c>
      <c r="C138" s="341">
        <v>159</v>
      </c>
      <c r="D138" s="341">
        <v>172</v>
      </c>
      <c r="E138" s="341">
        <v>154</v>
      </c>
      <c r="F138" s="341">
        <v>32</v>
      </c>
      <c r="G138" s="341">
        <v>39</v>
      </c>
      <c r="H138" s="341">
        <v>27</v>
      </c>
      <c r="I138" s="341">
        <v>34</v>
      </c>
      <c r="J138" s="341">
        <v>27</v>
      </c>
      <c r="K138" s="341">
        <v>34</v>
      </c>
      <c r="L138" s="341">
        <v>27</v>
      </c>
      <c r="M138" s="341">
        <v>33</v>
      </c>
    </row>
    <row r="139" spans="1:13" x14ac:dyDescent="0.3">
      <c r="A139" s="336" t="s">
        <v>52</v>
      </c>
      <c r="B139" s="341">
        <v>2</v>
      </c>
      <c r="C139" s="341">
        <v>2</v>
      </c>
      <c r="D139" s="341">
        <v>2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3">
      <c r="A140" s="336" t="s">
        <v>51</v>
      </c>
      <c r="B140" s="341">
        <v>686</v>
      </c>
      <c r="C140" s="341">
        <v>666</v>
      </c>
      <c r="D140" s="341">
        <v>520</v>
      </c>
      <c r="E140" s="341">
        <v>441</v>
      </c>
      <c r="F140" s="341">
        <v>84</v>
      </c>
      <c r="G140" s="341">
        <v>84</v>
      </c>
      <c r="H140" s="341">
        <v>70</v>
      </c>
      <c r="I140" s="341">
        <v>73</v>
      </c>
      <c r="J140" s="341">
        <v>70</v>
      </c>
      <c r="K140" s="341">
        <v>72</v>
      </c>
      <c r="L140" s="341">
        <v>70</v>
      </c>
      <c r="M140" s="341">
        <v>70</v>
      </c>
    </row>
    <row r="141" spans="1:13" x14ac:dyDescent="0.3">
      <c r="A141" s="336" t="s">
        <v>50</v>
      </c>
      <c r="B141" s="341">
        <v>26</v>
      </c>
      <c r="C141" s="341">
        <v>24</v>
      </c>
      <c r="D141" s="341">
        <v>24</v>
      </c>
      <c r="E141" s="341">
        <v>23</v>
      </c>
      <c r="F141" s="341">
        <v>3</v>
      </c>
      <c r="G141" s="341">
        <v>4</v>
      </c>
      <c r="H141" s="341">
        <v>2</v>
      </c>
      <c r="I141" s="341">
        <v>4</v>
      </c>
      <c r="J141" s="341">
        <v>2</v>
      </c>
      <c r="K141" s="341">
        <v>3</v>
      </c>
      <c r="L141" s="341">
        <v>2</v>
      </c>
      <c r="M141" s="341">
        <v>3</v>
      </c>
    </row>
    <row r="142" spans="1:13" x14ac:dyDescent="0.3">
      <c r="A142" s="336" t="s">
        <v>49</v>
      </c>
      <c r="B142" s="341">
        <v>76</v>
      </c>
      <c r="C142" s="341">
        <v>64</v>
      </c>
      <c r="D142" s="341">
        <v>57</v>
      </c>
      <c r="E142" s="341">
        <v>56</v>
      </c>
      <c r="F142" s="341">
        <v>6</v>
      </c>
      <c r="G142" s="341">
        <v>7</v>
      </c>
      <c r="H142" s="341">
        <v>4</v>
      </c>
      <c r="I142" s="341">
        <v>6</v>
      </c>
      <c r="J142" s="341">
        <v>4</v>
      </c>
      <c r="K142" s="341">
        <v>6</v>
      </c>
      <c r="L142" s="341">
        <v>3</v>
      </c>
      <c r="M142" s="341">
        <v>6</v>
      </c>
    </row>
    <row r="143" spans="1:13" x14ac:dyDescent="0.3">
      <c r="A143" s="336" t="s">
        <v>48</v>
      </c>
      <c r="B143" s="341">
        <v>9</v>
      </c>
      <c r="C143" s="341">
        <v>12</v>
      </c>
      <c r="D143" s="341">
        <v>12</v>
      </c>
      <c r="E143" s="341">
        <v>13</v>
      </c>
      <c r="F143" s="341">
        <v>1</v>
      </c>
      <c r="G143" s="341">
        <v>1</v>
      </c>
      <c r="H143" s="341">
        <v>1</v>
      </c>
      <c r="I143" s="341">
        <v>0</v>
      </c>
      <c r="J143" s="341">
        <v>1</v>
      </c>
      <c r="K143" s="341">
        <v>0</v>
      </c>
      <c r="L143" s="341">
        <v>1</v>
      </c>
      <c r="M143" s="341">
        <v>0</v>
      </c>
    </row>
    <row r="144" spans="1:13" ht="15" thickBot="1" x14ac:dyDescent="0.35">
      <c r="A144" s="345" t="s">
        <v>47</v>
      </c>
      <c r="B144" s="341">
        <v>83</v>
      </c>
      <c r="C144" s="341">
        <v>63</v>
      </c>
      <c r="D144" s="341">
        <v>78</v>
      </c>
      <c r="E144" s="341">
        <v>47</v>
      </c>
      <c r="F144" s="341">
        <v>11</v>
      </c>
      <c r="G144" s="341">
        <v>6</v>
      </c>
      <c r="H144" s="341">
        <v>9</v>
      </c>
      <c r="I144" s="341">
        <v>5</v>
      </c>
      <c r="J144" s="341">
        <v>9</v>
      </c>
      <c r="K144" s="341">
        <v>5</v>
      </c>
      <c r="L144" s="341">
        <v>8</v>
      </c>
      <c r="M144" s="341">
        <v>5</v>
      </c>
    </row>
    <row r="145" spans="1:13" ht="15" thickTop="1" x14ac:dyDescent="0.3">
      <c r="A145" s="346" t="s">
        <v>5</v>
      </c>
      <c r="B145" s="344">
        <f>SUM(B136:B144)</f>
        <v>1076</v>
      </c>
      <c r="C145" s="344">
        <f t="shared" ref="C145:M145" si="24">SUM(C136:C144)</f>
        <v>1020</v>
      </c>
      <c r="D145" s="344">
        <f t="shared" si="24"/>
        <v>890</v>
      </c>
      <c r="E145" s="344">
        <f t="shared" si="24"/>
        <v>750</v>
      </c>
      <c r="F145" s="344">
        <f t="shared" si="24"/>
        <v>140</v>
      </c>
      <c r="G145" s="344">
        <f t="shared" si="24"/>
        <v>142</v>
      </c>
      <c r="H145" s="344">
        <f t="shared" si="24"/>
        <v>116</v>
      </c>
      <c r="I145" s="344">
        <f t="shared" si="24"/>
        <v>123</v>
      </c>
      <c r="J145" s="344">
        <f t="shared" si="24"/>
        <v>116</v>
      </c>
      <c r="K145" s="344">
        <f t="shared" si="24"/>
        <v>121</v>
      </c>
      <c r="L145" s="344">
        <f t="shared" si="24"/>
        <v>114</v>
      </c>
      <c r="M145" s="344">
        <f t="shared" si="24"/>
        <v>118</v>
      </c>
    </row>
    <row r="146" spans="1:13" x14ac:dyDescent="0.3">
      <c r="A146" s="450" t="s">
        <v>79</v>
      </c>
      <c r="B146" s="427"/>
      <c r="C146" s="427"/>
      <c r="D146" s="427"/>
      <c r="E146" s="427"/>
      <c r="F146" s="427"/>
      <c r="G146" s="427"/>
      <c r="H146" s="427"/>
      <c r="I146" s="427"/>
      <c r="J146" s="427"/>
      <c r="K146" s="427"/>
      <c r="L146" s="427"/>
      <c r="M146" s="428"/>
    </row>
    <row r="147" spans="1:13" x14ac:dyDescent="0.3">
      <c r="A147" s="429" t="s">
        <v>7</v>
      </c>
      <c r="B147" s="430"/>
      <c r="C147" s="430"/>
      <c r="D147" s="430"/>
      <c r="E147" s="430"/>
      <c r="F147" s="430"/>
      <c r="G147" s="430"/>
      <c r="H147" s="430"/>
      <c r="I147" s="430"/>
      <c r="J147" s="430"/>
      <c r="K147" s="430"/>
      <c r="L147" s="430"/>
      <c r="M147" s="431"/>
    </row>
    <row r="148" spans="1:13" x14ac:dyDescent="0.3">
      <c r="B148" s="432" t="s">
        <v>39</v>
      </c>
      <c r="C148" s="432"/>
      <c r="D148" s="432" t="s">
        <v>40</v>
      </c>
      <c r="E148" s="432"/>
      <c r="F148" s="432" t="s">
        <v>43</v>
      </c>
      <c r="G148" s="432"/>
      <c r="H148" s="432" t="s">
        <v>41</v>
      </c>
      <c r="I148" s="432"/>
      <c r="J148" s="432" t="s">
        <v>37</v>
      </c>
      <c r="K148" s="432"/>
      <c r="L148" s="432" t="s">
        <v>38</v>
      </c>
      <c r="M148" s="432"/>
    </row>
    <row r="149" spans="1:13" x14ac:dyDescent="0.3">
      <c r="B149" s="335">
        <f>B9</f>
        <v>2022</v>
      </c>
      <c r="C149" s="335">
        <f>C9</f>
        <v>2021</v>
      </c>
      <c r="D149" s="335">
        <f>B9</f>
        <v>2022</v>
      </c>
      <c r="E149" s="335">
        <f>C9</f>
        <v>2021</v>
      </c>
      <c r="F149" s="335">
        <f>B9</f>
        <v>2022</v>
      </c>
      <c r="G149" s="335">
        <f>C9</f>
        <v>2021</v>
      </c>
      <c r="H149" s="335">
        <f>B9</f>
        <v>2022</v>
      </c>
      <c r="I149" s="335">
        <f>C9</f>
        <v>2021</v>
      </c>
      <c r="J149" s="335">
        <f>B9</f>
        <v>2022</v>
      </c>
      <c r="K149" s="335">
        <f>C9</f>
        <v>2021</v>
      </c>
      <c r="L149" s="335">
        <f>B9</f>
        <v>2022</v>
      </c>
      <c r="M149" s="335">
        <f>C9</f>
        <v>2021</v>
      </c>
    </row>
    <row r="150" spans="1:13" x14ac:dyDescent="0.3">
      <c r="A150" s="336" t="s">
        <v>54</v>
      </c>
      <c r="B150" s="341">
        <v>10</v>
      </c>
      <c r="C150" s="341">
        <v>3</v>
      </c>
      <c r="D150" s="341">
        <v>6</v>
      </c>
      <c r="E150" s="341">
        <v>1</v>
      </c>
      <c r="F150" s="341">
        <v>2</v>
      </c>
      <c r="G150" s="341">
        <v>1</v>
      </c>
      <c r="H150" s="341">
        <v>2</v>
      </c>
      <c r="I150" s="341">
        <v>1</v>
      </c>
      <c r="J150" s="341">
        <v>2</v>
      </c>
      <c r="K150" s="341">
        <v>1</v>
      </c>
      <c r="L150" s="341">
        <v>2</v>
      </c>
      <c r="M150" s="341">
        <v>1</v>
      </c>
    </row>
    <row r="151" spans="1:13" x14ac:dyDescent="0.3">
      <c r="A151" s="336" t="s">
        <v>53</v>
      </c>
      <c r="B151" s="341">
        <v>1</v>
      </c>
      <c r="C151" s="341">
        <v>0</v>
      </c>
      <c r="D151" s="341">
        <v>1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3">
      <c r="A152" s="336" t="s">
        <v>42</v>
      </c>
      <c r="B152" s="341">
        <v>31</v>
      </c>
      <c r="C152" s="341">
        <v>37</v>
      </c>
      <c r="D152" s="341">
        <v>35</v>
      </c>
      <c r="E152" s="341">
        <v>37</v>
      </c>
      <c r="F152" s="341">
        <v>8</v>
      </c>
      <c r="G152" s="341">
        <v>8</v>
      </c>
      <c r="H152" s="341">
        <v>6</v>
      </c>
      <c r="I152" s="341">
        <v>6</v>
      </c>
      <c r="J152" s="341">
        <v>6</v>
      </c>
      <c r="K152" s="341">
        <v>6</v>
      </c>
      <c r="L152" s="341">
        <v>6</v>
      </c>
      <c r="M152" s="341">
        <v>6</v>
      </c>
    </row>
    <row r="153" spans="1:13" x14ac:dyDescent="0.3">
      <c r="A153" s="336" t="s">
        <v>52</v>
      </c>
      <c r="B153" s="341">
        <v>0</v>
      </c>
      <c r="C153" s="341">
        <v>1</v>
      </c>
      <c r="D153" s="341">
        <v>0</v>
      </c>
      <c r="E153" s="341">
        <v>1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3">
      <c r="A154" s="336" t="s">
        <v>51</v>
      </c>
      <c r="B154" s="341">
        <v>90</v>
      </c>
      <c r="C154" s="341">
        <v>95</v>
      </c>
      <c r="D154" s="341">
        <v>87</v>
      </c>
      <c r="E154" s="341">
        <v>79</v>
      </c>
      <c r="F154" s="341">
        <v>31</v>
      </c>
      <c r="G154" s="341">
        <v>28</v>
      </c>
      <c r="H154" s="341">
        <v>27</v>
      </c>
      <c r="I154" s="341">
        <v>26</v>
      </c>
      <c r="J154" s="341">
        <v>27</v>
      </c>
      <c r="K154" s="341">
        <v>20</v>
      </c>
      <c r="L154" s="341">
        <v>27</v>
      </c>
      <c r="M154" s="341">
        <v>20</v>
      </c>
    </row>
    <row r="155" spans="1:13" x14ac:dyDescent="0.3">
      <c r="A155" s="336" t="s">
        <v>50</v>
      </c>
      <c r="B155" s="341">
        <v>7</v>
      </c>
      <c r="C155" s="341">
        <v>1</v>
      </c>
      <c r="D155" s="341">
        <v>6</v>
      </c>
      <c r="E155" s="341">
        <v>5</v>
      </c>
      <c r="F155" s="341">
        <v>0</v>
      </c>
      <c r="G155" s="341">
        <v>1</v>
      </c>
      <c r="H155" s="341">
        <v>0</v>
      </c>
      <c r="I155" s="341">
        <v>1</v>
      </c>
      <c r="J155" s="341">
        <v>0</v>
      </c>
      <c r="K155" s="341">
        <v>1</v>
      </c>
      <c r="L155" s="341">
        <v>0</v>
      </c>
      <c r="M155" s="341">
        <v>1</v>
      </c>
    </row>
    <row r="156" spans="1:13" x14ac:dyDescent="0.3">
      <c r="A156" s="336" t="s">
        <v>49</v>
      </c>
      <c r="B156" s="341">
        <v>19</v>
      </c>
      <c r="C156" s="341">
        <v>7</v>
      </c>
      <c r="D156" s="341">
        <v>13</v>
      </c>
      <c r="E156" s="341">
        <v>6</v>
      </c>
      <c r="F156" s="341">
        <v>3</v>
      </c>
      <c r="G156" s="341">
        <v>2</v>
      </c>
      <c r="H156" s="341">
        <v>2</v>
      </c>
      <c r="I156" s="341">
        <v>0</v>
      </c>
      <c r="J156" s="341">
        <v>2</v>
      </c>
      <c r="K156" s="341">
        <v>0</v>
      </c>
      <c r="L156" s="341">
        <v>2</v>
      </c>
      <c r="M156" s="341">
        <v>0</v>
      </c>
    </row>
    <row r="157" spans="1:13" x14ac:dyDescent="0.3">
      <c r="A157" s="336" t="s">
        <v>48</v>
      </c>
      <c r="B157" s="341">
        <v>3</v>
      </c>
      <c r="C157" s="341">
        <v>0</v>
      </c>
      <c r="D157" s="341">
        <v>2</v>
      </c>
      <c r="E157" s="341">
        <v>0</v>
      </c>
      <c r="F157" s="341">
        <v>2</v>
      </c>
      <c r="G157" s="341">
        <v>0</v>
      </c>
      <c r="H157" s="341">
        <v>2</v>
      </c>
      <c r="I157" s="341">
        <v>0</v>
      </c>
      <c r="J157" s="341">
        <v>1</v>
      </c>
      <c r="K157" s="341">
        <v>0</v>
      </c>
      <c r="L157" s="341">
        <v>1</v>
      </c>
      <c r="M157" s="341">
        <v>0</v>
      </c>
    </row>
    <row r="158" spans="1:13" ht="15" thickBot="1" x14ac:dyDescent="0.35">
      <c r="A158" s="345" t="s">
        <v>47</v>
      </c>
      <c r="B158" s="341">
        <v>28</v>
      </c>
      <c r="C158" s="341">
        <v>24</v>
      </c>
      <c r="D158" s="341">
        <v>24</v>
      </c>
      <c r="E158" s="341">
        <v>24</v>
      </c>
      <c r="F158" s="341">
        <v>9</v>
      </c>
      <c r="G158" s="341">
        <v>10</v>
      </c>
      <c r="H158" s="341">
        <v>7</v>
      </c>
      <c r="I158" s="341">
        <v>8</v>
      </c>
      <c r="J158" s="341">
        <v>7</v>
      </c>
      <c r="K158" s="341">
        <v>8</v>
      </c>
      <c r="L158" s="341">
        <v>7</v>
      </c>
      <c r="M158" s="341">
        <v>8</v>
      </c>
    </row>
    <row r="159" spans="1:13" ht="15.6" thickTop="1" thickBot="1" x14ac:dyDescent="0.35">
      <c r="A159" s="346" t="s">
        <v>5</v>
      </c>
      <c r="B159" s="344">
        <f t="shared" ref="B159:M159" si="25">SUM(B150:B158)</f>
        <v>189</v>
      </c>
      <c r="C159" s="344">
        <f t="shared" si="25"/>
        <v>168</v>
      </c>
      <c r="D159" s="344">
        <f t="shared" si="25"/>
        <v>174</v>
      </c>
      <c r="E159" s="344">
        <f t="shared" si="25"/>
        <v>153</v>
      </c>
      <c r="F159" s="344">
        <f t="shared" si="25"/>
        <v>55</v>
      </c>
      <c r="G159" s="344">
        <f t="shared" si="25"/>
        <v>50</v>
      </c>
      <c r="H159" s="344">
        <f t="shared" si="25"/>
        <v>46</v>
      </c>
      <c r="I159" s="344">
        <f t="shared" si="25"/>
        <v>42</v>
      </c>
      <c r="J159" s="344">
        <f t="shared" si="25"/>
        <v>45</v>
      </c>
      <c r="K159" s="344">
        <f t="shared" si="25"/>
        <v>36</v>
      </c>
      <c r="L159" s="344">
        <f t="shared" si="25"/>
        <v>45</v>
      </c>
      <c r="M159" s="344">
        <f t="shared" si="25"/>
        <v>36</v>
      </c>
    </row>
    <row r="160" spans="1:13" ht="15" thickBot="1" x14ac:dyDescent="0.35">
      <c r="A160" s="365" t="s">
        <v>68</v>
      </c>
      <c r="B160" s="357">
        <f>SUM(B145,B159)</f>
        <v>1265</v>
      </c>
      <c r="C160" s="357">
        <f t="shared" ref="C160:M160" si="26">SUM(C145,C159)</f>
        <v>1188</v>
      </c>
      <c r="D160" s="357">
        <f t="shared" si="26"/>
        <v>1064</v>
      </c>
      <c r="E160" s="357">
        <f t="shared" si="26"/>
        <v>903</v>
      </c>
      <c r="F160" s="357">
        <f t="shared" si="26"/>
        <v>195</v>
      </c>
      <c r="G160" s="357">
        <f t="shared" si="26"/>
        <v>192</v>
      </c>
      <c r="H160" s="357">
        <f t="shared" si="26"/>
        <v>162</v>
      </c>
      <c r="I160" s="357">
        <f t="shared" si="26"/>
        <v>165</v>
      </c>
      <c r="J160" s="357">
        <f t="shared" si="26"/>
        <v>161</v>
      </c>
      <c r="K160" s="357">
        <f t="shared" si="26"/>
        <v>157</v>
      </c>
      <c r="L160" s="357">
        <f t="shared" si="26"/>
        <v>159</v>
      </c>
      <c r="M160" s="357">
        <f t="shared" si="26"/>
        <v>154</v>
      </c>
    </row>
    <row r="161" spans="1:13" x14ac:dyDescent="0.3">
      <c r="A161" s="364"/>
      <c r="B161" s="364"/>
      <c r="C161" s="364"/>
      <c r="D161" s="364"/>
      <c r="E161" s="364"/>
      <c r="F161" s="364"/>
      <c r="G161" s="364"/>
      <c r="H161" s="364"/>
      <c r="I161" s="364"/>
      <c r="J161" s="364"/>
      <c r="K161" s="364"/>
      <c r="L161" s="364"/>
      <c r="M161" s="364"/>
    </row>
    <row r="162" spans="1:13" x14ac:dyDescent="0.3">
      <c r="A162" s="364"/>
      <c r="B162" s="364"/>
      <c r="C162" s="364"/>
      <c r="D162" s="364"/>
      <c r="E162" s="364"/>
      <c r="F162" s="364"/>
      <c r="G162" s="364"/>
      <c r="H162" s="364"/>
      <c r="I162" s="364"/>
      <c r="J162" s="364"/>
      <c r="K162" s="364"/>
      <c r="L162" s="364"/>
      <c r="M162" s="364"/>
    </row>
    <row r="163" spans="1:13" x14ac:dyDescent="0.3">
      <c r="A163" s="449" t="s">
        <v>71</v>
      </c>
      <c r="B163" s="427"/>
      <c r="C163" s="427"/>
      <c r="D163" s="427"/>
      <c r="E163" s="427"/>
      <c r="F163" s="427"/>
      <c r="G163" s="427"/>
      <c r="H163" s="427"/>
      <c r="I163" s="427"/>
      <c r="J163" s="427"/>
      <c r="K163" s="427"/>
      <c r="L163" s="427"/>
      <c r="M163" s="428"/>
    </row>
    <row r="164" spans="1:13" x14ac:dyDescent="0.3">
      <c r="A164" s="429" t="s">
        <v>7</v>
      </c>
      <c r="B164" s="430"/>
      <c r="C164" s="430"/>
      <c r="D164" s="430"/>
      <c r="E164" s="430"/>
      <c r="F164" s="430"/>
      <c r="G164" s="430"/>
      <c r="H164" s="430"/>
      <c r="I164" s="430"/>
      <c r="J164" s="430"/>
      <c r="K164" s="430"/>
      <c r="L164" s="430"/>
      <c r="M164" s="431"/>
    </row>
    <row r="165" spans="1:13" ht="15" customHeight="1" x14ac:dyDescent="0.3">
      <c r="B165" s="447" t="s">
        <v>39</v>
      </c>
      <c r="C165" s="448"/>
      <c r="D165" s="447" t="s">
        <v>40</v>
      </c>
      <c r="E165" s="448"/>
      <c r="F165" s="447" t="s">
        <v>43</v>
      </c>
      <c r="G165" s="448"/>
      <c r="H165" s="447" t="s">
        <v>41</v>
      </c>
      <c r="I165" s="448"/>
      <c r="J165" s="447" t="s">
        <v>37</v>
      </c>
      <c r="K165" s="448"/>
      <c r="L165" s="447" t="s">
        <v>38</v>
      </c>
      <c r="M165" s="448"/>
    </row>
    <row r="166" spans="1:13" x14ac:dyDescent="0.3">
      <c r="B166" s="335">
        <f>B9</f>
        <v>2022</v>
      </c>
      <c r="C166" s="335">
        <f>C9</f>
        <v>2021</v>
      </c>
      <c r="D166" s="335">
        <f>B9</f>
        <v>2022</v>
      </c>
      <c r="E166" s="335">
        <f>C9</f>
        <v>2021</v>
      </c>
      <c r="F166" s="335">
        <f>B9</f>
        <v>2022</v>
      </c>
      <c r="G166" s="335">
        <f>C9</f>
        <v>2021</v>
      </c>
      <c r="H166" s="335">
        <f>B9</f>
        <v>2022</v>
      </c>
      <c r="I166" s="335">
        <f>C9</f>
        <v>2021</v>
      </c>
      <c r="J166" s="335">
        <f>B9</f>
        <v>2022</v>
      </c>
      <c r="K166" s="335">
        <f>C9</f>
        <v>2021</v>
      </c>
      <c r="L166" s="335">
        <f>B9</f>
        <v>2022</v>
      </c>
      <c r="M166" s="335">
        <f>C9</f>
        <v>2021</v>
      </c>
    </row>
    <row r="167" spans="1:13" x14ac:dyDescent="0.3">
      <c r="A167" s="336" t="s">
        <v>54</v>
      </c>
      <c r="B167" s="341">
        <v>71</v>
      </c>
      <c r="C167" s="341">
        <v>59</v>
      </c>
      <c r="D167" s="341">
        <v>32</v>
      </c>
      <c r="E167" s="341">
        <v>16</v>
      </c>
      <c r="F167" s="341">
        <v>13</v>
      </c>
      <c r="G167" s="341">
        <v>12</v>
      </c>
      <c r="H167" s="341">
        <v>12</v>
      </c>
      <c r="I167" s="341">
        <v>11</v>
      </c>
      <c r="J167" s="341">
        <v>11</v>
      </c>
      <c r="K167" s="341">
        <v>11</v>
      </c>
      <c r="L167" s="341">
        <v>10</v>
      </c>
      <c r="M167" s="341">
        <v>11</v>
      </c>
    </row>
    <row r="168" spans="1:13" x14ac:dyDescent="0.3">
      <c r="A168" s="336" t="s">
        <v>53</v>
      </c>
      <c r="B168" s="341">
        <v>1</v>
      </c>
      <c r="C168" s="341">
        <v>1</v>
      </c>
      <c r="D168" s="341">
        <v>0</v>
      </c>
      <c r="E168" s="341">
        <v>0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3">
      <c r="A169" s="336" t="s">
        <v>42</v>
      </c>
      <c r="B169" s="341">
        <v>636</v>
      </c>
      <c r="C169" s="341">
        <v>718</v>
      </c>
      <c r="D169" s="341">
        <v>319</v>
      </c>
      <c r="E169" s="341">
        <v>350</v>
      </c>
      <c r="F169" s="341">
        <v>87</v>
      </c>
      <c r="G169" s="341">
        <v>136</v>
      </c>
      <c r="H169" s="341">
        <v>74</v>
      </c>
      <c r="I169" s="341">
        <v>121</v>
      </c>
      <c r="J169" s="341">
        <v>72</v>
      </c>
      <c r="K169" s="341">
        <v>117</v>
      </c>
      <c r="L169" s="341">
        <v>69</v>
      </c>
      <c r="M169" s="341">
        <v>116</v>
      </c>
    </row>
    <row r="170" spans="1:13" x14ac:dyDescent="0.3">
      <c r="A170" s="336" t="s">
        <v>52</v>
      </c>
      <c r="B170" s="341">
        <v>1</v>
      </c>
      <c r="C170" s="341">
        <v>3</v>
      </c>
      <c r="D170" s="341">
        <v>0</v>
      </c>
      <c r="E170" s="341">
        <v>1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3">
      <c r="A171" s="336" t="s">
        <v>51</v>
      </c>
      <c r="B171" s="341">
        <v>579</v>
      </c>
      <c r="C171" s="341">
        <v>657</v>
      </c>
      <c r="D171" s="341">
        <v>263</v>
      </c>
      <c r="E171" s="341">
        <v>272</v>
      </c>
      <c r="F171" s="341">
        <v>119</v>
      </c>
      <c r="G171" s="341">
        <v>114</v>
      </c>
      <c r="H171" s="341">
        <v>106</v>
      </c>
      <c r="I171" s="341">
        <v>100</v>
      </c>
      <c r="J171" s="341">
        <v>101</v>
      </c>
      <c r="K171" s="341">
        <v>92</v>
      </c>
      <c r="L171" s="341">
        <v>97</v>
      </c>
      <c r="M171" s="341">
        <v>92</v>
      </c>
    </row>
    <row r="172" spans="1:13" x14ac:dyDescent="0.3">
      <c r="A172" s="336" t="s">
        <v>50</v>
      </c>
      <c r="B172" s="341">
        <v>102</v>
      </c>
      <c r="C172" s="341">
        <v>65</v>
      </c>
      <c r="D172" s="341">
        <v>34</v>
      </c>
      <c r="E172" s="341">
        <v>20</v>
      </c>
      <c r="F172" s="341">
        <v>12</v>
      </c>
      <c r="G172" s="341">
        <v>5</v>
      </c>
      <c r="H172" s="341">
        <v>9</v>
      </c>
      <c r="I172" s="341">
        <v>5</v>
      </c>
      <c r="J172" s="341">
        <v>9</v>
      </c>
      <c r="K172" s="341">
        <v>5</v>
      </c>
      <c r="L172" s="341">
        <v>9</v>
      </c>
      <c r="M172" s="341">
        <v>5</v>
      </c>
    </row>
    <row r="173" spans="1:13" x14ac:dyDescent="0.3">
      <c r="A173" s="336" t="s">
        <v>49</v>
      </c>
      <c r="B173" s="341">
        <v>136</v>
      </c>
      <c r="C173" s="341">
        <v>224</v>
      </c>
      <c r="D173" s="341">
        <v>37</v>
      </c>
      <c r="E173" s="341">
        <v>76</v>
      </c>
      <c r="F173" s="341">
        <v>13</v>
      </c>
      <c r="G173" s="341">
        <v>17</v>
      </c>
      <c r="H173" s="341">
        <v>11</v>
      </c>
      <c r="I173" s="341">
        <v>14</v>
      </c>
      <c r="J173" s="341">
        <v>11</v>
      </c>
      <c r="K173" s="341">
        <v>14</v>
      </c>
      <c r="L173" s="341">
        <v>9</v>
      </c>
      <c r="M173" s="341">
        <v>11</v>
      </c>
    </row>
    <row r="174" spans="1:13" x14ac:dyDescent="0.3">
      <c r="A174" s="336" t="s">
        <v>48</v>
      </c>
      <c r="B174" s="341">
        <v>25</v>
      </c>
      <c r="C174" s="341">
        <v>19</v>
      </c>
      <c r="D174" s="341">
        <v>13</v>
      </c>
      <c r="E174" s="341">
        <v>7</v>
      </c>
      <c r="F174" s="341">
        <v>1</v>
      </c>
      <c r="G174" s="341">
        <v>2</v>
      </c>
      <c r="H174" s="341">
        <v>1</v>
      </c>
      <c r="I174" s="341">
        <v>2</v>
      </c>
      <c r="J174" s="341">
        <v>1</v>
      </c>
      <c r="K174" s="341">
        <v>2</v>
      </c>
      <c r="L174" s="341">
        <v>1</v>
      </c>
      <c r="M174" s="341">
        <v>2</v>
      </c>
    </row>
    <row r="175" spans="1:13" ht="15" thickBot="1" x14ac:dyDescent="0.35">
      <c r="A175" s="345" t="s">
        <v>47</v>
      </c>
      <c r="B175" s="341">
        <v>331</v>
      </c>
      <c r="C175" s="341">
        <v>340</v>
      </c>
      <c r="D175" s="341">
        <v>126</v>
      </c>
      <c r="E175" s="341">
        <v>123</v>
      </c>
      <c r="F175" s="341">
        <v>36</v>
      </c>
      <c r="G175" s="341">
        <v>35</v>
      </c>
      <c r="H175" s="341">
        <v>33</v>
      </c>
      <c r="I175" s="341">
        <v>28</v>
      </c>
      <c r="J175" s="341">
        <v>31</v>
      </c>
      <c r="K175" s="341">
        <v>27</v>
      </c>
      <c r="L175" s="341">
        <v>31</v>
      </c>
      <c r="M175" s="341">
        <v>25</v>
      </c>
    </row>
    <row r="176" spans="1:13" ht="15.6" thickTop="1" thickBot="1" x14ac:dyDescent="0.35">
      <c r="A176" s="358" t="s">
        <v>59</v>
      </c>
      <c r="B176" s="359">
        <f>SUM(B167:B175)</f>
        <v>1882</v>
      </c>
      <c r="C176" s="359">
        <f t="shared" ref="C176:M176" si="27">SUM(C167:C175)</f>
        <v>2086</v>
      </c>
      <c r="D176" s="359">
        <f t="shared" si="27"/>
        <v>824</v>
      </c>
      <c r="E176" s="359">
        <f t="shared" si="27"/>
        <v>865</v>
      </c>
      <c r="F176" s="359">
        <f t="shared" si="27"/>
        <v>281</v>
      </c>
      <c r="G176" s="359">
        <f t="shared" si="27"/>
        <v>321</v>
      </c>
      <c r="H176" s="359">
        <f t="shared" si="27"/>
        <v>246</v>
      </c>
      <c r="I176" s="359">
        <f t="shared" si="27"/>
        <v>281</v>
      </c>
      <c r="J176" s="359">
        <f t="shared" si="27"/>
        <v>236</v>
      </c>
      <c r="K176" s="359">
        <f t="shared" si="27"/>
        <v>268</v>
      </c>
      <c r="L176" s="359">
        <f t="shared" si="27"/>
        <v>226</v>
      </c>
      <c r="M176" s="360">
        <f t="shared" si="27"/>
        <v>262</v>
      </c>
    </row>
    <row r="179" spans="1:13" ht="15" customHeight="1" x14ac:dyDescent="0.3">
      <c r="A179" s="433" t="s">
        <v>73</v>
      </c>
      <c r="B179" s="434"/>
      <c r="C179" s="434"/>
      <c r="D179" s="434"/>
      <c r="E179" s="434"/>
      <c r="F179" s="434"/>
      <c r="G179" s="434"/>
      <c r="H179" s="434"/>
      <c r="I179" s="434"/>
      <c r="J179" s="434"/>
      <c r="K179" s="434"/>
      <c r="L179" s="434"/>
      <c r="M179" s="435"/>
    </row>
    <row r="180" spans="1:13" x14ac:dyDescent="0.3">
      <c r="A180" s="436" t="s">
        <v>77</v>
      </c>
      <c r="B180" s="437"/>
      <c r="C180" s="437"/>
      <c r="D180" s="437"/>
      <c r="E180" s="437"/>
      <c r="F180" s="437"/>
      <c r="G180" s="437"/>
      <c r="H180" s="437"/>
      <c r="I180" s="437"/>
      <c r="J180" s="437"/>
      <c r="K180" s="437"/>
      <c r="L180" s="437"/>
      <c r="M180" s="438"/>
    </row>
    <row r="181" spans="1:13" x14ac:dyDescent="0.3">
      <c r="B181" s="439" t="s">
        <v>39</v>
      </c>
      <c r="C181" s="439"/>
      <c r="D181" s="439" t="s">
        <v>40</v>
      </c>
      <c r="E181" s="439"/>
      <c r="F181" s="439" t="s">
        <v>43</v>
      </c>
      <c r="G181" s="439"/>
      <c r="H181" s="439" t="s">
        <v>41</v>
      </c>
      <c r="I181" s="439"/>
      <c r="J181" s="439" t="s">
        <v>37</v>
      </c>
      <c r="K181" s="439"/>
      <c r="L181" s="439" t="s">
        <v>38</v>
      </c>
      <c r="M181" s="439"/>
    </row>
    <row r="182" spans="1:13" x14ac:dyDescent="0.3">
      <c r="B182" s="334">
        <f>B9</f>
        <v>2022</v>
      </c>
      <c r="C182" s="334">
        <f>C9</f>
        <v>2021</v>
      </c>
      <c r="D182" s="334">
        <f>B9</f>
        <v>2022</v>
      </c>
      <c r="E182" s="334">
        <f>C9</f>
        <v>2021</v>
      </c>
      <c r="F182" s="334">
        <f>B9</f>
        <v>2022</v>
      </c>
      <c r="G182" s="334">
        <f>C9</f>
        <v>2021</v>
      </c>
      <c r="H182" s="334">
        <f>B9</f>
        <v>2022</v>
      </c>
      <c r="I182" s="334">
        <f>C9</f>
        <v>2021</v>
      </c>
      <c r="J182" s="334">
        <f>B9</f>
        <v>2022</v>
      </c>
      <c r="K182" s="334">
        <f>C9</f>
        <v>2021</v>
      </c>
      <c r="L182" s="334">
        <f>B9</f>
        <v>2022</v>
      </c>
      <c r="M182" s="334">
        <f>C9</f>
        <v>2021</v>
      </c>
    </row>
    <row r="183" spans="1:13" x14ac:dyDescent="0.3">
      <c r="A183" s="336" t="s">
        <v>54</v>
      </c>
      <c r="B183" s="341">
        <v>18</v>
      </c>
      <c r="C183" s="341">
        <v>14</v>
      </c>
      <c r="D183" s="341">
        <v>15</v>
      </c>
      <c r="E183" s="341">
        <v>12</v>
      </c>
      <c r="F183" s="341">
        <v>3</v>
      </c>
      <c r="G183" s="341">
        <v>4</v>
      </c>
      <c r="H183" s="341">
        <v>2</v>
      </c>
      <c r="I183" s="341">
        <v>3</v>
      </c>
      <c r="J183" s="341">
        <v>2</v>
      </c>
      <c r="K183" s="341">
        <v>2</v>
      </c>
      <c r="L183" s="341">
        <v>2</v>
      </c>
      <c r="M183" s="341">
        <v>2</v>
      </c>
    </row>
    <row r="184" spans="1:13" x14ac:dyDescent="0.3">
      <c r="A184" s="336" t="s">
        <v>53</v>
      </c>
      <c r="B184" s="341">
        <v>1</v>
      </c>
      <c r="C184" s="341">
        <v>0</v>
      </c>
      <c r="D184" s="341">
        <v>0</v>
      </c>
      <c r="E184" s="341">
        <v>0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3">
      <c r="A185" s="336" t="s">
        <v>42</v>
      </c>
      <c r="B185" s="341">
        <v>84</v>
      </c>
      <c r="C185" s="341">
        <v>80</v>
      </c>
      <c r="D185" s="341">
        <v>118</v>
      </c>
      <c r="E185" s="341">
        <v>72</v>
      </c>
      <c r="F185" s="341">
        <v>27</v>
      </c>
      <c r="G185" s="341">
        <v>15</v>
      </c>
      <c r="H185" s="341">
        <v>21</v>
      </c>
      <c r="I185" s="341">
        <v>11</v>
      </c>
      <c r="J185" s="341">
        <v>18</v>
      </c>
      <c r="K185" s="341">
        <v>11</v>
      </c>
      <c r="L185" s="341">
        <v>18</v>
      </c>
      <c r="M185" s="341">
        <v>11</v>
      </c>
    </row>
    <row r="186" spans="1:13" x14ac:dyDescent="0.3">
      <c r="A186" s="336" t="s">
        <v>52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3">
      <c r="A187" s="336" t="s">
        <v>51</v>
      </c>
      <c r="B187" s="341">
        <v>128</v>
      </c>
      <c r="C187" s="341">
        <v>145</v>
      </c>
      <c r="D187" s="341">
        <v>167</v>
      </c>
      <c r="E187" s="341">
        <v>115</v>
      </c>
      <c r="F187" s="341">
        <v>29</v>
      </c>
      <c r="G187" s="341">
        <v>25</v>
      </c>
      <c r="H187" s="341">
        <v>24</v>
      </c>
      <c r="I187" s="341">
        <v>23</v>
      </c>
      <c r="J187" s="341">
        <v>20</v>
      </c>
      <c r="K187" s="341">
        <v>22</v>
      </c>
      <c r="L187" s="341">
        <v>20</v>
      </c>
      <c r="M187" s="341">
        <v>22</v>
      </c>
    </row>
    <row r="188" spans="1:13" x14ac:dyDescent="0.3">
      <c r="A188" s="336" t="s">
        <v>50</v>
      </c>
      <c r="B188" s="341">
        <v>14</v>
      </c>
      <c r="C188" s="341">
        <v>10</v>
      </c>
      <c r="D188" s="341">
        <v>18</v>
      </c>
      <c r="E188" s="341">
        <v>14</v>
      </c>
      <c r="F188" s="341">
        <v>1</v>
      </c>
      <c r="G188" s="341">
        <v>2</v>
      </c>
      <c r="H188" s="341">
        <v>1</v>
      </c>
      <c r="I188" s="341">
        <v>2</v>
      </c>
      <c r="J188" s="341">
        <v>1</v>
      </c>
      <c r="K188" s="341">
        <v>2</v>
      </c>
      <c r="L188" s="341">
        <v>1</v>
      </c>
      <c r="M188" s="341">
        <v>2</v>
      </c>
    </row>
    <row r="189" spans="1:13" x14ac:dyDescent="0.3">
      <c r="A189" s="336" t="s">
        <v>49</v>
      </c>
      <c r="B189" s="341">
        <v>25</v>
      </c>
      <c r="C189" s="341">
        <v>20</v>
      </c>
      <c r="D189" s="341">
        <v>20</v>
      </c>
      <c r="E189" s="341">
        <v>14</v>
      </c>
      <c r="F189" s="341">
        <v>3</v>
      </c>
      <c r="G189" s="341">
        <v>1</v>
      </c>
      <c r="H189" s="341">
        <v>3</v>
      </c>
      <c r="I189" s="341">
        <v>1</v>
      </c>
      <c r="J189" s="341">
        <v>3</v>
      </c>
      <c r="K189" s="341">
        <v>1</v>
      </c>
      <c r="L189" s="341">
        <v>3</v>
      </c>
      <c r="M189" s="341">
        <v>1</v>
      </c>
    </row>
    <row r="190" spans="1:13" x14ac:dyDescent="0.3">
      <c r="A190" s="336" t="s">
        <v>48</v>
      </c>
      <c r="B190" s="341">
        <v>9</v>
      </c>
      <c r="C190" s="341">
        <v>7</v>
      </c>
      <c r="D190" s="341">
        <v>10</v>
      </c>
      <c r="E190" s="341">
        <v>5</v>
      </c>
      <c r="F190" s="341">
        <v>1</v>
      </c>
      <c r="G190" s="341">
        <v>1</v>
      </c>
      <c r="H190" s="341">
        <v>0</v>
      </c>
      <c r="I190" s="341">
        <v>1</v>
      </c>
      <c r="J190" s="341">
        <v>0</v>
      </c>
      <c r="K190" s="341">
        <v>1</v>
      </c>
      <c r="L190" s="341">
        <v>0</v>
      </c>
      <c r="M190" s="341">
        <v>1</v>
      </c>
    </row>
    <row r="191" spans="1:13" ht="15" thickBot="1" x14ac:dyDescent="0.35">
      <c r="A191" s="345" t="s">
        <v>47</v>
      </c>
      <c r="B191" s="341">
        <v>40</v>
      </c>
      <c r="C191" s="341">
        <v>37</v>
      </c>
      <c r="D191" s="341">
        <v>58</v>
      </c>
      <c r="E191" s="341">
        <v>36</v>
      </c>
      <c r="F191" s="341">
        <v>7</v>
      </c>
      <c r="G191" s="341">
        <v>7</v>
      </c>
      <c r="H191" s="341">
        <v>6</v>
      </c>
      <c r="I191" s="341">
        <v>4</v>
      </c>
      <c r="J191" s="341">
        <v>6</v>
      </c>
      <c r="K191" s="341">
        <v>3</v>
      </c>
      <c r="L191" s="341">
        <v>6</v>
      </c>
      <c r="M191" s="341">
        <v>3</v>
      </c>
    </row>
    <row r="192" spans="1:13" ht="15" thickTop="1" x14ac:dyDescent="0.3">
      <c r="A192" s="346" t="s">
        <v>5</v>
      </c>
      <c r="B192" s="344">
        <f>SUM(B183:B191)</f>
        <v>319</v>
      </c>
      <c r="C192" s="344">
        <f t="shared" ref="C192:M192" si="28">SUM(C183:C191)</f>
        <v>313</v>
      </c>
      <c r="D192" s="344">
        <f t="shared" si="28"/>
        <v>406</v>
      </c>
      <c r="E192" s="344">
        <f t="shared" si="28"/>
        <v>268</v>
      </c>
      <c r="F192" s="344">
        <f t="shared" si="28"/>
        <v>71</v>
      </c>
      <c r="G192" s="344">
        <f t="shared" si="28"/>
        <v>55</v>
      </c>
      <c r="H192" s="344">
        <f t="shared" si="28"/>
        <v>57</v>
      </c>
      <c r="I192" s="344">
        <f t="shared" si="28"/>
        <v>45</v>
      </c>
      <c r="J192" s="344">
        <f t="shared" si="28"/>
        <v>50</v>
      </c>
      <c r="K192" s="344">
        <f t="shared" si="28"/>
        <v>42</v>
      </c>
      <c r="L192" s="344">
        <f t="shared" si="28"/>
        <v>50</v>
      </c>
      <c r="M192" s="344">
        <f t="shared" si="28"/>
        <v>42</v>
      </c>
    </row>
    <row r="193" spans="1:13" x14ac:dyDescent="0.3">
      <c r="A193" s="426" t="s">
        <v>73</v>
      </c>
      <c r="B193" s="427"/>
      <c r="C193" s="427"/>
      <c r="D193" s="427"/>
      <c r="E193" s="427"/>
      <c r="F193" s="427"/>
      <c r="G193" s="427"/>
      <c r="H193" s="427"/>
      <c r="I193" s="427"/>
      <c r="J193" s="427"/>
      <c r="K193" s="427"/>
      <c r="L193" s="427"/>
      <c r="M193" s="428"/>
    </row>
    <row r="194" spans="1:13" x14ac:dyDescent="0.3">
      <c r="A194" s="429" t="s">
        <v>7</v>
      </c>
      <c r="B194" s="430"/>
      <c r="C194" s="430"/>
      <c r="D194" s="430"/>
      <c r="E194" s="430"/>
      <c r="F194" s="430"/>
      <c r="G194" s="430"/>
      <c r="H194" s="430"/>
      <c r="I194" s="430"/>
      <c r="J194" s="430"/>
      <c r="K194" s="430"/>
      <c r="L194" s="430"/>
      <c r="M194" s="431"/>
    </row>
    <row r="195" spans="1:13" x14ac:dyDescent="0.3">
      <c r="B195" s="432" t="s">
        <v>39</v>
      </c>
      <c r="C195" s="432"/>
      <c r="D195" s="432" t="s">
        <v>40</v>
      </c>
      <c r="E195" s="432"/>
      <c r="F195" s="432" t="s">
        <v>43</v>
      </c>
      <c r="G195" s="432"/>
      <c r="H195" s="432" t="s">
        <v>41</v>
      </c>
      <c r="I195" s="432"/>
      <c r="J195" s="432" t="s">
        <v>37</v>
      </c>
      <c r="K195" s="432"/>
      <c r="L195" s="432" t="s">
        <v>38</v>
      </c>
      <c r="M195" s="432"/>
    </row>
    <row r="196" spans="1:13" x14ac:dyDescent="0.3">
      <c r="B196" s="335">
        <f>B9</f>
        <v>2022</v>
      </c>
      <c r="C196" s="335">
        <f>C9</f>
        <v>2021</v>
      </c>
      <c r="D196" s="335">
        <f>B9</f>
        <v>2022</v>
      </c>
      <c r="E196" s="335">
        <f>C9</f>
        <v>2021</v>
      </c>
      <c r="F196" s="335">
        <f>B9</f>
        <v>2022</v>
      </c>
      <c r="G196" s="335">
        <f>C9</f>
        <v>2021</v>
      </c>
      <c r="H196" s="335">
        <f>B9</f>
        <v>2022</v>
      </c>
      <c r="I196" s="335">
        <f>C9</f>
        <v>2021</v>
      </c>
      <c r="J196" s="335">
        <f>B9</f>
        <v>2022</v>
      </c>
      <c r="K196" s="335">
        <f>C9</f>
        <v>2021</v>
      </c>
      <c r="L196" s="335">
        <f>B9</f>
        <v>2022</v>
      </c>
      <c r="M196" s="335">
        <f>C9</f>
        <v>2021</v>
      </c>
    </row>
    <row r="197" spans="1:13" x14ac:dyDescent="0.3">
      <c r="A197" s="336" t="s">
        <v>54</v>
      </c>
      <c r="B197" s="341">
        <v>6</v>
      </c>
      <c r="C197" s="341">
        <v>16</v>
      </c>
      <c r="D197" s="341">
        <v>4</v>
      </c>
      <c r="E197" s="341">
        <v>8</v>
      </c>
      <c r="F197" s="341">
        <v>2</v>
      </c>
      <c r="G197" s="341">
        <v>3</v>
      </c>
      <c r="H197" s="341">
        <v>2</v>
      </c>
      <c r="I197" s="341">
        <v>3</v>
      </c>
      <c r="J197" s="341">
        <v>2</v>
      </c>
      <c r="K197" s="341">
        <v>3</v>
      </c>
      <c r="L197" s="341">
        <v>2</v>
      </c>
      <c r="M197" s="341">
        <v>3</v>
      </c>
    </row>
    <row r="198" spans="1:13" x14ac:dyDescent="0.3">
      <c r="A198" s="336" t="s">
        <v>53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3">
      <c r="A199" s="336" t="s">
        <v>42</v>
      </c>
      <c r="B199" s="341">
        <v>19</v>
      </c>
      <c r="C199" s="341">
        <v>23</v>
      </c>
      <c r="D199" s="341">
        <v>21</v>
      </c>
      <c r="E199" s="341">
        <v>22</v>
      </c>
      <c r="F199" s="341">
        <v>3</v>
      </c>
      <c r="G199" s="341">
        <v>7</v>
      </c>
      <c r="H199" s="341">
        <v>3</v>
      </c>
      <c r="I199" s="341">
        <v>6</v>
      </c>
      <c r="J199" s="341">
        <v>3</v>
      </c>
      <c r="K199" s="341">
        <v>6</v>
      </c>
      <c r="L199" s="341">
        <v>3</v>
      </c>
      <c r="M199" s="341">
        <v>6</v>
      </c>
    </row>
    <row r="200" spans="1:13" x14ac:dyDescent="0.3">
      <c r="A200" s="336" t="s">
        <v>52</v>
      </c>
      <c r="B200" s="341">
        <v>0</v>
      </c>
      <c r="C200" s="341">
        <v>1</v>
      </c>
      <c r="D200" s="341">
        <v>0</v>
      </c>
      <c r="E200" s="341">
        <v>1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3">
      <c r="A201" s="336" t="s">
        <v>51</v>
      </c>
      <c r="B201" s="341">
        <v>39</v>
      </c>
      <c r="C201" s="341">
        <v>46</v>
      </c>
      <c r="D201" s="341">
        <v>37</v>
      </c>
      <c r="E201" s="341">
        <v>45</v>
      </c>
      <c r="F201" s="341">
        <v>15</v>
      </c>
      <c r="G201" s="341">
        <v>14</v>
      </c>
      <c r="H201" s="341">
        <v>15</v>
      </c>
      <c r="I201" s="341">
        <v>11</v>
      </c>
      <c r="J201" s="341">
        <v>14</v>
      </c>
      <c r="K201" s="341">
        <v>10</v>
      </c>
      <c r="L201" s="341">
        <v>13</v>
      </c>
      <c r="M201" s="341">
        <v>10</v>
      </c>
    </row>
    <row r="202" spans="1:13" x14ac:dyDescent="0.3">
      <c r="A202" s="336" t="s">
        <v>50</v>
      </c>
      <c r="B202" s="341">
        <v>9</v>
      </c>
      <c r="C202" s="341">
        <v>5</v>
      </c>
      <c r="D202" s="341">
        <v>10</v>
      </c>
      <c r="E202" s="341">
        <v>4</v>
      </c>
      <c r="F202" s="341">
        <v>5</v>
      </c>
      <c r="G202" s="341">
        <v>1</v>
      </c>
      <c r="H202" s="341">
        <v>4</v>
      </c>
      <c r="I202" s="341">
        <v>0</v>
      </c>
      <c r="J202" s="341">
        <v>4</v>
      </c>
      <c r="K202" s="341">
        <v>0</v>
      </c>
      <c r="L202" s="341">
        <v>4</v>
      </c>
      <c r="M202" s="341">
        <v>0</v>
      </c>
    </row>
    <row r="203" spans="1:13" x14ac:dyDescent="0.3">
      <c r="A203" s="336" t="s">
        <v>49</v>
      </c>
      <c r="B203" s="341">
        <v>7</v>
      </c>
      <c r="C203" s="341">
        <v>4</v>
      </c>
      <c r="D203" s="341">
        <v>6</v>
      </c>
      <c r="E203" s="341">
        <v>4</v>
      </c>
      <c r="F203" s="341">
        <v>1</v>
      </c>
      <c r="G203" s="341">
        <v>0</v>
      </c>
      <c r="H203" s="341">
        <v>1</v>
      </c>
      <c r="I203" s="341">
        <v>0</v>
      </c>
      <c r="J203" s="341">
        <v>1</v>
      </c>
      <c r="K203" s="341">
        <v>0</v>
      </c>
      <c r="L203" s="341">
        <v>1</v>
      </c>
      <c r="M203" s="341">
        <v>0</v>
      </c>
    </row>
    <row r="204" spans="1:13" x14ac:dyDescent="0.3">
      <c r="A204" s="336" t="s">
        <v>48</v>
      </c>
      <c r="B204" s="341">
        <v>1</v>
      </c>
      <c r="C204" s="341">
        <v>2</v>
      </c>
      <c r="D204" s="341">
        <v>2</v>
      </c>
      <c r="E204" s="341">
        <v>2</v>
      </c>
      <c r="F204" s="341">
        <v>0</v>
      </c>
      <c r="G204" s="341">
        <v>1</v>
      </c>
      <c r="H204" s="341">
        <v>0</v>
      </c>
      <c r="I204" s="341">
        <v>1</v>
      </c>
      <c r="J204" s="341">
        <v>0</v>
      </c>
      <c r="K204" s="341">
        <v>1</v>
      </c>
      <c r="L204" s="341">
        <v>0</v>
      </c>
      <c r="M204" s="341">
        <v>1</v>
      </c>
    </row>
    <row r="205" spans="1:13" ht="15" thickBot="1" x14ac:dyDescent="0.35">
      <c r="A205" s="345" t="s">
        <v>47</v>
      </c>
      <c r="B205" s="341">
        <v>13</v>
      </c>
      <c r="C205" s="341">
        <v>17</v>
      </c>
      <c r="D205" s="341">
        <v>16</v>
      </c>
      <c r="E205" s="341">
        <v>15</v>
      </c>
      <c r="F205" s="341">
        <v>6</v>
      </c>
      <c r="G205" s="341">
        <v>4</v>
      </c>
      <c r="H205" s="341">
        <v>5</v>
      </c>
      <c r="I205" s="341">
        <v>2</v>
      </c>
      <c r="J205" s="341">
        <v>5</v>
      </c>
      <c r="K205" s="341">
        <v>2</v>
      </c>
      <c r="L205" s="341">
        <v>5</v>
      </c>
      <c r="M205" s="341">
        <v>2</v>
      </c>
    </row>
    <row r="206" spans="1:13" ht="15.6" thickTop="1" thickBot="1" x14ac:dyDescent="0.35">
      <c r="A206" s="346" t="s">
        <v>5</v>
      </c>
      <c r="B206" s="344">
        <f t="shared" ref="B206:M206" si="29">SUM(B197:B205)</f>
        <v>94</v>
      </c>
      <c r="C206" s="344">
        <f t="shared" si="29"/>
        <v>114</v>
      </c>
      <c r="D206" s="344">
        <f t="shared" si="29"/>
        <v>96</v>
      </c>
      <c r="E206" s="344">
        <f t="shared" si="29"/>
        <v>101</v>
      </c>
      <c r="F206" s="344">
        <f t="shared" si="29"/>
        <v>32</v>
      </c>
      <c r="G206" s="344">
        <f t="shared" si="29"/>
        <v>30</v>
      </c>
      <c r="H206" s="344">
        <f t="shared" si="29"/>
        <v>30</v>
      </c>
      <c r="I206" s="344">
        <f t="shared" si="29"/>
        <v>23</v>
      </c>
      <c r="J206" s="344">
        <f t="shared" si="29"/>
        <v>29</v>
      </c>
      <c r="K206" s="344">
        <f t="shared" si="29"/>
        <v>22</v>
      </c>
      <c r="L206" s="344">
        <f t="shared" si="29"/>
        <v>28</v>
      </c>
      <c r="M206" s="344">
        <f t="shared" si="29"/>
        <v>22</v>
      </c>
    </row>
    <row r="207" spans="1:13" ht="15" thickBot="1" x14ac:dyDescent="0.35">
      <c r="A207" s="367" t="s">
        <v>74</v>
      </c>
      <c r="B207" s="357">
        <f>SUM(B192,B206)</f>
        <v>413</v>
      </c>
      <c r="C207" s="357">
        <f t="shared" ref="C207:M207" si="30">SUM(C192,C206)</f>
        <v>427</v>
      </c>
      <c r="D207" s="357">
        <f t="shared" si="30"/>
        <v>502</v>
      </c>
      <c r="E207" s="357">
        <f t="shared" si="30"/>
        <v>369</v>
      </c>
      <c r="F207" s="357">
        <f t="shared" si="30"/>
        <v>103</v>
      </c>
      <c r="G207" s="357">
        <f t="shared" si="30"/>
        <v>85</v>
      </c>
      <c r="H207" s="357">
        <f t="shared" si="30"/>
        <v>87</v>
      </c>
      <c r="I207" s="357">
        <f t="shared" si="30"/>
        <v>68</v>
      </c>
      <c r="J207" s="357">
        <f t="shared" si="30"/>
        <v>79</v>
      </c>
      <c r="K207" s="357">
        <f t="shared" si="30"/>
        <v>64</v>
      </c>
      <c r="L207" s="357">
        <f t="shared" si="30"/>
        <v>78</v>
      </c>
      <c r="M207" s="357">
        <f t="shared" si="30"/>
        <v>64</v>
      </c>
    </row>
    <row r="208" spans="1:13" x14ac:dyDescent="0.3">
      <c r="A208" s="364"/>
      <c r="B208" s="364"/>
      <c r="C208" s="364"/>
      <c r="D208" s="364"/>
      <c r="E208" s="364"/>
      <c r="F208" s="364"/>
      <c r="G208" s="364"/>
      <c r="H208" s="364"/>
      <c r="I208" s="364"/>
      <c r="J208" s="364"/>
      <c r="K208" s="364"/>
      <c r="L208" s="364"/>
      <c r="M208" s="364"/>
    </row>
    <row r="209" spans="1:13" x14ac:dyDescent="0.3">
      <c r="A209" s="364"/>
      <c r="B209" s="364"/>
      <c r="C209" s="364"/>
      <c r="D209" s="364"/>
      <c r="E209" s="364"/>
      <c r="F209" s="364"/>
      <c r="G209" s="364"/>
      <c r="H209" s="364"/>
      <c r="I209" s="364"/>
      <c r="J209" s="364"/>
      <c r="K209" s="364"/>
      <c r="L209" s="364"/>
      <c r="M209" s="364"/>
    </row>
  </sheetData>
  <sortState xmlns:xlrd2="http://schemas.microsoft.com/office/spreadsheetml/2017/richdata2" ref="A167:C175">
    <sortCondition ref="A167:A175"/>
  </sortState>
  <mergeCells count="108"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</mergeCells>
  <printOptions horizontalCentered="1"/>
  <pageMargins left="0.25" right="0.25" top="0.75" bottom="0.75" header="0.3" footer="0.3"/>
  <pageSetup scale="23" orientation="portrait" r:id="rId1"/>
  <headerFooter>
    <oddHeader>&amp;C&amp;F
&amp;A&amp;R&amp;P of &amp;N</oddHeader>
    <oddFooter>&amp;LPrepared by: Information Technology Solutions
Job Name: UGAP099AX&amp;RPrepared Date: 9/30/2022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333399"/>
    <pageSetUpPr fitToPage="1"/>
  </sheetPr>
  <dimension ref="A1:V141"/>
  <sheetViews>
    <sheetView showGridLines="0" zoomScale="80" zoomScaleNormal="80" workbookViewId="0">
      <selection sqref="A1:U1"/>
    </sheetView>
  </sheetViews>
  <sheetFormatPr defaultColWidth="9.109375" defaultRowHeight="13.2" x14ac:dyDescent="0.25"/>
  <cols>
    <col min="1" max="1" width="29.44140625" style="115" bestFit="1" customWidth="1"/>
    <col min="2" max="3" width="10.109375" style="116" customWidth="1"/>
    <col min="4" max="4" width="8.6640625" style="116" bestFit="1" customWidth="1"/>
    <col min="5" max="5" width="10.6640625" style="117" customWidth="1"/>
    <col min="6" max="7" width="10.109375" style="116" customWidth="1"/>
    <col min="8" max="8" width="8.6640625" style="116" customWidth="1"/>
    <col min="9" max="9" width="10.6640625" style="116" customWidth="1"/>
    <col min="10" max="10" width="10.33203125" style="116" customWidth="1"/>
    <col min="11" max="11" width="10.109375" style="116" customWidth="1"/>
    <col min="12" max="12" width="7.44140625" style="116" customWidth="1"/>
    <col min="13" max="13" width="9.33203125" style="116" customWidth="1"/>
    <col min="14" max="15" width="10.109375" style="116" customWidth="1"/>
    <col min="16" max="16" width="6.44140625" style="116" customWidth="1"/>
    <col min="17" max="17" width="9.5546875" style="116" customWidth="1"/>
    <col min="18" max="19" width="10.109375" style="116" customWidth="1"/>
    <col min="20" max="20" width="7.44140625" style="116" customWidth="1"/>
    <col min="21" max="21" width="9.6640625" style="116" customWidth="1"/>
    <col min="22" max="22" width="21.44140625" style="298" customWidth="1"/>
    <col min="23" max="52" width="10.88671875" style="88" customWidth="1"/>
    <col min="53" max="16384" width="9.109375" style="88"/>
  </cols>
  <sheetData>
    <row r="1" spans="1:22" ht="15.75" customHeight="1" x14ac:dyDescent="0.25">
      <c r="A1" s="386" t="s">
        <v>8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</row>
    <row r="2" spans="1:22" ht="15.75" customHeight="1" x14ac:dyDescent="0.25">
      <c r="A2" s="386" t="s">
        <v>25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</row>
    <row r="3" spans="1:22" ht="15.6" x14ac:dyDescent="0.25">
      <c r="A3" s="401" t="str">
        <f>Summary!A3</f>
        <v>Fall 2022</v>
      </c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</row>
    <row r="4" spans="1:22" ht="15.75" customHeight="1" x14ac:dyDescent="0.25">
      <c r="A4" s="401" t="str">
        <f>Summary!A4</f>
        <v>as of Friday, September 30, 2022</v>
      </c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1"/>
      <c r="R4" s="401"/>
      <c r="S4" s="401"/>
      <c r="T4" s="401"/>
      <c r="U4" s="401"/>
    </row>
    <row r="5" spans="1:22" ht="16.2" thickBot="1" x14ac:dyDescent="0.3">
      <c r="A5" s="402"/>
      <c r="B5" s="402"/>
      <c r="C5" s="402"/>
      <c r="D5" s="402"/>
      <c r="E5" s="402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4.4" thickBot="1" x14ac:dyDescent="0.3">
      <c r="A6" s="90"/>
      <c r="B6" s="403" t="s">
        <v>33</v>
      </c>
      <c r="C6" s="404"/>
      <c r="D6" s="404"/>
      <c r="E6" s="405"/>
      <c r="F6" s="406" t="s">
        <v>35</v>
      </c>
      <c r="G6" s="407"/>
      <c r="H6" s="407"/>
      <c r="I6" s="408"/>
      <c r="J6" s="409" t="s">
        <v>27</v>
      </c>
      <c r="K6" s="410"/>
      <c r="L6" s="410"/>
      <c r="M6" s="411"/>
      <c r="N6" s="398" t="s">
        <v>26</v>
      </c>
      <c r="O6" s="399"/>
      <c r="P6" s="399"/>
      <c r="Q6" s="400"/>
      <c r="R6" s="387" t="s">
        <v>10</v>
      </c>
      <c r="S6" s="388"/>
      <c r="T6" s="388"/>
      <c r="U6" s="389"/>
    </row>
    <row r="7" spans="1:22" ht="13.8" x14ac:dyDescent="0.25">
      <c r="A7" s="90"/>
      <c r="B7" s="209" t="str">
        <f>Summary!B6</f>
        <v>Fall 2022</v>
      </c>
      <c r="C7" s="209" t="str">
        <f>Summary!C6</f>
        <v>Fall 2021</v>
      </c>
      <c r="D7" s="378" t="s">
        <v>23</v>
      </c>
      <c r="E7" s="380" t="s">
        <v>24</v>
      </c>
      <c r="F7" s="43" t="str">
        <f>B7</f>
        <v>Fall 2022</v>
      </c>
      <c r="G7" s="45" t="str">
        <f>C7</f>
        <v>Fall 2021</v>
      </c>
      <c r="H7" s="382" t="s">
        <v>23</v>
      </c>
      <c r="I7" s="384" t="s">
        <v>24</v>
      </c>
      <c r="J7" s="47" t="str">
        <f>B7</f>
        <v>Fall 2022</v>
      </c>
      <c r="K7" s="49" t="str">
        <f>G7</f>
        <v>Fall 2021</v>
      </c>
      <c r="L7" s="394" t="s">
        <v>23</v>
      </c>
      <c r="M7" s="396" t="s">
        <v>24</v>
      </c>
      <c r="N7" s="51" t="str">
        <f>B7</f>
        <v>Fall 2022</v>
      </c>
      <c r="O7" s="53" t="str">
        <f>B7</f>
        <v>Fall 2022</v>
      </c>
      <c r="P7" s="412" t="s">
        <v>23</v>
      </c>
      <c r="Q7" s="414" t="s">
        <v>24</v>
      </c>
      <c r="R7" s="131" t="str">
        <f>B7</f>
        <v>Fall 2022</v>
      </c>
      <c r="S7" s="132" t="str">
        <f>C7</f>
        <v>Fall 2021</v>
      </c>
      <c r="T7" s="390" t="s">
        <v>23</v>
      </c>
      <c r="U7" s="392" t="s">
        <v>24</v>
      </c>
    </row>
    <row r="8" spans="1:22" ht="28.2" thickBot="1" x14ac:dyDescent="0.3">
      <c r="A8" s="328"/>
      <c r="B8" s="42" t="str">
        <f>Summary!B7</f>
        <v>as of 9/30/22</v>
      </c>
      <c r="C8" s="42" t="str">
        <f>Summary!C7</f>
        <v>as of 9/30/21</v>
      </c>
      <c r="D8" s="379"/>
      <c r="E8" s="381"/>
      <c r="F8" s="44" t="str">
        <f>B8</f>
        <v>as of 9/30/22</v>
      </c>
      <c r="G8" s="46" t="str">
        <f>C8</f>
        <v>as of 9/30/21</v>
      </c>
      <c r="H8" s="383"/>
      <c r="I8" s="385"/>
      <c r="J8" s="48" t="str">
        <f>F8</f>
        <v>as of 9/30/22</v>
      </c>
      <c r="K8" s="50" t="str">
        <f>G8</f>
        <v>as of 9/30/21</v>
      </c>
      <c r="L8" s="395"/>
      <c r="M8" s="397"/>
      <c r="N8" s="52" t="str">
        <f>J8</f>
        <v>as of 9/30/22</v>
      </c>
      <c r="O8" s="54" t="str">
        <f>K8</f>
        <v>as of 9/30/21</v>
      </c>
      <c r="P8" s="413"/>
      <c r="Q8" s="415"/>
      <c r="R8" s="133" t="str">
        <f>N8</f>
        <v>as of 9/30/22</v>
      </c>
      <c r="S8" s="134" t="str">
        <f>O8</f>
        <v>as of 9/30/21</v>
      </c>
      <c r="T8" s="391"/>
      <c r="U8" s="393"/>
    </row>
    <row r="9" spans="1:22" s="80" customFormat="1" ht="14.4" thickBot="1" x14ac:dyDescent="0.3">
      <c r="A9" s="213" t="s">
        <v>28</v>
      </c>
      <c r="B9" s="55">
        <f>B26+B74+B42+B10+B58+B83</f>
        <v>67661</v>
      </c>
      <c r="C9" s="55">
        <f>C26+C74+C42+C10+C58+C83</f>
        <v>67433</v>
      </c>
      <c r="D9" s="55">
        <f t="shared" ref="D9" si="0">IF(ISERROR(B9-C9),"n/a",B9-C9)</f>
        <v>228</v>
      </c>
      <c r="E9" s="56">
        <f t="shared" ref="E9" si="1">IF(ISERROR(D9/C9),"n/a",(D9/C9))</f>
        <v>3.3811338662079397E-3</v>
      </c>
      <c r="F9" s="59">
        <f>F26+F74+F42+F10+F58+F83</f>
        <v>45969</v>
      </c>
      <c r="G9" s="59">
        <f>G26+G74+G42+G10+G58+G83</f>
        <v>44228</v>
      </c>
      <c r="H9" s="368">
        <f>IF(ISERROR(F9-G9),"n/a",F9-G9)</f>
        <v>1741</v>
      </c>
      <c r="I9" s="60">
        <f t="shared" ref="I9" si="2">IF(ISERROR(H9/G9),"n/a",(H9/G9))</f>
        <v>3.9364203671882064E-2</v>
      </c>
      <c r="J9" s="57">
        <f>J26+J74+J42+J10+J58+J83</f>
        <v>7275</v>
      </c>
      <c r="K9" s="57">
        <f>K26+K74+K42+K10+K58+K83</f>
        <v>7579</v>
      </c>
      <c r="L9" s="58">
        <f t="shared" ref="L9" si="3">IF(ISERROR(J9-K9),"n/a",J9-K9)</f>
        <v>-304</v>
      </c>
      <c r="M9" s="61">
        <f t="shared" ref="M9" si="4">IF(ISERROR(L9/K9),"n/a",(L9/K9))</f>
        <v>-4.0110832563662754E-2</v>
      </c>
      <c r="N9" s="62">
        <f>N26+N74+N42+N10+N58+N83</f>
        <v>7078</v>
      </c>
      <c r="O9" s="62">
        <f>O26+O74+O42+O10+O58+O83</f>
        <v>7292</v>
      </c>
      <c r="P9" s="369">
        <f t="shared" ref="P9" si="5">IF(ISERROR(N9-O9),"n/a",N9-O9)</f>
        <v>-214</v>
      </c>
      <c r="Q9" s="291">
        <f t="shared" ref="Q9" si="6">IF(ISERROR(P9/O9),"n/a",(P9/O9))</f>
        <v>-2.9347229840921557E-2</v>
      </c>
      <c r="R9" s="135">
        <f>R26+R74+R42+R10+R58+R83</f>
        <v>6958</v>
      </c>
      <c r="S9" s="135">
        <f>S26+S74+S42+S10+S58+S83</f>
        <v>7167</v>
      </c>
      <c r="T9" s="370">
        <f t="shared" ref="T9" si="7">IF(ISERROR(R9-S9),"n/a",R9-S9)</f>
        <v>-209</v>
      </c>
      <c r="U9" s="203">
        <f t="shared" ref="U9" si="8">IF(ISERROR(T9/S9),"n/a",(T9/S9))</f>
        <v>-2.916143435189061E-2</v>
      </c>
      <c r="V9" s="299"/>
    </row>
    <row r="10" spans="1:22" ht="40.5" customHeight="1" thickBot="1" x14ac:dyDescent="0.3">
      <c r="A10" s="329" t="s">
        <v>36</v>
      </c>
      <c r="B10" s="64">
        <f>B11+B18</f>
        <v>15759</v>
      </c>
      <c r="C10" s="65">
        <f>C11+C18</f>
        <v>14144</v>
      </c>
      <c r="D10" s="66">
        <f t="shared" ref="D10:D25" si="9">IF(ISERROR(B10-C10),"n/a",B10-C10)</f>
        <v>1615</v>
      </c>
      <c r="E10" s="67">
        <f t="shared" ref="E10:E25" si="10">IF(ISERROR(D10/C10),"n/a",(D10/C10))</f>
        <v>0.1141826923076923</v>
      </c>
      <c r="F10" s="68">
        <f>F11+F18</f>
        <v>8366</v>
      </c>
      <c r="G10" s="69">
        <f>G11+G18</f>
        <v>7425</v>
      </c>
      <c r="H10" s="70">
        <f t="shared" ref="H10:H24" si="11">IF(ISERROR(F10-G10),"n/a",F10-G10)</f>
        <v>941</v>
      </c>
      <c r="I10" s="71">
        <f t="shared" ref="I10:I25" si="12">IF(ISERROR(H10/G10),"n/a",(H10/G10))</f>
        <v>0.12673400673400673</v>
      </c>
      <c r="J10" s="72">
        <f>J11+J18</f>
        <v>1192</v>
      </c>
      <c r="K10" s="73">
        <f>K11+K18</f>
        <v>1178</v>
      </c>
      <c r="L10" s="74">
        <f t="shared" ref="L10:L24" si="13">IF(ISERROR(J10-K10),"n/a",J10-K10)</f>
        <v>14</v>
      </c>
      <c r="M10" s="75">
        <f t="shared" ref="M10:M25" si="14">IF(ISERROR(L10/K10),"n/a",(L10/K10))</f>
        <v>1.1884550084889643E-2</v>
      </c>
      <c r="N10" s="76">
        <f>N11+N18</f>
        <v>1167</v>
      </c>
      <c r="O10" s="77">
        <f>O11+O18</f>
        <v>1144</v>
      </c>
      <c r="P10" s="78">
        <f t="shared" ref="P10:P25" si="15">IF(ISERROR(N10-O10),"n/a",N10-O10)</f>
        <v>23</v>
      </c>
      <c r="Q10" s="292">
        <f t="shared" ref="Q10:Q25" si="16">IF(ISERROR(P10/O10),"n/a",(P10/O10))</f>
        <v>2.0104895104895104E-2</v>
      </c>
      <c r="R10" s="136">
        <f>R11+R18</f>
        <v>1149</v>
      </c>
      <c r="S10" s="138">
        <f>S11+S18</f>
        <v>1131</v>
      </c>
      <c r="T10" s="139">
        <f t="shared" ref="T10:T25" si="17">IF(ISERROR(R10-S10),"n/a",R10-S10)</f>
        <v>18</v>
      </c>
      <c r="U10" s="204">
        <f t="shared" ref="U10:U25" si="18">IF(ISERROR(T10/S10),"n/a",(T10/S10))</f>
        <v>1.5915119363395226E-2</v>
      </c>
    </row>
    <row r="11" spans="1:22" s="81" customFormat="1" ht="20.25" customHeight="1" thickBot="1" x14ac:dyDescent="0.3">
      <c r="A11" s="79" t="s">
        <v>77</v>
      </c>
      <c r="B11" s="64">
        <f>B12+B16+B14</f>
        <v>12937</v>
      </c>
      <c r="C11" s="65">
        <f>C12+C14+C16</f>
        <v>11255</v>
      </c>
      <c r="D11" s="66">
        <f t="shared" si="9"/>
        <v>1682</v>
      </c>
      <c r="E11" s="67">
        <f t="shared" si="10"/>
        <v>0.14944469124833407</v>
      </c>
      <c r="F11" s="68">
        <f>F12+F16+F14</f>
        <v>7212</v>
      </c>
      <c r="G11" s="69">
        <f>G12+G16+G14</f>
        <v>6242</v>
      </c>
      <c r="H11" s="70">
        <f t="shared" si="11"/>
        <v>970</v>
      </c>
      <c r="I11" s="71">
        <f t="shared" si="12"/>
        <v>0.15539891060557515</v>
      </c>
      <c r="J11" s="72">
        <f>J12+J16+J14</f>
        <v>983</v>
      </c>
      <c r="K11" s="73">
        <f>K12+K16+K14</f>
        <v>861</v>
      </c>
      <c r="L11" s="74">
        <f t="shared" si="13"/>
        <v>122</v>
      </c>
      <c r="M11" s="75">
        <f t="shared" si="14"/>
        <v>0.14169570267131243</v>
      </c>
      <c r="N11" s="76">
        <f>N12+N16+N14</f>
        <v>965</v>
      </c>
      <c r="O11" s="77">
        <f>O12+O16+O14</f>
        <v>837</v>
      </c>
      <c r="P11" s="78">
        <f t="shared" si="15"/>
        <v>128</v>
      </c>
      <c r="Q11" s="292">
        <f t="shared" si="16"/>
        <v>0.15292712066905614</v>
      </c>
      <c r="R11" s="136">
        <f>R12+R16+R14</f>
        <v>952</v>
      </c>
      <c r="S11" s="138">
        <f>S12+S16+S14</f>
        <v>830</v>
      </c>
      <c r="T11" s="139">
        <f t="shared" si="17"/>
        <v>122</v>
      </c>
      <c r="U11" s="204">
        <f t="shared" si="18"/>
        <v>0.14698795180722893</v>
      </c>
      <c r="V11" s="300"/>
    </row>
    <row r="12" spans="1:22" ht="27.75" customHeight="1" x14ac:dyDescent="0.25">
      <c r="A12" s="192" t="s">
        <v>30</v>
      </c>
      <c r="B12" s="106">
        <f>B13</f>
        <v>11143</v>
      </c>
      <c r="C12" s="107">
        <f>C13</f>
        <v>9877</v>
      </c>
      <c r="D12" s="108">
        <f t="shared" ref="D12:D15" si="19">IF(ISERROR(B12-C12),"n/a",B12-C12)</f>
        <v>1266</v>
      </c>
      <c r="E12" s="109">
        <f t="shared" ref="E12:E15" si="20">IF(ISERROR(D12/C12),"n/a",(D12/C12))</f>
        <v>0.12817657183355269</v>
      </c>
      <c r="F12" s="194">
        <f>F13</f>
        <v>5797</v>
      </c>
      <c r="G12" s="195">
        <f>G13</f>
        <v>5199</v>
      </c>
      <c r="H12" s="110">
        <f t="shared" ref="H12:H15" si="21">IF(ISERROR(F12-G12),"n/a",F12-G12)</f>
        <v>598</v>
      </c>
      <c r="I12" s="111">
        <f t="shared" ref="I12:I15" si="22">IF(ISERROR(H12/G12),"n/a",(H12/G12))</f>
        <v>0.115022119638392</v>
      </c>
      <c r="J12" s="196">
        <f>J13</f>
        <v>876</v>
      </c>
      <c r="K12" s="197">
        <f>K13</f>
        <v>822</v>
      </c>
      <c r="L12" s="112">
        <f t="shared" ref="L12:L15" si="23">IF(ISERROR(J12-K12),"n/a",J12-K12)</f>
        <v>54</v>
      </c>
      <c r="M12" s="113">
        <f t="shared" ref="M12:M15" si="24">IF(ISERROR(L12/K12),"n/a",(L12/K12))</f>
        <v>6.569343065693431E-2</v>
      </c>
      <c r="N12" s="198">
        <f>N13</f>
        <v>864</v>
      </c>
      <c r="O12" s="199">
        <f>O13</f>
        <v>802</v>
      </c>
      <c r="P12" s="114">
        <f t="shared" ref="P12:P15" si="25">IF(ISERROR(N12-O12),"n/a",N12-O12)</f>
        <v>62</v>
      </c>
      <c r="Q12" s="294">
        <f t="shared" ref="Q12:Q15" si="26">IF(ISERROR(P12/O12),"n/a",(P12/O12))</f>
        <v>7.7306733167082295E-2</v>
      </c>
      <c r="R12" s="200">
        <f>R13</f>
        <v>856</v>
      </c>
      <c r="S12" s="201">
        <f>S13</f>
        <v>795</v>
      </c>
      <c r="T12" s="142">
        <f t="shared" ref="T12:T15" si="27">IF(ISERROR(R12-S12),"n/a",R12-S12)</f>
        <v>61</v>
      </c>
      <c r="U12" s="206">
        <f t="shared" ref="U12:U15" si="28">IF(ISERROR(T12/S12),"n/a",(T12/S12))</f>
        <v>7.672955974842767E-2</v>
      </c>
    </row>
    <row r="13" spans="1:22" customFormat="1" ht="12.75" customHeight="1" x14ac:dyDescent="0.25">
      <c r="A13" s="41" t="s">
        <v>19</v>
      </c>
      <c r="B13" s="311">
        <v>11143</v>
      </c>
      <c r="C13" s="312">
        <v>9877</v>
      </c>
      <c r="D13" s="120">
        <f t="shared" si="19"/>
        <v>1266</v>
      </c>
      <c r="E13" s="321">
        <f t="shared" si="20"/>
        <v>0.12817657183355269</v>
      </c>
      <c r="F13" s="313">
        <v>5797</v>
      </c>
      <c r="G13" s="314">
        <v>5199</v>
      </c>
      <c r="H13" s="124">
        <f t="shared" si="21"/>
        <v>598</v>
      </c>
      <c r="I13" s="125">
        <f t="shared" si="22"/>
        <v>0.115022119638392</v>
      </c>
      <c r="J13" s="315">
        <v>876</v>
      </c>
      <c r="K13" s="316">
        <v>822</v>
      </c>
      <c r="L13" s="128">
        <f t="shared" si="23"/>
        <v>54</v>
      </c>
      <c r="M13" s="129">
        <f t="shared" si="24"/>
        <v>6.569343065693431E-2</v>
      </c>
      <c r="N13" s="317">
        <v>864</v>
      </c>
      <c r="O13" s="318">
        <v>802</v>
      </c>
      <c r="P13" s="145">
        <f t="shared" si="25"/>
        <v>62</v>
      </c>
      <c r="Q13" s="295">
        <f t="shared" si="26"/>
        <v>7.7306733167082295E-2</v>
      </c>
      <c r="R13" s="319">
        <v>856</v>
      </c>
      <c r="S13" s="320">
        <v>795</v>
      </c>
      <c r="T13" s="148">
        <f t="shared" si="27"/>
        <v>61</v>
      </c>
      <c r="U13" s="207">
        <f t="shared" si="28"/>
        <v>7.672955974842767E-2</v>
      </c>
    </row>
    <row r="14" spans="1:22" ht="27.75" customHeight="1" x14ac:dyDescent="0.25">
      <c r="A14" s="193" t="s">
        <v>29</v>
      </c>
      <c r="B14" s="106">
        <f>B15</f>
        <v>1210</v>
      </c>
      <c r="C14" s="107">
        <f>C15</f>
        <v>906</v>
      </c>
      <c r="D14" s="108">
        <f t="shared" si="19"/>
        <v>304</v>
      </c>
      <c r="E14" s="109">
        <f t="shared" si="20"/>
        <v>0.33554083885209712</v>
      </c>
      <c r="F14" s="194">
        <f>F15</f>
        <v>946</v>
      </c>
      <c r="G14" s="195">
        <f>G15</f>
        <v>646</v>
      </c>
      <c r="H14" s="110">
        <f t="shared" si="21"/>
        <v>300</v>
      </c>
      <c r="I14" s="111">
        <f t="shared" si="22"/>
        <v>0.46439628482972134</v>
      </c>
      <c r="J14" s="196">
        <f>J15</f>
        <v>84</v>
      </c>
      <c r="K14" s="197">
        <f>K15</f>
        <v>28</v>
      </c>
      <c r="L14" s="112">
        <f t="shared" si="23"/>
        <v>56</v>
      </c>
      <c r="M14" s="113">
        <f t="shared" si="24"/>
        <v>2</v>
      </c>
      <c r="N14" s="198">
        <f>N15</f>
        <v>81</v>
      </c>
      <c r="O14" s="199">
        <f>O15</f>
        <v>26</v>
      </c>
      <c r="P14" s="114">
        <f t="shared" si="25"/>
        <v>55</v>
      </c>
      <c r="Q14" s="294">
        <f t="shared" si="26"/>
        <v>2.1153846153846154</v>
      </c>
      <c r="R14" s="200">
        <f>R15</f>
        <v>77</v>
      </c>
      <c r="S14" s="201">
        <f>S15</f>
        <v>26</v>
      </c>
      <c r="T14" s="142">
        <f t="shared" si="27"/>
        <v>51</v>
      </c>
      <c r="U14" s="206">
        <f t="shared" si="28"/>
        <v>1.9615384615384615</v>
      </c>
    </row>
    <row r="15" spans="1:22" s="82" customFormat="1" x14ac:dyDescent="0.25">
      <c r="A15" s="41" t="s">
        <v>19</v>
      </c>
      <c r="B15" s="118">
        <v>1210</v>
      </c>
      <c r="C15" s="119">
        <v>906</v>
      </c>
      <c r="D15" s="120">
        <f t="shared" si="19"/>
        <v>304</v>
      </c>
      <c r="E15" s="121">
        <f t="shared" si="20"/>
        <v>0.33554083885209712</v>
      </c>
      <c r="F15" s="122">
        <v>946</v>
      </c>
      <c r="G15" s="123">
        <v>646</v>
      </c>
      <c r="H15" s="124">
        <f t="shared" si="21"/>
        <v>300</v>
      </c>
      <c r="I15" s="125">
        <f t="shared" si="22"/>
        <v>0.46439628482972134</v>
      </c>
      <c r="J15" s="126">
        <v>84</v>
      </c>
      <c r="K15" s="127">
        <v>28</v>
      </c>
      <c r="L15" s="128">
        <f t="shared" si="23"/>
        <v>56</v>
      </c>
      <c r="M15" s="129">
        <f t="shared" si="24"/>
        <v>2</v>
      </c>
      <c r="N15" s="143">
        <v>81</v>
      </c>
      <c r="O15" s="144">
        <v>26</v>
      </c>
      <c r="P15" s="145">
        <f t="shared" si="25"/>
        <v>55</v>
      </c>
      <c r="Q15" s="295">
        <f t="shared" si="26"/>
        <v>2.1153846153846154</v>
      </c>
      <c r="R15" s="146">
        <v>77</v>
      </c>
      <c r="S15" s="147">
        <v>26</v>
      </c>
      <c r="T15" s="148">
        <f t="shared" si="27"/>
        <v>51</v>
      </c>
      <c r="U15" s="207">
        <f t="shared" si="28"/>
        <v>1.9615384615384615</v>
      </c>
      <c r="V15" s="301"/>
    </row>
    <row r="16" spans="1:22" ht="27.75" customHeight="1" x14ac:dyDescent="0.25">
      <c r="A16" s="193" t="s">
        <v>32</v>
      </c>
      <c r="B16" s="106">
        <f>B17</f>
        <v>584</v>
      </c>
      <c r="C16" s="107">
        <f>C17</f>
        <v>472</v>
      </c>
      <c r="D16" s="108">
        <f t="shared" si="9"/>
        <v>112</v>
      </c>
      <c r="E16" s="109">
        <f t="shared" si="10"/>
        <v>0.23728813559322035</v>
      </c>
      <c r="F16" s="194">
        <f>F17</f>
        <v>469</v>
      </c>
      <c r="G16" s="195">
        <f>G17</f>
        <v>397</v>
      </c>
      <c r="H16" s="110">
        <f t="shared" si="11"/>
        <v>72</v>
      </c>
      <c r="I16" s="111">
        <f t="shared" si="12"/>
        <v>0.181360201511335</v>
      </c>
      <c r="J16" s="196">
        <f>J17</f>
        <v>23</v>
      </c>
      <c r="K16" s="197">
        <f>K17</f>
        <v>11</v>
      </c>
      <c r="L16" s="112">
        <f t="shared" si="13"/>
        <v>12</v>
      </c>
      <c r="M16" s="113">
        <f t="shared" si="14"/>
        <v>1.0909090909090908</v>
      </c>
      <c r="N16" s="198">
        <f>N17</f>
        <v>20</v>
      </c>
      <c r="O16" s="199">
        <f>O17</f>
        <v>9</v>
      </c>
      <c r="P16" s="114">
        <f t="shared" si="15"/>
        <v>11</v>
      </c>
      <c r="Q16" s="294">
        <f t="shared" si="16"/>
        <v>1.2222222222222223</v>
      </c>
      <c r="R16" s="200">
        <f>R17</f>
        <v>19</v>
      </c>
      <c r="S16" s="201">
        <f>S17</f>
        <v>9</v>
      </c>
      <c r="T16" s="142">
        <f t="shared" si="17"/>
        <v>10</v>
      </c>
      <c r="U16" s="206">
        <f t="shared" si="18"/>
        <v>1.1111111111111112</v>
      </c>
    </row>
    <row r="17" spans="1:22" s="82" customFormat="1" ht="13.8" thickBot="1" x14ac:dyDescent="0.3">
      <c r="A17" s="41" t="s">
        <v>19</v>
      </c>
      <c r="B17" s="118">
        <v>584</v>
      </c>
      <c r="C17" s="119">
        <v>472</v>
      </c>
      <c r="D17" s="120">
        <f t="shared" si="9"/>
        <v>112</v>
      </c>
      <c r="E17" s="121">
        <f t="shared" si="10"/>
        <v>0.23728813559322035</v>
      </c>
      <c r="F17" s="122">
        <v>469</v>
      </c>
      <c r="G17" s="123">
        <v>397</v>
      </c>
      <c r="H17" s="124">
        <f t="shared" si="11"/>
        <v>72</v>
      </c>
      <c r="I17" s="125">
        <f t="shared" si="12"/>
        <v>0.181360201511335</v>
      </c>
      <c r="J17" s="126">
        <v>23</v>
      </c>
      <c r="K17" s="127">
        <v>11</v>
      </c>
      <c r="L17" s="128">
        <f t="shared" si="13"/>
        <v>12</v>
      </c>
      <c r="M17" s="129">
        <f t="shared" si="14"/>
        <v>1.0909090909090908</v>
      </c>
      <c r="N17" s="143">
        <v>20</v>
      </c>
      <c r="O17" s="144">
        <v>9</v>
      </c>
      <c r="P17" s="145">
        <f t="shared" si="15"/>
        <v>11</v>
      </c>
      <c r="Q17" s="295">
        <f t="shared" si="16"/>
        <v>1.2222222222222223</v>
      </c>
      <c r="R17" s="146">
        <v>19</v>
      </c>
      <c r="S17" s="147">
        <v>9</v>
      </c>
      <c r="T17" s="148">
        <f t="shared" si="17"/>
        <v>10</v>
      </c>
      <c r="U17" s="207">
        <f t="shared" si="18"/>
        <v>1.1111111111111112</v>
      </c>
      <c r="V17" s="301"/>
    </row>
    <row r="18" spans="1:22" s="81" customFormat="1" ht="20.25" customHeight="1" thickBot="1" x14ac:dyDescent="0.3">
      <c r="A18" s="79" t="s">
        <v>7</v>
      </c>
      <c r="B18" s="64">
        <f>B19+B24+B22</f>
        <v>2822</v>
      </c>
      <c r="C18" s="65">
        <f>C19+C22+C24</f>
        <v>2889</v>
      </c>
      <c r="D18" s="66">
        <f t="shared" si="9"/>
        <v>-67</v>
      </c>
      <c r="E18" s="67">
        <f t="shared" si="10"/>
        <v>-2.31914157147802E-2</v>
      </c>
      <c r="F18" s="68">
        <f>F19+F24+F22</f>
        <v>1154</v>
      </c>
      <c r="G18" s="69">
        <f>G19+G24+G22</f>
        <v>1183</v>
      </c>
      <c r="H18" s="70">
        <f t="shared" si="11"/>
        <v>-29</v>
      </c>
      <c r="I18" s="71">
        <f t="shared" si="12"/>
        <v>-2.4513947590870666E-2</v>
      </c>
      <c r="J18" s="72">
        <f>J19+J24+J22</f>
        <v>209</v>
      </c>
      <c r="K18" s="73">
        <f>K19+K24+K22</f>
        <v>317</v>
      </c>
      <c r="L18" s="74">
        <f t="shared" si="13"/>
        <v>-108</v>
      </c>
      <c r="M18" s="75">
        <f t="shared" si="14"/>
        <v>-0.34069400630914826</v>
      </c>
      <c r="N18" s="76">
        <f>N19+N24+N22</f>
        <v>202</v>
      </c>
      <c r="O18" s="77">
        <f>O19+O24+O22</f>
        <v>307</v>
      </c>
      <c r="P18" s="78">
        <f t="shared" si="15"/>
        <v>-105</v>
      </c>
      <c r="Q18" s="292">
        <f t="shared" si="16"/>
        <v>-0.34201954397394135</v>
      </c>
      <c r="R18" s="136">
        <f>R19+R24+R22</f>
        <v>197</v>
      </c>
      <c r="S18" s="138">
        <f>S19+S24+S22</f>
        <v>301</v>
      </c>
      <c r="T18" s="139">
        <f t="shared" si="17"/>
        <v>-104</v>
      </c>
      <c r="U18" s="204">
        <f t="shared" si="18"/>
        <v>-0.34551495016611294</v>
      </c>
      <c r="V18" s="300"/>
    </row>
    <row r="19" spans="1:22" ht="27.75" customHeight="1" x14ac:dyDescent="0.25">
      <c r="A19" s="192" t="s">
        <v>30</v>
      </c>
      <c r="B19" s="257">
        <f>SUM(B20:B21)</f>
        <v>2536</v>
      </c>
      <c r="C19" s="258">
        <f>SUM(C20:C21)</f>
        <v>2600</v>
      </c>
      <c r="D19" s="247">
        <f t="shared" si="9"/>
        <v>-64</v>
      </c>
      <c r="E19" s="248">
        <f t="shared" si="10"/>
        <v>-2.4615384615384615E-2</v>
      </c>
      <c r="F19" s="259">
        <f>SUM(F20:F21)</f>
        <v>1021</v>
      </c>
      <c r="G19" s="260">
        <f>SUM(G20:G21)</f>
        <v>1065</v>
      </c>
      <c r="H19" s="261">
        <f t="shared" si="11"/>
        <v>-44</v>
      </c>
      <c r="I19" s="262">
        <f t="shared" si="12"/>
        <v>-4.1314553990610327E-2</v>
      </c>
      <c r="J19" s="263">
        <f>SUM(J20:J21)</f>
        <v>189</v>
      </c>
      <c r="K19" s="264">
        <f>SUM(K20:K21)</f>
        <v>293</v>
      </c>
      <c r="L19" s="265">
        <f t="shared" si="13"/>
        <v>-104</v>
      </c>
      <c r="M19" s="266">
        <f t="shared" si="14"/>
        <v>-0.35494880546075086</v>
      </c>
      <c r="N19" s="103">
        <f>SUM(N20:N21)</f>
        <v>185</v>
      </c>
      <c r="O19" s="104">
        <f>SUM(O20:O21)</f>
        <v>285</v>
      </c>
      <c r="P19" s="105">
        <f t="shared" si="15"/>
        <v>-100</v>
      </c>
      <c r="Q19" s="293">
        <f t="shared" si="16"/>
        <v>-0.35087719298245612</v>
      </c>
      <c r="R19" s="137">
        <f>SUM(R20:R21)</f>
        <v>181</v>
      </c>
      <c r="S19" s="140">
        <f>SUM(S20:S21)</f>
        <v>281</v>
      </c>
      <c r="T19" s="141">
        <f t="shared" si="17"/>
        <v>-100</v>
      </c>
      <c r="U19" s="205">
        <f t="shared" si="18"/>
        <v>-0.35587188612099646</v>
      </c>
    </row>
    <row r="20" spans="1:22" ht="12.75" customHeight="1" x14ac:dyDescent="0.25">
      <c r="A20" s="41" t="s">
        <v>19</v>
      </c>
      <c r="B20" s="118">
        <v>2454</v>
      </c>
      <c r="C20" s="119">
        <v>2542</v>
      </c>
      <c r="D20" s="202">
        <f t="shared" si="9"/>
        <v>-88</v>
      </c>
      <c r="E20" s="267">
        <f t="shared" si="10"/>
        <v>-3.4618410700236038E-2</v>
      </c>
      <c r="F20" s="122">
        <v>1003</v>
      </c>
      <c r="G20" s="123">
        <v>1035</v>
      </c>
      <c r="H20" s="124">
        <f>IF(ISERROR(F20-G20),"n/a",F20-G20)</f>
        <v>-32</v>
      </c>
      <c r="I20" s="125">
        <f>IF(ISERROR(H20/G20),"n/a",(H20/G20))</f>
        <v>-3.0917874396135265E-2</v>
      </c>
      <c r="J20" s="126">
        <v>182</v>
      </c>
      <c r="K20" s="127">
        <v>284</v>
      </c>
      <c r="L20" s="128">
        <f>IF(ISERROR(J20-K20),"n/a",J20-K20)</f>
        <v>-102</v>
      </c>
      <c r="M20" s="129">
        <f>IF(ISERROR(L20/K20),"n/a",(L20/K20))</f>
        <v>-0.35915492957746481</v>
      </c>
      <c r="N20" s="284">
        <v>178</v>
      </c>
      <c r="O20" s="285">
        <v>276</v>
      </c>
      <c r="P20" s="286">
        <f t="shared" ref="P20:P21" si="29">IF(ISERROR(N20-O20),"n/a",N20-O20)</f>
        <v>-98</v>
      </c>
      <c r="Q20" s="296">
        <f t="shared" ref="Q20:Q21" si="30">IF(ISERROR(P20/O20),"n/a",(P20/O20))</f>
        <v>-0.35507246376811596</v>
      </c>
      <c r="R20" s="287">
        <v>175</v>
      </c>
      <c r="S20" s="288">
        <v>273</v>
      </c>
      <c r="T20" s="289">
        <f t="shared" ref="T20:T21" si="31">IF(ISERROR(R20-S20),"n/a",R20-S20)</f>
        <v>-98</v>
      </c>
      <c r="U20" s="290">
        <f t="shared" ref="U20:U21" si="32">IF(ISERROR(T20/S20),"n/a",(T20/S20))</f>
        <v>-0.35897435897435898</v>
      </c>
    </row>
    <row r="21" spans="1:22" ht="12.75" customHeight="1" x14ac:dyDescent="0.25">
      <c r="A21" s="41" t="s">
        <v>22</v>
      </c>
      <c r="B21" s="118">
        <v>82</v>
      </c>
      <c r="C21" s="119">
        <v>58</v>
      </c>
      <c r="D21" s="229">
        <f t="shared" si="9"/>
        <v>24</v>
      </c>
      <c r="E21" s="230">
        <f t="shared" si="10"/>
        <v>0.41379310344827586</v>
      </c>
      <c r="F21" s="122">
        <v>18</v>
      </c>
      <c r="G21" s="123">
        <v>30</v>
      </c>
      <c r="H21" s="124">
        <f>IF(ISERROR(F21-G21),"n/a",F21-G21)</f>
        <v>-12</v>
      </c>
      <c r="I21" s="125">
        <f>IF(ISERROR(H21/G21),"n/a",(H21/G21))</f>
        <v>-0.4</v>
      </c>
      <c r="J21" s="126">
        <v>7</v>
      </c>
      <c r="K21" s="127">
        <v>9</v>
      </c>
      <c r="L21" s="128">
        <f>IF(ISERROR(J21-K21),"n/a",J21-K21)</f>
        <v>-2</v>
      </c>
      <c r="M21" s="129">
        <f>IF(ISERROR(L21/K21),"n/a",(L21/K21))</f>
        <v>-0.22222222222222221</v>
      </c>
      <c r="N21" s="103">
        <v>7</v>
      </c>
      <c r="O21" s="104">
        <v>9</v>
      </c>
      <c r="P21" s="105">
        <f t="shared" si="29"/>
        <v>-2</v>
      </c>
      <c r="Q21" s="293">
        <f t="shared" si="30"/>
        <v>-0.22222222222222221</v>
      </c>
      <c r="R21" s="137">
        <v>6</v>
      </c>
      <c r="S21" s="140">
        <v>8</v>
      </c>
      <c r="T21" s="141">
        <f t="shared" si="31"/>
        <v>-2</v>
      </c>
      <c r="U21" s="205">
        <f t="shared" si="32"/>
        <v>-0.25</v>
      </c>
    </row>
    <row r="22" spans="1:22" ht="27.75" customHeight="1" x14ac:dyDescent="0.25">
      <c r="A22" s="193" t="s">
        <v>29</v>
      </c>
      <c r="B22" s="106">
        <f>B23</f>
        <v>232</v>
      </c>
      <c r="C22" s="107">
        <f>C23</f>
        <v>239</v>
      </c>
      <c r="D22" s="108">
        <f>IF(ISERROR(B22-C22),"n/a",B22-C22)</f>
        <v>-7</v>
      </c>
      <c r="E22" s="109">
        <f>IF(ISERROR(D22/C22),"n/a",(D22/C22))</f>
        <v>-2.9288702928870293E-2</v>
      </c>
      <c r="F22" s="194">
        <f>F23</f>
        <v>122</v>
      </c>
      <c r="G22" s="195">
        <f>G23</f>
        <v>110</v>
      </c>
      <c r="H22" s="110">
        <f>IF(ISERROR(F22-G22),"n/a",F22-G22)</f>
        <v>12</v>
      </c>
      <c r="I22" s="111">
        <f>IF(ISERROR(H22/G22),"n/a",(H22/G22))</f>
        <v>0.10909090909090909</v>
      </c>
      <c r="J22" s="196">
        <f>J23</f>
        <v>19</v>
      </c>
      <c r="K22" s="197">
        <f>K23</f>
        <v>22</v>
      </c>
      <c r="L22" s="112">
        <f>IF(ISERROR(J22-K22),"n/a",J22-K22)</f>
        <v>-3</v>
      </c>
      <c r="M22" s="113">
        <f>IF(ISERROR(L22/K22),"n/a",(L22/K22))</f>
        <v>-0.13636363636363635</v>
      </c>
      <c r="N22" s="198">
        <f>N23</f>
        <v>16</v>
      </c>
      <c r="O22" s="199">
        <f>O23</f>
        <v>20</v>
      </c>
      <c r="P22" s="114">
        <f>IF(ISERROR(N22-O22),"n/a",N22-O22)</f>
        <v>-4</v>
      </c>
      <c r="Q22" s="294">
        <f>IF(ISERROR(P22/O22),"n/a",(P22/O22))</f>
        <v>-0.2</v>
      </c>
      <c r="R22" s="200">
        <f>R23</f>
        <v>15</v>
      </c>
      <c r="S22" s="201">
        <f>S23</f>
        <v>19</v>
      </c>
      <c r="T22" s="142">
        <f>IF(ISERROR(R22-S22),"n/a",R22-S22)</f>
        <v>-4</v>
      </c>
      <c r="U22" s="206">
        <f>IF(ISERROR(T22/S22),"n/a",(T22/S22))</f>
        <v>-0.21052631578947367</v>
      </c>
    </row>
    <row r="23" spans="1:22" s="82" customFormat="1" x14ac:dyDescent="0.25">
      <c r="A23" s="41" t="s">
        <v>19</v>
      </c>
      <c r="B23" s="118">
        <v>232</v>
      </c>
      <c r="C23" s="119">
        <v>239</v>
      </c>
      <c r="D23" s="108">
        <f>IF(ISERROR(B23-C23),"n/a",B23-C23)</f>
        <v>-7</v>
      </c>
      <c r="E23" s="121">
        <f>IF(ISERROR(D23/C23),"n/a",(D23/C23))</f>
        <v>-2.9288702928870293E-2</v>
      </c>
      <c r="F23" s="122">
        <v>122</v>
      </c>
      <c r="G23" s="123">
        <v>110</v>
      </c>
      <c r="H23" s="124">
        <f>IF(ISERROR(F23-G23),"n/a",F23-G23)</f>
        <v>12</v>
      </c>
      <c r="I23" s="125">
        <f>IF(ISERROR(H23/G23),"n/a",(H23/G23))</f>
        <v>0.10909090909090909</v>
      </c>
      <c r="J23" s="126">
        <v>19</v>
      </c>
      <c r="K23" s="127">
        <v>22</v>
      </c>
      <c r="L23" s="128">
        <f>IF(ISERROR(J23-K23),"n/a",J23-K23)</f>
        <v>-3</v>
      </c>
      <c r="M23" s="129">
        <f>IF(ISERROR(L23/K23),"n/a",(L23/K23))</f>
        <v>-0.13636363636363635</v>
      </c>
      <c r="N23" s="143">
        <v>16</v>
      </c>
      <c r="O23" s="144">
        <v>20</v>
      </c>
      <c r="P23" s="145">
        <f>IF(ISERROR(N23-O23),"n/a",N23-O23)</f>
        <v>-4</v>
      </c>
      <c r="Q23" s="295">
        <f>IF(ISERROR(P23/O23),"n/a",(P23/O23))</f>
        <v>-0.2</v>
      </c>
      <c r="R23" s="146">
        <v>15</v>
      </c>
      <c r="S23" s="147">
        <v>19</v>
      </c>
      <c r="T23" s="148">
        <f>IF(ISERROR(R23-S23),"n/a",R23-S23)</f>
        <v>-4</v>
      </c>
      <c r="U23" s="207">
        <f>IF(ISERROR(T23/S23),"n/a",(T23/S23))</f>
        <v>-0.21052631578947367</v>
      </c>
      <c r="V23" s="301"/>
    </row>
    <row r="24" spans="1:22" ht="27.75" customHeight="1" x14ac:dyDescent="0.25">
      <c r="A24" s="193" t="s">
        <v>32</v>
      </c>
      <c r="B24" s="106">
        <f>B25</f>
        <v>54</v>
      </c>
      <c r="C24" s="107">
        <f>C25</f>
        <v>50</v>
      </c>
      <c r="D24" s="229">
        <f t="shared" si="9"/>
        <v>4</v>
      </c>
      <c r="E24" s="109">
        <f t="shared" si="10"/>
        <v>0.08</v>
      </c>
      <c r="F24" s="194">
        <f>F25</f>
        <v>11</v>
      </c>
      <c r="G24" s="195">
        <f>G25</f>
        <v>8</v>
      </c>
      <c r="H24" s="110">
        <f t="shared" si="11"/>
        <v>3</v>
      </c>
      <c r="I24" s="111">
        <f t="shared" si="12"/>
        <v>0.375</v>
      </c>
      <c r="J24" s="196">
        <f>J25</f>
        <v>1</v>
      </c>
      <c r="K24" s="197">
        <f>K25</f>
        <v>2</v>
      </c>
      <c r="L24" s="112">
        <f t="shared" si="13"/>
        <v>-1</v>
      </c>
      <c r="M24" s="113">
        <f t="shared" si="14"/>
        <v>-0.5</v>
      </c>
      <c r="N24" s="198">
        <f>N25</f>
        <v>1</v>
      </c>
      <c r="O24" s="199">
        <f>O25</f>
        <v>2</v>
      </c>
      <c r="P24" s="114">
        <f t="shared" si="15"/>
        <v>-1</v>
      </c>
      <c r="Q24" s="294">
        <f t="shared" si="16"/>
        <v>-0.5</v>
      </c>
      <c r="R24" s="200">
        <f>R25</f>
        <v>1</v>
      </c>
      <c r="S24" s="201">
        <f>S25</f>
        <v>1</v>
      </c>
      <c r="T24" s="142">
        <f t="shared" si="17"/>
        <v>0</v>
      </c>
      <c r="U24" s="206">
        <f t="shared" si="18"/>
        <v>0</v>
      </c>
    </row>
    <row r="25" spans="1:22" s="82" customFormat="1" ht="13.8" thickBot="1" x14ac:dyDescent="0.3">
      <c r="A25" s="41" t="s">
        <v>19</v>
      </c>
      <c r="B25" s="118">
        <v>54</v>
      </c>
      <c r="C25" s="119">
        <v>50</v>
      </c>
      <c r="D25" s="120">
        <f t="shared" si="9"/>
        <v>4</v>
      </c>
      <c r="E25" s="121">
        <f t="shared" si="10"/>
        <v>0.08</v>
      </c>
      <c r="F25" s="122">
        <v>11</v>
      </c>
      <c r="G25" s="123">
        <v>8</v>
      </c>
      <c r="H25" s="124">
        <v>0</v>
      </c>
      <c r="I25" s="125">
        <f t="shared" si="12"/>
        <v>0</v>
      </c>
      <c r="J25" s="126">
        <v>1</v>
      </c>
      <c r="K25" s="127">
        <v>2</v>
      </c>
      <c r="L25" s="128">
        <v>0</v>
      </c>
      <c r="M25" s="129">
        <f t="shared" si="14"/>
        <v>0</v>
      </c>
      <c r="N25" s="143">
        <v>1</v>
      </c>
      <c r="O25" s="144">
        <v>2</v>
      </c>
      <c r="P25" s="145">
        <f t="shared" si="15"/>
        <v>-1</v>
      </c>
      <c r="Q25" s="295">
        <f t="shared" si="16"/>
        <v>-0.5</v>
      </c>
      <c r="R25" s="146">
        <v>1</v>
      </c>
      <c r="S25" s="147">
        <v>1</v>
      </c>
      <c r="T25" s="148">
        <f t="shared" si="17"/>
        <v>0</v>
      </c>
      <c r="U25" s="207">
        <f t="shared" si="18"/>
        <v>0</v>
      </c>
      <c r="V25" s="301"/>
    </row>
    <row r="26" spans="1:22" s="81" customFormat="1" ht="40.5" customHeight="1" thickBot="1" x14ac:dyDescent="0.3">
      <c r="A26" s="329" t="s">
        <v>20</v>
      </c>
      <c r="B26" s="64">
        <f>B27+B34</f>
        <v>31754</v>
      </c>
      <c r="C26" s="65">
        <f>C27+C34</f>
        <v>32520</v>
      </c>
      <c r="D26" s="66">
        <f t="shared" ref="D26:D33" si="33">IF(ISERROR(B26-C26),"n/a",B26-C26)</f>
        <v>-766</v>
      </c>
      <c r="E26" s="67">
        <f t="shared" ref="E26:E33" si="34">IF(ISERROR(D26/C26),"n/a",(D26/C26))</f>
        <v>-2.3554735547355474E-2</v>
      </c>
      <c r="F26" s="68">
        <f>F27+F34</f>
        <v>22806</v>
      </c>
      <c r="G26" s="69">
        <f>G27+G34</f>
        <v>22203</v>
      </c>
      <c r="H26" s="70">
        <f t="shared" ref="H26:H33" si="35">IF(ISERROR(F26-G26),"n/a",F26-G26)</f>
        <v>603</v>
      </c>
      <c r="I26" s="71">
        <f t="shared" ref="I26:I33" si="36">IF(ISERROR(H26/G26),"n/a",(H26/G26))</f>
        <v>2.7158492095662748E-2</v>
      </c>
      <c r="J26" s="72">
        <f>J27+J34</f>
        <v>3527</v>
      </c>
      <c r="K26" s="73">
        <f>K27+K34</f>
        <v>3668</v>
      </c>
      <c r="L26" s="74">
        <f t="shared" ref="L26:L33" si="37">IF(ISERROR(J26-K26),"n/a",J26-K26)</f>
        <v>-141</v>
      </c>
      <c r="M26" s="75">
        <f t="shared" ref="M26:M33" si="38">IF(ISERROR(L26/K26),"n/a",(L26/K26))</f>
        <v>-3.8440567066521263E-2</v>
      </c>
      <c r="N26" s="76">
        <f>N27+N34</f>
        <v>3422</v>
      </c>
      <c r="O26" s="77">
        <f>O27+O34</f>
        <v>3510</v>
      </c>
      <c r="P26" s="78">
        <f t="shared" ref="P26:P33" si="39">IF(ISERROR(N26-O26),"n/a",N26-O26)</f>
        <v>-88</v>
      </c>
      <c r="Q26" s="292">
        <f t="shared" ref="Q26:Q33" si="40">IF(ISERROR(P26/O26),"n/a",(P26/O26))</f>
        <v>-2.507122507122507E-2</v>
      </c>
      <c r="R26" s="136">
        <f>R27+R34</f>
        <v>3368</v>
      </c>
      <c r="S26" s="138">
        <f>S27+S34</f>
        <v>3437</v>
      </c>
      <c r="T26" s="139">
        <f t="shared" ref="T26:T33" si="41">IF(ISERROR(R26-S26),"n/a",R26-S26)</f>
        <v>-69</v>
      </c>
      <c r="U26" s="204">
        <f t="shared" ref="U26:U33" si="42">IF(ISERROR(T26/S26),"n/a",(T26/S26))</f>
        <v>-2.0075647366889729E-2</v>
      </c>
      <c r="V26" s="300"/>
    </row>
    <row r="27" spans="1:22" s="81" customFormat="1" ht="20.25" customHeight="1" thickBot="1" x14ac:dyDescent="0.3">
      <c r="A27" s="79" t="s">
        <v>77</v>
      </c>
      <c r="B27" s="64">
        <f>B28+B32+B30</f>
        <v>26041</v>
      </c>
      <c r="C27" s="65">
        <f>C28+C32+C30</f>
        <v>25794</v>
      </c>
      <c r="D27" s="66">
        <f t="shared" si="33"/>
        <v>247</v>
      </c>
      <c r="E27" s="67">
        <f t="shared" si="34"/>
        <v>9.5758703574474677E-3</v>
      </c>
      <c r="F27" s="68">
        <f>F28+F32+F30</f>
        <v>18388</v>
      </c>
      <c r="G27" s="69">
        <f>G28+G32+G30</f>
        <v>16732</v>
      </c>
      <c r="H27" s="70">
        <f t="shared" si="35"/>
        <v>1656</v>
      </c>
      <c r="I27" s="71">
        <f t="shared" si="36"/>
        <v>9.8972029643796325E-2</v>
      </c>
      <c r="J27" s="72">
        <f>J28+J32+J30</f>
        <v>2740</v>
      </c>
      <c r="K27" s="73">
        <f>K28+K32+K30</f>
        <v>2556</v>
      </c>
      <c r="L27" s="74">
        <f t="shared" si="37"/>
        <v>184</v>
      </c>
      <c r="M27" s="75">
        <f t="shared" si="38"/>
        <v>7.1987480438184662E-2</v>
      </c>
      <c r="N27" s="76">
        <f>N28+N32+N30</f>
        <v>2687</v>
      </c>
      <c r="O27" s="77">
        <f>O28+O32+O30</f>
        <v>2463</v>
      </c>
      <c r="P27" s="78">
        <f t="shared" si="39"/>
        <v>224</v>
      </c>
      <c r="Q27" s="292">
        <f t="shared" si="40"/>
        <v>9.0946000812017869E-2</v>
      </c>
      <c r="R27" s="136">
        <f>R28+R32+R30</f>
        <v>2648</v>
      </c>
      <c r="S27" s="138">
        <f>S28+S32+S30</f>
        <v>2427</v>
      </c>
      <c r="T27" s="139">
        <f t="shared" si="41"/>
        <v>221</v>
      </c>
      <c r="U27" s="204">
        <f t="shared" si="42"/>
        <v>9.1058920477956329E-2</v>
      </c>
      <c r="V27" s="300"/>
    </row>
    <row r="28" spans="1:22" ht="27.75" customHeight="1" x14ac:dyDescent="0.25">
      <c r="A28" s="192" t="s">
        <v>30</v>
      </c>
      <c r="B28" s="106">
        <f>B29</f>
        <v>21601</v>
      </c>
      <c r="C28" s="107">
        <f>C29</f>
        <v>21674</v>
      </c>
      <c r="D28" s="108">
        <f t="shared" ref="D28" si="43">IF(ISERROR(B28-C28),"n/a",B28-C28)</f>
        <v>-73</v>
      </c>
      <c r="E28" s="109">
        <f t="shared" ref="E28" si="44">IF(ISERROR(D28/C28),"n/a",(D28/C28))</f>
        <v>-3.3680908000369107E-3</v>
      </c>
      <c r="F28" s="194">
        <f>F29</f>
        <v>14828</v>
      </c>
      <c r="G28" s="195">
        <f>G29</f>
        <v>13542</v>
      </c>
      <c r="H28" s="110">
        <f t="shared" ref="H28" si="45">IF(ISERROR(F28-G28),"n/a",F28-G28)</f>
        <v>1286</v>
      </c>
      <c r="I28" s="111">
        <f t="shared" ref="I28" si="46">IF(ISERROR(H28/G28),"n/a",(H28/G28))</f>
        <v>9.4963816275291685E-2</v>
      </c>
      <c r="J28" s="196">
        <f>J29</f>
        <v>2495</v>
      </c>
      <c r="K28" s="197">
        <f>K29</f>
        <v>2415</v>
      </c>
      <c r="L28" s="112">
        <f t="shared" ref="L28" si="47">IF(ISERROR(J28-K28),"n/a",J28-K28)</f>
        <v>80</v>
      </c>
      <c r="M28" s="113">
        <f t="shared" ref="M28" si="48">IF(ISERROR(L28/K28),"n/a",(L28/K28))</f>
        <v>3.3126293995859216E-2</v>
      </c>
      <c r="N28" s="198">
        <f>N29</f>
        <v>2459</v>
      </c>
      <c r="O28" s="199">
        <f>O29</f>
        <v>2329</v>
      </c>
      <c r="P28" s="114">
        <f t="shared" ref="P28" si="49">IF(ISERROR(N28-O28),"n/a",N28-O28)</f>
        <v>130</v>
      </c>
      <c r="Q28" s="294">
        <f t="shared" ref="Q28" si="50">IF(ISERROR(P28/O28),"n/a",(P28/O28))</f>
        <v>5.5817947617003004E-2</v>
      </c>
      <c r="R28" s="200">
        <f>R29</f>
        <v>2436</v>
      </c>
      <c r="S28" s="201">
        <f>S29</f>
        <v>2298</v>
      </c>
      <c r="T28" s="142">
        <f t="shared" ref="T28" si="51">IF(ISERROR(R28-S28),"n/a",R28-S28)</f>
        <v>138</v>
      </c>
      <c r="U28" s="206">
        <f t="shared" ref="U28" si="52">IF(ISERROR(T28/S28),"n/a",(T28/S28))</f>
        <v>6.0052219321148827E-2</v>
      </c>
    </row>
    <row r="29" spans="1:22" ht="12.75" customHeight="1" x14ac:dyDescent="0.25">
      <c r="A29" s="41" t="s">
        <v>19</v>
      </c>
      <c r="B29" s="268">
        <v>21601</v>
      </c>
      <c r="C29" s="269">
        <v>21674</v>
      </c>
      <c r="D29" s="270">
        <f t="shared" ref="D29" si="53">IF(ISERROR(B29-C29),"n/a",B29-C29)</f>
        <v>-73</v>
      </c>
      <c r="E29" s="271">
        <f t="shared" ref="E29" si="54">IF(ISERROR(D29/C29),"n/a",(D29/C29))</f>
        <v>-3.3680908000369107E-3</v>
      </c>
      <c r="F29" s="272">
        <v>14828</v>
      </c>
      <c r="G29" s="273">
        <v>13542</v>
      </c>
      <c r="H29" s="274">
        <f t="shared" ref="H29" si="55">IF(ISERROR(F29-G29),"n/a",F29-G29)</f>
        <v>1286</v>
      </c>
      <c r="I29" s="275">
        <f t="shared" ref="I29" si="56">IF(ISERROR(H29/G29),"n/a",(H29/G29))</f>
        <v>9.4963816275291685E-2</v>
      </c>
      <c r="J29" s="276">
        <v>2495</v>
      </c>
      <c r="K29" s="277">
        <v>2415</v>
      </c>
      <c r="L29" s="278">
        <f t="shared" ref="L29" si="57">IF(ISERROR(J29-K29),"n/a",J29-K29)</f>
        <v>80</v>
      </c>
      <c r="M29" s="279">
        <f t="shared" ref="M29" si="58">IF(ISERROR(L29/K29),"n/a",(L29/K29))</f>
        <v>3.3126293995859216E-2</v>
      </c>
      <c r="N29" s="309">
        <v>2459</v>
      </c>
      <c r="O29" s="322">
        <v>2329</v>
      </c>
      <c r="P29" s="323">
        <f t="shared" ref="P29" si="59">IF(ISERROR(N29-O29),"n/a",N29-O29)</f>
        <v>130</v>
      </c>
      <c r="Q29" s="324">
        <f t="shared" ref="Q29" si="60">IF(ISERROR(P29/O29),"n/a",(P29/O29))</f>
        <v>5.5817947617003004E-2</v>
      </c>
      <c r="R29" s="310">
        <v>2436</v>
      </c>
      <c r="S29" s="325">
        <v>2298</v>
      </c>
      <c r="T29" s="326">
        <f t="shared" ref="T29" si="61">IF(ISERROR(R29-S29),"n/a",R29-S29)</f>
        <v>138</v>
      </c>
      <c r="U29" s="327">
        <f t="shared" ref="U29" si="62">IF(ISERROR(T29/S29),"n/a",(T29/S29))</f>
        <v>6.0052219321148827E-2</v>
      </c>
    </row>
    <row r="30" spans="1:22" ht="27.75" customHeight="1" x14ac:dyDescent="0.25">
      <c r="A30" s="193" t="s">
        <v>29</v>
      </c>
      <c r="B30" s="106">
        <f>B31</f>
        <v>3174</v>
      </c>
      <c r="C30" s="107">
        <f>C31</f>
        <v>2841</v>
      </c>
      <c r="D30" s="108">
        <f t="shared" si="33"/>
        <v>333</v>
      </c>
      <c r="E30" s="109">
        <f t="shared" si="34"/>
        <v>0.11721224920802534</v>
      </c>
      <c r="F30" s="194">
        <f>F31</f>
        <v>2478</v>
      </c>
      <c r="G30" s="195">
        <f>G31</f>
        <v>2129</v>
      </c>
      <c r="H30" s="110">
        <f t="shared" si="35"/>
        <v>349</v>
      </c>
      <c r="I30" s="111">
        <f t="shared" si="36"/>
        <v>0.16392672616251761</v>
      </c>
      <c r="J30" s="196">
        <f>J31</f>
        <v>187</v>
      </c>
      <c r="K30" s="197">
        <f>K31</f>
        <v>114</v>
      </c>
      <c r="L30" s="112">
        <f t="shared" si="37"/>
        <v>73</v>
      </c>
      <c r="M30" s="113">
        <f t="shared" si="38"/>
        <v>0.64035087719298245</v>
      </c>
      <c r="N30" s="198">
        <f>N31</f>
        <v>172</v>
      </c>
      <c r="O30" s="199">
        <f>O31</f>
        <v>107</v>
      </c>
      <c r="P30" s="114">
        <f t="shared" si="39"/>
        <v>65</v>
      </c>
      <c r="Q30" s="294">
        <f t="shared" si="40"/>
        <v>0.60747663551401865</v>
      </c>
      <c r="R30" s="200">
        <f>R31</f>
        <v>160</v>
      </c>
      <c r="S30" s="201">
        <f>S31</f>
        <v>102</v>
      </c>
      <c r="T30" s="142">
        <f t="shared" si="41"/>
        <v>58</v>
      </c>
      <c r="U30" s="206">
        <f t="shared" si="42"/>
        <v>0.56862745098039214</v>
      </c>
    </row>
    <row r="31" spans="1:22" s="82" customFormat="1" x14ac:dyDescent="0.25">
      <c r="A31" s="41" t="s">
        <v>19</v>
      </c>
      <c r="B31" s="118">
        <v>3174</v>
      </c>
      <c r="C31" s="119">
        <v>2841</v>
      </c>
      <c r="D31" s="120">
        <f t="shared" si="33"/>
        <v>333</v>
      </c>
      <c r="E31" s="121">
        <f t="shared" si="34"/>
        <v>0.11721224920802534</v>
      </c>
      <c r="F31" s="122">
        <v>2478</v>
      </c>
      <c r="G31" s="123">
        <v>2129</v>
      </c>
      <c r="H31" s="124">
        <f t="shared" si="35"/>
        <v>349</v>
      </c>
      <c r="I31" s="125">
        <f t="shared" si="36"/>
        <v>0.16392672616251761</v>
      </c>
      <c r="J31" s="126">
        <v>187</v>
      </c>
      <c r="K31" s="127">
        <v>114</v>
      </c>
      <c r="L31" s="128">
        <f t="shared" si="37"/>
        <v>73</v>
      </c>
      <c r="M31" s="129">
        <f t="shared" si="38"/>
        <v>0.64035087719298245</v>
      </c>
      <c r="N31" s="143">
        <v>172</v>
      </c>
      <c r="O31" s="144">
        <v>107</v>
      </c>
      <c r="P31" s="145">
        <f t="shared" si="39"/>
        <v>65</v>
      </c>
      <c r="Q31" s="295">
        <f t="shared" si="40"/>
        <v>0.60747663551401865</v>
      </c>
      <c r="R31" s="146">
        <v>160</v>
      </c>
      <c r="S31" s="147">
        <v>102</v>
      </c>
      <c r="T31" s="148">
        <f t="shared" si="41"/>
        <v>58</v>
      </c>
      <c r="U31" s="207">
        <f t="shared" si="42"/>
        <v>0.56862745098039214</v>
      </c>
      <c r="V31" s="301"/>
    </row>
    <row r="32" spans="1:22" ht="27.75" customHeight="1" x14ac:dyDescent="0.25">
      <c r="A32" s="193" t="s">
        <v>32</v>
      </c>
      <c r="B32" s="106">
        <f>B33</f>
        <v>1266</v>
      </c>
      <c r="C32" s="107">
        <f>C33</f>
        <v>1279</v>
      </c>
      <c r="D32" s="108">
        <f t="shared" si="33"/>
        <v>-13</v>
      </c>
      <c r="E32" s="109">
        <f t="shared" si="34"/>
        <v>-1.0164190774042221E-2</v>
      </c>
      <c r="F32" s="194">
        <f>F33</f>
        <v>1082</v>
      </c>
      <c r="G32" s="195">
        <f>G33</f>
        <v>1061</v>
      </c>
      <c r="H32" s="110">
        <f t="shared" si="35"/>
        <v>21</v>
      </c>
      <c r="I32" s="111">
        <f t="shared" si="36"/>
        <v>1.9792648444863337E-2</v>
      </c>
      <c r="J32" s="196">
        <f>J33</f>
        <v>58</v>
      </c>
      <c r="K32" s="197">
        <f>K33</f>
        <v>27</v>
      </c>
      <c r="L32" s="112">
        <f t="shared" si="37"/>
        <v>31</v>
      </c>
      <c r="M32" s="113">
        <f t="shared" si="38"/>
        <v>1.1481481481481481</v>
      </c>
      <c r="N32" s="198">
        <f>N33</f>
        <v>56</v>
      </c>
      <c r="O32" s="199">
        <f>O33</f>
        <v>27</v>
      </c>
      <c r="P32" s="114">
        <f t="shared" si="39"/>
        <v>29</v>
      </c>
      <c r="Q32" s="294">
        <f t="shared" si="40"/>
        <v>1.0740740740740742</v>
      </c>
      <c r="R32" s="200">
        <f>R33</f>
        <v>52</v>
      </c>
      <c r="S32" s="201">
        <f>S33</f>
        <v>27</v>
      </c>
      <c r="T32" s="142">
        <f t="shared" si="41"/>
        <v>25</v>
      </c>
      <c r="U32" s="206">
        <f t="shared" si="42"/>
        <v>0.92592592592592593</v>
      </c>
    </row>
    <row r="33" spans="1:22" s="82" customFormat="1" ht="13.8" thickBot="1" x14ac:dyDescent="0.3">
      <c r="A33" s="41" t="s">
        <v>19</v>
      </c>
      <c r="B33" s="118">
        <v>1266</v>
      </c>
      <c r="C33" s="119">
        <v>1279</v>
      </c>
      <c r="D33" s="120">
        <f t="shared" si="33"/>
        <v>-13</v>
      </c>
      <c r="E33" s="121">
        <f t="shared" si="34"/>
        <v>-1.0164190774042221E-2</v>
      </c>
      <c r="F33" s="122">
        <v>1082</v>
      </c>
      <c r="G33" s="123">
        <v>1061</v>
      </c>
      <c r="H33" s="124">
        <f t="shared" si="35"/>
        <v>21</v>
      </c>
      <c r="I33" s="125">
        <f t="shared" si="36"/>
        <v>1.9792648444863337E-2</v>
      </c>
      <c r="J33" s="126">
        <v>58</v>
      </c>
      <c r="K33" s="127">
        <v>27</v>
      </c>
      <c r="L33" s="128">
        <f t="shared" si="37"/>
        <v>31</v>
      </c>
      <c r="M33" s="129">
        <f t="shared" si="38"/>
        <v>1.1481481481481481</v>
      </c>
      <c r="N33" s="143">
        <v>56</v>
      </c>
      <c r="O33" s="144">
        <v>27</v>
      </c>
      <c r="P33" s="145">
        <f t="shared" si="39"/>
        <v>29</v>
      </c>
      <c r="Q33" s="295">
        <f t="shared" si="40"/>
        <v>1.0740740740740742</v>
      </c>
      <c r="R33" s="146">
        <v>52</v>
      </c>
      <c r="S33" s="147">
        <v>27</v>
      </c>
      <c r="T33" s="148">
        <f t="shared" si="41"/>
        <v>25</v>
      </c>
      <c r="U33" s="207">
        <f t="shared" si="42"/>
        <v>0.92592592592592593</v>
      </c>
      <c r="V33" s="301"/>
    </row>
    <row r="34" spans="1:22" s="81" customFormat="1" ht="20.25" customHeight="1" thickBot="1" x14ac:dyDescent="0.3">
      <c r="A34" s="79" t="s">
        <v>7</v>
      </c>
      <c r="B34" s="64">
        <f>B35+B40+B38</f>
        <v>5713</v>
      </c>
      <c r="C34" s="65">
        <f>C35+C40+C38</f>
        <v>6726</v>
      </c>
      <c r="D34" s="66">
        <f t="shared" ref="D34" si="63">IF(ISERROR(B34-C34),"n/a",B34-C34)</f>
        <v>-1013</v>
      </c>
      <c r="E34" s="67">
        <f t="shared" ref="E34" si="64">IF(ISERROR(D34/C34),"n/a",(D34/C34))</f>
        <v>-0.15060957478441866</v>
      </c>
      <c r="F34" s="68">
        <f>F35+F40+F38</f>
        <v>4418</v>
      </c>
      <c r="G34" s="69">
        <f>G35+G40+G38</f>
        <v>5471</v>
      </c>
      <c r="H34" s="70">
        <f t="shared" ref="H34" si="65">IF(ISERROR(F34-G34),"n/a",F34-G34)</f>
        <v>-1053</v>
      </c>
      <c r="I34" s="71">
        <f t="shared" ref="I34" si="66">IF(ISERROR(H34/G34),"n/a",(H34/G34))</f>
        <v>-0.19246938402485833</v>
      </c>
      <c r="J34" s="72">
        <f>J35+J40+J38</f>
        <v>787</v>
      </c>
      <c r="K34" s="73">
        <f>K35+K40+K38</f>
        <v>1112</v>
      </c>
      <c r="L34" s="74">
        <f t="shared" ref="L34" si="67">IF(ISERROR(J34-K34),"n/a",J34-K34)</f>
        <v>-325</v>
      </c>
      <c r="M34" s="75">
        <f t="shared" ref="M34" si="68">IF(ISERROR(L34/K34),"n/a",(L34/K34))</f>
        <v>-0.29226618705035973</v>
      </c>
      <c r="N34" s="76">
        <f>N35+N40+N38</f>
        <v>735</v>
      </c>
      <c r="O34" s="77">
        <f>O35+O40+O38</f>
        <v>1047</v>
      </c>
      <c r="P34" s="78">
        <f t="shared" ref="P34" si="69">IF(ISERROR(N34-O34),"n/a",N34-O34)</f>
        <v>-312</v>
      </c>
      <c r="Q34" s="292">
        <f t="shared" ref="Q34" si="70">IF(ISERROR(P34/O34),"n/a",(P34/O34))</f>
        <v>-0.29799426934097423</v>
      </c>
      <c r="R34" s="136">
        <f>R35+R40+R38</f>
        <v>720</v>
      </c>
      <c r="S34" s="138">
        <f>S35+S40+S38</f>
        <v>1010</v>
      </c>
      <c r="T34" s="139">
        <f t="shared" ref="T34" si="71">IF(ISERROR(R34-S34),"n/a",R34-S34)</f>
        <v>-290</v>
      </c>
      <c r="U34" s="204">
        <f t="shared" ref="U34" si="72">IF(ISERROR(T34/S34),"n/a",(T34/S34))</f>
        <v>-0.28712871287128711</v>
      </c>
      <c r="V34" s="300"/>
    </row>
    <row r="35" spans="1:22" ht="27.75" customHeight="1" x14ac:dyDescent="0.25">
      <c r="A35" s="244" t="s">
        <v>30</v>
      </c>
      <c r="B35" s="245">
        <f>SUM(B36:B37)</f>
        <v>5032</v>
      </c>
      <c r="C35" s="246">
        <f>SUM(C36:C37)</f>
        <v>5937</v>
      </c>
      <c r="D35" s="247">
        <f t="shared" ref="D35:D41" si="73">IF(ISERROR(B35-C35),"n/a",B35-C35)</f>
        <v>-905</v>
      </c>
      <c r="E35" s="248">
        <f t="shared" ref="E35:E41" si="74">IF(ISERROR(D35/C35),"n/a",(D35/C35))</f>
        <v>-0.15243388916961428</v>
      </c>
      <c r="F35" s="249">
        <f>SUM(F36:F37)</f>
        <v>3856</v>
      </c>
      <c r="G35" s="250">
        <f>SUM(G36:G37)</f>
        <v>4733</v>
      </c>
      <c r="H35" s="251">
        <f t="shared" ref="H35:H41" si="75">IF(ISERROR(F35-G35),"n/a",F35-G35)</f>
        <v>-877</v>
      </c>
      <c r="I35" s="252">
        <f t="shared" ref="I35:I41" si="76">IF(ISERROR(H35/G35),"n/a",(H35/G35))</f>
        <v>-0.18529473906613142</v>
      </c>
      <c r="J35" s="253">
        <f>SUM(J36:J37)</f>
        <v>687</v>
      </c>
      <c r="K35" s="254">
        <f>SUM(K36:K37)</f>
        <v>1033</v>
      </c>
      <c r="L35" s="255">
        <f t="shared" ref="L35:L40" si="77">IF(ISERROR(J35-K35),"n/a",J35-K35)</f>
        <v>-346</v>
      </c>
      <c r="M35" s="256">
        <f t="shared" ref="M35:M41" si="78">IF(ISERROR(L35/K35),"n/a",(L35/K35))</f>
        <v>-0.33494675701839305</v>
      </c>
      <c r="N35" s="103">
        <f>SUM(N36:N37)</f>
        <v>650</v>
      </c>
      <c r="O35" s="104">
        <f>SUM(O36:O37)</f>
        <v>979</v>
      </c>
      <c r="P35" s="105">
        <f t="shared" ref="P35:P41" si="79">IF(ISERROR(N35-O35),"n/a",N35-O35)</f>
        <v>-329</v>
      </c>
      <c r="Q35" s="293">
        <f t="shared" ref="Q35:Q41" si="80">IF(ISERROR(P35/O35),"n/a",(P35/O35))</f>
        <v>-0.33605720122574056</v>
      </c>
      <c r="R35" s="137">
        <f>SUM(R36:R37)</f>
        <v>640</v>
      </c>
      <c r="S35" s="140">
        <f>SUM(S36:S37)</f>
        <v>945</v>
      </c>
      <c r="T35" s="141">
        <f t="shared" ref="T35:T41" si="81">IF(ISERROR(R35-S35),"n/a",R35-S35)</f>
        <v>-305</v>
      </c>
      <c r="U35" s="205">
        <f t="shared" ref="U35:U41" si="82">IF(ISERROR(T35/S35),"n/a",(T35/S35))</f>
        <v>-0.32275132275132273</v>
      </c>
    </row>
    <row r="36" spans="1:22" ht="12.75" customHeight="1" x14ac:dyDescent="0.25">
      <c r="A36" s="41" t="s">
        <v>19</v>
      </c>
      <c r="B36" s="268">
        <v>4977</v>
      </c>
      <c r="C36" s="269">
        <v>5863</v>
      </c>
      <c r="D36" s="202">
        <f t="shared" si="73"/>
        <v>-886</v>
      </c>
      <c r="E36" s="267">
        <f t="shared" si="74"/>
        <v>-0.1511171755074194</v>
      </c>
      <c r="F36" s="272">
        <v>3822</v>
      </c>
      <c r="G36" s="273">
        <v>4665</v>
      </c>
      <c r="H36" s="274">
        <f>IF(ISERROR(F36-G36),"n/a",F36-G36)</f>
        <v>-843</v>
      </c>
      <c r="I36" s="275">
        <f>IF(ISERROR(H36/G36),"n/a",(H36/G36))</f>
        <v>-0.18070739549839229</v>
      </c>
      <c r="J36" s="276">
        <v>679</v>
      </c>
      <c r="K36" s="277">
        <v>1022</v>
      </c>
      <c r="L36" s="278">
        <f>IF(ISERROR(J36-K36),"n/a",J36-K36)</f>
        <v>-343</v>
      </c>
      <c r="M36" s="279">
        <f>IF(ISERROR(L36/K36),"n/a",(L36/K36))</f>
        <v>-0.33561643835616439</v>
      </c>
      <c r="N36" s="284">
        <v>643</v>
      </c>
      <c r="O36" s="285">
        <v>968</v>
      </c>
      <c r="P36" s="286">
        <f t="shared" ref="P36:P37" si="83">IF(ISERROR(N36-O36),"n/a",N36-O36)</f>
        <v>-325</v>
      </c>
      <c r="Q36" s="296">
        <f t="shared" ref="Q36:Q37" si="84">IF(ISERROR(P36/O36),"n/a",(P36/O36))</f>
        <v>-0.33574380165289258</v>
      </c>
      <c r="R36" s="287">
        <v>633</v>
      </c>
      <c r="S36" s="288">
        <v>936</v>
      </c>
      <c r="T36" s="289">
        <f t="shared" ref="T36:T37" si="85">IF(ISERROR(R36-S36),"n/a",R36-S36)</f>
        <v>-303</v>
      </c>
      <c r="U36" s="290">
        <f t="shared" ref="U36:U37" si="86">IF(ISERROR(T36/S36),"n/a",(T36/S36))</f>
        <v>-0.32371794871794873</v>
      </c>
    </row>
    <row r="37" spans="1:22" ht="12.75" customHeight="1" x14ac:dyDescent="0.25">
      <c r="A37" s="41" t="s">
        <v>22</v>
      </c>
      <c r="B37" s="118">
        <v>55</v>
      </c>
      <c r="C37" s="119">
        <v>74</v>
      </c>
      <c r="D37" s="93">
        <f t="shared" si="73"/>
        <v>-19</v>
      </c>
      <c r="E37" s="94">
        <f t="shared" si="74"/>
        <v>-0.25675675675675674</v>
      </c>
      <c r="F37" s="122">
        <v>34</v>
      </c>
      <c r="G37" s="123">
        <v>68</v>
      </c>
      <c r="H37" s="124">
        <f>IF(ISERROR(F37-G37),"n/a",F37-G37)</f>
        <v>-34</v>
      </c>
      <c r="I37" s="125">
        <f>IF(ISERROR(H37/G37),"n/a",(H37/G37))</f>
        <v>-0.5</v>
      </c>
      <c r="J37" s="126">
        <v>8</v>
      </c>
      <c r="K37" s="127">
        <v>11</v>
      </c>
      <c r="L37" s="128">
        <f>IF(ISERROR(J37-K37),"n/a",J37-K37)</f>
        <v>-3</v>
      </c>
      <c r="M37" s="129">
        <f>IF(ISERROR(L37/K37),"n/a",(L37/K37))</f>
        <v>-0.27272727272727271</v>
      </c>
      <c r="N37" s="103">
        <v>7</v>
      </c>
      <c r="O37" s="104">
        <v>11</v>
      </c>
      <c r="P37" s="105">
        <f t="shared" si="83"/>
        <v>-4</v>
      </c>
      <c r="Q37" s="293">
        <f t="shared" si="84"/>
        <v>-0.36363636363636365</v>
      </c>
      <c r="R37" s="137">
        <v>7</v>
      </c>
      <c r="S37" s="140">
        <v>9</v>
      </c>
      <c r="T37" s="141">
        <f t="shared" si="85"/>
        <v>-2</v>
      </c>
      <c r="U37" s="205">
        <f t="shared" si="86"/>
        <v>-0.22222222222222221</v>
      </c>
    </row>
    <row r="38" spans="1:22" ht="27.75" customHeight="1" x14ac:dyDescent="0.25">
      <c r="A38" s="193" t="s">
        <v>29</v>
      </c>
      <c r="B38" s="106">
        <f>B39</f>
        <v>573</v>
      </c>
      <c r="C38" s="107">
        <f>C39</f>
        <v>697</v>
      </c>
      <c r="D38" s="108">
        <f>IF(ISERROR(B38-C38),"n/a",B38-C38)</f>
        <v>-124</v>
      </c>
      <c r="E38" s="109">
        <f>IF(ISERROR(D38/C38),"n/a",(D38/C38))</f>
        <v>-0.17790530846484937</v>
      </c>
      <c r="F38" s="194">
        <f>F39</f>
        <v>510</v>
      </c>
      <c r="G38" s="195">
        <f>G39</f>
        <v>692</v>
      </c>
      <c r="H38" s="110">
        <f>IF(ISERROR(F38-G38),"n/a",F38-G38)</f>
        <v>-182</v>
      </c>
      <c r="I38" s="111">
        <f>IF(ISERROR(H38/G38),"n/a",(H38/G38))</f>
        <v>-0.26300578034682082</v>
      </c>
      <c r="J38" s="196">
        <f>J39</f>
        <v>93</v>
      </c>
      <c r="K38" s="197">
        <f>K39</f>
        <v>71</v>
      </c>
      <c r="L38" s="112">
        <f>IF(ISERROR(J38-K38),"n/a",J38-K38)</f>
        <v>22</v>
      </c>
      <c r="M38" s="113">
        <f>IF(ISERROR(L38/K38),"n/a",(L38/K38))</f>
        <v>0.30985915492957744</v>
      </c>
      <c r="N38" s="198">
        <f>N39</f>
        <v>82</v>
      </c>
      <c r="O38" s="199">
        <f>O39</f>
        <v>62</v>
      </c>
      <c r="P38" s="114">
        <f>IF(ISERROR(N38-O38),"n/a",N38-O38)</f>
        <v>20</v>
      </c>
      <c r="Q38" s="294">
        <f>IF(ISERROR(P38/O38),"n/a",(P38/O38))</f>
        <v>0.32258064516129031</v>
      </c>
      <c r="R38" s="200">
        <f>R39</f>
        <v>77</v>
      </c>
      <c r="S38" s="201">
        <f>S39</f>
        <v>59</v>
      </c>
      <c r="T38" s="142">
        <f>IF(ISERROR(R38-S38),"n/a",R38-S38)</f>
        <v>18</v>
      </c>
      <c r="U38" s="206">
        <f>IF(ISERROR(T38/S38),"n/a",(T38/S38))</f>
        <v>0.30508474576271188</v>
      </c>
    </row>
    <row r="39" spans="1:22" s="82" customFormat="1" x14ac:dyDescent="0.25">
      <c r="A39" s="41" t="s">
        <v>19</v>
      </c>
      <c r="B39" s="118">
        <v>573</v>
      </c>
      <c r="C39" s="119">
        <v>697</v>
      </c>
      <c r="D39" s="120">
        <f>IF(ISERROR(B39-C39),"n/a",B39-C39)</f>
        <v>-124</v>
      </c>
      <c r="E39" s="121">
        <f>IF(ISERROR(D39/C39),"n/a",(D39/C39))</f>
        <v>-0.17790530846484937</v>
      </c>
      <c r="F39" s="122">
        <v>510</v>
      </c>
      <c r="G39" s="123">
        <v>692</v>
      </c>
      <c r="H39" s="124">
        <f>IF(ISERROR(F39-G39),"n/a",F39-G39)</f>
        <v>-182</v>
      </c>
      <c r="I39" s="125">
        <f>IF(ISERROR(H39/G39),"n/a",(H39/G39))</f>
        <v>-0.26300578034682082</v>
      </c>
      <c r="J39" s="126">
        <v>93</v>
      </c>
      <c r="K39" s="127">
        <v>71</v>
      </c>
      <c r="L39" s="128">
        <f>IF(ISERROR(J39-K39),"n/a",J39-K39)</f>
        <v>22</v>
      </c>
      <c r="M39" s="129">
        <f>IF(ISERROR(L39/K39),"n/a",(L39/K39))</f>
        <v>0.30985915492957744</v>
      </c>
      <c r="N39" s="143">
        <v>82</v>
      </c>
      <c r="O39" s="144">
        <v>62</v>
      </c>
      <c r="P39" s="145">
        <f>IF(ISERROR(N39-O39),"n/a",N39-O39)</f>
        <v>20</v>
      </c>
      <c r="Q39" s="295">
        <f>IF(ISERROR(P39/O39),"n/a",(P39/O39))</f>
        <v>0.32258064516129031</v>
      </c>
      <c r="R39" s="146">
        <v>77</v>
      </c>
      <c r="S39" s="147">
        <v>59</v>
      </c>
      <c r="T39" s="148">
        <f>IF(ISERROR(R39-S39),"n/a",R39-S39)</f>
        <v>18</v>
      </c>
      <c r="U39" s="207">
        <f>IF(ISERROR(T39/S39),"n/a",(T39/S39))</f>
        <v>0.30508474576271188</v>
      </c>
      <c r="V39" s="301"/>
    </row>
    <row r="40" spans="1:22" ht="27.75" customHeight="1" x14ac:dyDescent="0.25">
      <c r="A40" s="193" t="s">
        <v>32</v>
      </c>
      <c r="B40" s="106">
        <f>B41</f>
        <v>108</v>
      </c>
      <c r="C40" s="107">
        <f>C41</f>
        <v>92</v>
      </c>
      <c r="D40" s="108">
        <f t="shared" si="73"/>
        <v>16</v>
      </c>
      <c r="E40" s="109">
        <f t="shared" si="74"/>
        <v>0.17391304347826086</v>
      </c>
      <c r="F40" s="194">
        <f>F41</f>
        <v>52</v>
      </c>
      <c r="G40" s="195">
        <f>G41</f>
        <v>46</v>
      </c>
      <c r="H40" s="110">
        <f t="shared" si="75"/>
        <v>6</v>
      </c>
      <c r="I40" s="111">
        <f t="shared" si="76"/>
        <v>0.13043478260869565</v>
      </c>
      <c r="J40" s="196">
        <f>J41</f>
        <v>7</v>
      </c>
      <c r="K40" s="197">
        <f>K41</f>
        <v>8</v>
      </c>
      <c r="L40" s="112">
        <f t="shared" si="77"/>
        <v>-1</v>
      </c>
      <c r="M40" s="113">
        <f t="shared" si="78"/>
        <v>-0.125</v>
      </c>
      <c r="N40" s="198">
        <f>N41</f>
        <v>3</v>
      </c>
      <c r="O40" s="199">
        <f>O41</f>
        <v>6</v>
      </c>
      <c r="P40" s="114">
        <f t="shared" si="79"/>
        <v>-3</v>
      </c>
      <c r="Q40" s="294">
        <f t="shared" si="80"/>
        <v>-0.5</v>
      </c>
      <c r="R40" s="200">
        <f>R41</f>
        <v>3</v>
      </c>
      <c r="S40" s="201">
        <f>S41</f>
        <v>6</v>
      </c>
      <c r="T40" s="142">
        <f t="shared" si="81"/>
        <v>-3</v>
      </c>
      <c r="U40" s="206">
        <f t="shared" si="82"/>
        <v>-0.5</v>
      </c>
    </row>
    <row r="41" spans="1:22" s="82" customFormat="1" ht="12.75" customHeight="1" thickBot="1" x14ac:dyDescent="0.3">
      <c r="A41" s="41" t="s">
        <v>19</v>
      </c>
      <c r="B41" s="118">
        <v>108</v>
      </c>
      <c r="C41" s="119">
        <v>92</v>
      </c>
      <c r="D41" s="120">
        <f t="shared" si="73"/>
        <v>16</v>
      </c>
      <c r="E41" s="121">
        <f t="shared" si="74"/>
        <v>0.17391304347826086</v>
      </c>
      <c r="F41" s="122">
        <v>52</v>
      </c>
      <c r="G41" s="123">
        <v>46</v>
      </c>
      <c r="H41" s="124">
        <f t="shared" si="75"/>
        <v>6</v>
      </c>
      <c r="I41" s="125">
        <f t="shared" si="76"/>
        <v>0.13043478260869565</v>
      </c>
      <c r="J41" s="126">
        <v>7</v>
      </c>
      <c r="K41" s="127">
        <v>8</v>
      </c>
      <c r="L41" s="128">
        <v>0</v>
      </c>
      <c r="M41" s="129">
        <f t="shared" si="78"/>
        <v>0</v>
      </c>
      <c r="N41" s="143">
        <v>3</v>
      </c>
      <c r="O41" s="144">
        <v>6</v>
      </c>
      <c r="P41" s="145">
        <f t="shared" si="79"/>
        <v>-3</v>
      </c>
      <c r="Q41" s="295">
        <f t="shared" si="80"/>
        <v>-0.5</v>
      </c>
      <c r="R41" s="146">
        <v>3</v>
      </c>
      <c r="S41" s="147">
        <v>6</v>
      </c>
      <c r="T41" s="148">
        <f t="shared" si="81"/>
        <v>-3</v>
      </c>
      <c r="U41" s="207">
        <f t="shared" si="82"/>
        <v>-0.5</v>
      </c>
      <c r="V41" s="301"/>
    </row>
    <row r="42" spans="1:22" ht="40.5" customHeight="1" thickBot="1" x14ac:dyDescent="0.3">
      <c r="A42" s="63" t="s">
        <v>21</v>
      </c>
      <c r="B42" s="64">
        <f>B43+B50</f>
        <v>16588</v>
      </c>
      <c r="C42" s="65">
        <f>C43+C50</f>
        <v>17068</v>
      </c>
      <c r="D42" s="66">
        <f t="shared" ref="D42:D57" si="87">IF(ISERROR(B42-C42),"n/a",B42-C42)</f>
        <v>-480</v>
      </c>
      <c r="E42" s="67">
        <f t="shared" ref="E42:E57" si="88">IF(ISERROR(D42/C42),"n/a",(D42/C42))</f>
        <v>-2.8122802906022967E-2</v>
      </c>
      <c r="F42" s="68">
        <f>F43+F50</f>
        <v>12407</v>
      </c>
      <c r="G42" s="69">
        <f>G43+G50</f>
        <v>12463</v>
      </c>
      <c r="H42" s="70">
        <f t="shared" ref="H42:H57" si="89">IF(ISERROR(F42-G42),"n/a",F42-G42)</f>
        <v>-56</v>
      </c>
      <c r="I42" s="71">
        <f t="shared" ref="I42:I57" si="90">IF(ISERROR(H42/G42),"n/a",(H42/G42))</f>
        <v>-4.4933001684987562E-3</v>
      </c>
      <c r="J42" s="72">
        <f>J43+J50</f>
        <v>2061</v>
      </c>
      <c r="K42" s="73">
        <f>K43+K50</f>
        <v>2219</v>
      </c>
      <c r="L42" s="74">
        <f t="shared" ref="L42:L56" si="91">IF(ISERROR(J42-K42),"n/a",J42-K42)</f>
        <v>-158</v>
      </c>
      <c r="M42" s="75">
        <f t="shared" ref="M42:M57" si="92">IF(ISERROR(L42/K42),"n/a",(L42/K42))</f>
        <v>-7.1203244704821991E-2</v>
      </c>
      <c r="N42" s="76">
        <f>N43+N50</f>
        <v>2013</v>
      </c>
      <c r="O42" s="77">
        <f>O43+O50</f>
        <v>2149</v>
      </c>
      <c r="P42" s="78">
        <f t="shared" ref="P42:P57" si="93">IF(ISERROR(N42-O42),"n/a",N42-O42)</f>
        <v>-136</v>
      </c>
      <c r="Q42" s="292">
        <f t="shared" ref="Q42:Q57" si="94">IF(ISERROR(P42/O42),"n/a",(P42/O42))</f>
        <v>-6.3285248953001402E-2</v>
      </c>
      <c r="R42" s="136">
        <f>R43+R50</f>
        <v>1978</v>
      </c>
      <c r="S42" s="138">
        <f>S43+S50</f>
        <v>2119</v>
      </c>
      <c r="T42" s="139">
        <f t="shared" ref="T42:T57" si="95">IF(ISERROR(R42-S42),"n/a",R42-S42)</f>
        <v>-141</v>
      </c>
      <c r="U42" s="204">
        <f t="shared" ref="U42:U57" si="96">IF(ISERROR(T42/S42),"n/a",(T42/S42))</f>
        <v>-6.6540821142048137E-2</v>
      </c>
    </row>
    <row r="43" spans="1:22" s="81" customFormat="1" ht="20.25" customHeight="1" thickBot="1" x14ac:dyDescent="0.3">
      <c r="A43" s="79" t="s">
        <v>77</v>
      </c>
      <c r="B43" s="64">
        <f>B44+B48+B46</f>
        <v>14308</v>
      </c>
      <c r="C43" s="65">
        <f>C44+C48+C46</f>
        <v>14293</v>
      </c>
      <c r="D43" s="66">
        <f t="shared" si="87"/>
        <v>15</v>
      </c>
      <c r="E43" s="67">
        <f t="shared" si="88"/>
        <v>1.0494647729657875E-3</v>
      </c>
      <c r="F43" s="68">
        <f>F44+F48+F46</f>
        <v>11018</v>
      </c>
      <c r="G43" s="69">
        <f>G44+G48+G46</f>
        <v>10788</v>
      </c>
      <c r="H43" s="70">
        <f t="shared" si="89"/>
        <v>230</v>
      </c>
      <c r="I43" s="71">
        <f t="shared" si="90"/>
        <v>2.1319985168705969E-2</v>
      </c>
      <c r="J43" s="72">
        <f>J44+J48+J46</f>
        <v>1802</v>
      </c>
      <c r="K43" s="73">
        <f>K44+K48+K46</f>
        <v>1811</v>
      </c>
      <c r="L43" s="74">
        <f t="shared" si="91"/>
        <v>-9</v>
      </c>
      <c r="M43" s="75">
        <f t="shared" si="92"/>
        <v>-4.9696300386526783E-3</v>
      </c>
      <c r="N43" s="76">
        <f>N44+N48+N46</f>
        <v>1764</v>
      </c>
      <c r="O43" s="77">
        <f>O44+O48+O46</f>
        <v>1761</v>
      </c>
      <c r="P43" s="78">
        <f t="shared" si="93"/>
        <v>3</v>
      </c>
      <c r="Q43" s="292">
        <f t="shared" si="94"/>
        <v>1.7035775127768314E-3</v>
      </c>
      <c r="R43" s="136">
        <f>R44+R48+R46</f>
        <v>1740</v>
      </c>
      <c r="S43" s="138">
        <f>S44+S48+S46</f>
        <v>1742</v>
      </c>
      <c r="T43" s="139">
        <f t="shared" si="95"/>
        <v>-2</v>
      </c>
      <c r="U43" s="204">
        <f t="shared" si="96"/>
        <v>-1.148105625717566E-3</v>
      </c>
      <c r="V43" s="300"/>
    </row>
    <row r="44" spans="1:22" ht="27.75" customHeight="1" x14ac:dyDescent="0.25">
      <c r="A44" s="192" t="s">
        <v>30</v>
      </c>
      <c r="B44" s="91">
        <f>B45</f>
        <v>12631</v>
      </c>
      <c r="C44" s="93">
        <f>C45</f>
        <v>12815</v>
      </c>
      <c r="D44" s="93">
        <f t="shared" si="87"/>
        <v>-184</v>
      </c>
      <c r="E44" s="94">
        <f t="shared" si="88"/>
        <v>-1.4358174014826376E-2</v>
      </c>
      <c r="F44" s="95">
        <f>F45</f>
        <v>9591</v>
      </c>
      <c r="G44" s="97">
        <f>G45</f>
        <v>9572</v>
      </c>
      <c r="H44" s="97">
        <f t="shared" si="89"/>
        <v>19</v>
      </c>
      <c r="I44" s="98">
        <f t="shared" si="90"/>
        <v>1.9849561220225656E-3</v>
      </c>
      <c r="J44" s="99">
        <f>J45</f>
        <v>1730</v>
      </c>
      <c r="K44" s="101">
        <f>K45</f>
        <v>1776</v>
      </c>
      <c r="L44" s="101">
        <f t="shared" si="91"/>
        <v>-46</v>
      </c>
      <c r="M44" s="102">
        <f t="shared" si="92"/>
        <v>-2.59009009009009E-2</v>
      </c>
      <c r="N44" s="103">
        <f>N45</f>
        <v>1701</v>
      </c>
      <c r="O44" s="286">
        <f>O45</f>
        <v>1730</v>
      </c>
      <c r="P44" s="105">
        <f t="shared" si="93"/>
        <v>-29</v>
      </c>
      <c r="Q44" s="293">
        <f t="shared" si="94"/>
        <v>-1.6763005780346819E-2</v>
      </c>
      <c r="R44" s="137">
        <f>R45</f>
        <v>1682</v>
      </c>
      <c r="S44" s="141">
        <f>S45</f>
        <v>1713</v>
      </c>
      <c r="T44" s="141">
        <f t="shared" si="95"/>
        <v>-31</v>
      </c>
      <c r="U44" s="205">
        <f t="shared" si="96"/>
        <v>-1.8096906012842966E-2</v>
      </c>
    </row>
    <row r="45" spans="1:22" ht="12.75" customHeight="1" x14ac:dyDescent="0.25">
      <c r="A45" s="41" t="s">
        <v>19</v>
      </c>
      <c r="B45" s="268">
        <v>12631</v>
      </c>
      <c r="C45" s="269">
        <v>12815</v>
      </c>
      <c r="D45" s="202">
        <f t="shared" ref="D45" si="97">IF(ISERROR(B45-C45),"n/a",B45-C45)</f>
        <v>-184</v>
      </c>
      <c r="E45" s="267">
        <f t="shared" ref="E45" si="98">IF(ISERROR(D45/C45),"n/a",(D45/C45))</f>
        <v>-1.4358174014826376E-2</v>
      </c>
      <c r="F45" s="308">
        <v>9591</v>
      </c>
      <c r="G45" s="304">
        <v>9572</v>
      </c>
      <c r="H45" s="304">
        <f t="shared" ref="H45" si="99">IF(ISERROR(F45-G45),"n/a",F45-G45)</f>
        <v>19</v>
      </c>
      <c r="I45" s="305">
        <f t="shared" ref="I45" si="100">IF(ISERROR(H45/G45),"n/a",(H45/G45))</f>
        <v>1.9849561220225656E-3</v>
      </c>
      <c r="J45" s="276">
        <v>1730</v>
      </c>
      <c r="K45" s="306">
        <v>1776</v>
      </c>
      <c r="L45" s="306">
        <f t="shared" ref="L45" si="101">IF(ISERROR(J45-K45),"n/a",J45-K45)</f>
        <v>-46</v>
      </c>
      <c r="M45" s="307">
        <f t="shared" ref="M45" si="102">IF(ISERROR(L45/K45),"n/a",(L45/K45))</f>
        <v>-2.59009009009009E-2</v>
      </c>
      <c r="N45" s="309">
        <v>1701</v>
      </c>
      <c r="O45" s="286">
        <v>1730</v>
      </c>
      <c r="P45" s="286">
        <f t="shared" ref="P45" si="103">IF(ISERROR(N45-O45),"n/a",N45-O45)</f>
        <v>-29</v>
      </c>
      <c r="Q45" s="296">
        <f t="shared" ref="Q45" si="104">IF(ISERROR(P45/O45),"n/a",(P45/O45))</f>
        <v>-1.6763005780346819E-2</v>
      </c>
      <c r="R45" s="310">
        <v>1682</v>
      </c>
      <c r="S45" s="289">
        <v>1713</v>
      </c>
      <c r="T45" s="289">
        <f t="shared" ref="T45" si="105">IF(ISERROR(R45-S45),"n/a",R45-S45)</f>
        <v>-31</v>
      </c>
      <c r="U45" s="290">
        <f t="shared" ref="U45" si="106">IF(ISERROR(T45/S45),"n/a",(T45/S45))</f>
        <v>-1.8096906012842966E-2</v>
      </c>
    </row>
    <row r="46" spans="1:22" ht="27.75" customHeight="1" x14ac:dyDescent="0.25">
      <c r="A46" s="193" t="s">
        <v>29</v>
      </c>
      <c r="B46" s="106">
        <f>B47</f>
        <v>1050</v>
      </c>
      <c r="C46" s="107">
        <f>C47</f>
        <v>917</v>
      </c>
      <c r="D46" s="108">
        <f>IF(ISERROR(B46-C46),"n/a",B46-C46)</f>
        <v>133</v>
      </c>
      <c r="E46" s="109">
        <f>IF(ISERROR(D46/C46),"n/a",(D46/C46))</f>
        <v>0.14503816793893129</v>
      </c>
      <c r="F46" s="194">
        <f>F47</f>
        <v>870</v>
      </c>
      <c r="G46" s="195">
        <f>G47</f>
        <v>728</v>
      </c>
      <c r="H46" s="110">
        <f>IF(ISERROR(F46-G46),"n/a",F46-G46)</f>
        <v>142</v>
      </c>
      <c r="I46" s="111">
        <f>IF(ISERROR(H46/G46),"n/a",(H46/G46))</f>
        <v>0.19505494505494506</v>
      </c>
      <c r="J46" s="196">
        <f>J47</f>
        <v>48</v>
      </c>
      <c r="K46" s="197">
        <f>K47</f>
        <v>25</v>
      </c>
      <c r="L46" s="112">
        <f>IF(ISERROR(J46-K46),"n/a",J46-K46)</f>
        <v>23</v>
      </c>
      <c r="M46" s="113">
        <f>IF(ISERROR(L46/K46),"n/a",(L46/K46))</f>
        <v>0.92</v>
      </c>
      <c r="N46" s="198">
        <f>N47</f>
        <v>41</v>
      </c>
      <c r="O46" s="199">
        <f>O47</f>
        <v>21</v>
      </c>
      <c r="P46" s="114">
        <f>IF(ISERROR(N46-O46),"n/a",N46-O46)</f>
        <v>20</v>
      </c>
      <c r="Q46" s="294">
        <f>IF(ISERROR(P46/O46),"n/a",(P46/O46))</f>
        <v>0.95238095238095233</v>
      </c>
      <c r="R46" s="200">
        <f>R47</f>
        <v>37</v>
      </c>
      <c r="S46" s="201">
        <f>S47</f>
        <v>19</v>
      </c>
      <c r="T46" s="142">
        <f>IF(ISERROR(R46-S46),"n/a",R46-S46)</f>
        <v>18</v>
      </c>
      <c r="U46" s="206">
        <f>IF(ISERROR(T46/S46),"n/a",(T46/S46))</f>
        <v>0.94736842105263153</v>
      </c>
    </row>
    <row r="47" spans="1:22" s="82" customFormat="1" x14ac:dyDescent="0.25">
      <c r="A47" s="41" t="s">
        <v>19</v>
      </c>
      <c r="B47" s="118">
        <v>1050</v>
      </c>
      <c r="C47" s="119">
        <v>917</v>
      </c>
      <c r="D47" s="120">
        <f>IF(ISERROR(B47-C47),"n/a",B47-C47)</f>
        <v>133</v>
      </c>
      <c r="E47" s="121">
        <f>IF(ISERROR(D47/C47),"n/a",(D47/C47))</f>
        <v>0.14503816793893129</v>
      </c>
      <c r="F47" s="122">
        <v>870</v>
      </c>
      <c r="G47" s="123">
        <v>728</v>
      </c>
      <c r="H47" s="124">
        <f>IF(ISERROR(F47-G47),"n/a",F47-G47)</f>
        <v>142</v>
      </c>
      <c r="I47" s="125">
        <f>IF(ISERROR(H47/G47),"n/a",(H47/G47))</f>
        <v>0.19505494505494506</v>
      </c>
      <c r="J47" s="126">
        <v>48</v>
      </c>
      <c r="K47" s="127">
        <v>25</v>
      </c>
      <c r="L47" s="128">
        <f>IF(ISERROR(J47-K47),"n/a",J47-K47)</f>
        <v>23</v>
      </c>
      <c r="M47" s="129">
        <f>IF(ISERROR(L47/K47),"n/a",(L47/K47))</f>
        <v>0.92</v>
      </c>
      <c r="N47" s="143">
        <v>41</v>
      </c>
      <c r="O47" s="144">
        <v>21</v>
      </c>
      <c r="P47" s="145">
        <f>IF(ISERROR(N47-O47),"n/a",N47-O47)</f>
        <v>20</v>
      </c>
      <c r="Q47" s="295">
        <f>IF(ISERROR(P47/O47),"n/a",(P47/O47))</f>
        <v>0.95238095238095233</v>
      </c>
      <c r="R47" s="146">
        <v>37</v>
      </c>
      <c r="S47" s="147">
        <v>19</v>
      </c>
      <c r="T47" s="148">
        <f>IF(ISERROR(R47-S47),"n/a",R47-S47)</f>
        <v>18</v>
      </c>
      <c r="U47" s="207">
        <f>IF(ISERROR(T47/S47),"n/a",(T47/S47))</f>
        <v>0.94736842105263153</v>
      </c>
      <c r="V47" s="301"/>
    </row>
    <row r="48" spans="1:22" ht="27.75" customHeight="1" x14ac:dyDescent="0.25">
      <c r="A48" s="193" t="s">
        <v>32</v>
      </c>
      <c r="B48" s="106">
        <f>B49</f>
        <v>627</v>
      </c>
      <c r="C48" s="107">
        <f>C49</f>
        <v>561</v>
      </c>
      <c r="D48" s="108">
        <f t="shared" si="87"/>
        <v>66</v>
      </c>
      <c r="E48" s="109">
        <f t="shared" si="88"/>
        <v>0.11764705882352941</v>
      </c>
      <c r="F48" s="194">
        <f>F49</f>
        <v>557</v>
      </c>
      <c r="G48" s="195">
        <f>G49</f>
        <v>488</v>
      </c>
      <c r="H48" s="110">
        <f t="shared" si="89"/>
        <v>69</v>
      </c>
      <c r="I48" s="111">
        <f t="shared" si="90"/>
        <v>0.14139344262295081</v>
      </c>
      <c r="J48" s="196">
        <f>J49</f>
        <v>24</v>
      </c>
      <c r="K48" s="197">
        <f>K49</f>
        <v>10</v>
      </c>
      <c r="L48" s="112">
        <f t="shared" si="91"/>
        <v>14</v>
      </c>
      <c r="M48" s="113">
        <f t="shared" si="92"/>
        <v>1.4</v>
      </c>
      <c r="N48" s="198">
        <f>N49</f>
        <v>22</v>
      </c>
      <c r="O48" s="199">
        <f>O49</f>
        <v>10</v>
      </c>
      <c r="P48" s="114">
        <f t="shared" si="93"/>
        <v>12</v>
      </c>
      <c r="Q48" s="294">
        <f t="shared" si="94"/>
        <v>1.2</v>
      </c>
      <c r="R48" s="200">
        <f>R49</f>
        <v>21</v>
      </c>
      <c r="S48" s="201">
        <f>S49</f>
        <v>10</v>
      </c>
      <c r="T48" s="142">
        <f t="shared" si="95"/>
        <v>11</v>
      </c>
      <c r="U48" s="206">
        <f t="shared" si="96"/>
        <v>1.1000000000000001</v>
      </c>
    </row>
    <row r="49" spans="1:22" s="82" customFormat="1" ht="13.8" thickBot="1" x14ac:dyDescent="0.3">
      <c r="A49" s="41" t="s">
        <v>19</v>
      </c>
      <c r="B49" s="118">
        <v>627</v>
      </c>
      <c r="C49" s="119">
        <v>561</v>
      </c>
      <c r="D49" s="120">
        <f t="shared" si="87"/>
        <v>66</v>
      </c>
      <c r="E49" s="121">
        <f t="shared" si="88"/>
        <v>0.11764705882352941</v>
      </c>
      <c r="F49" s="122">
        <v>557</v>
      </c>
      <c r="G49" s="123">
        <v>488</v>
      </c>
      <c r="H49" s="124">
        <f t="shared" si="89"/>
        <v>69</v>
      </c>
      <c r="I49" s="125">
        <f t="shared" si="90"/>
        <v>0.14139344262295081</v>
      </c>
      <c r="J49" s="126">
        <v>24</v>
      </c>
      <c r="K49" s="127">
        <v>10</v>
      </c>
      <c r="L49" s="128">
        <f t="shared" si="91"/>
        <v>14</v>
      </c>
      <c r="M49" s="129">
        <f t="shared" si="92"/>
        <v>1.4</v>
      </c>
      <c r="N49" s="143">
        <v>22</v>
      </c>
      <c r="O49" s="144">
        <v>10</v>
      </c>
      <c r="P49" s="145">
        <f t="shared" si="93"/>
        <v>12</v>
      </c>
      <c r="Q49" s="295">
        <f t="shared" si="94"/>
        <v>1.2</v>
      </c>
      <c r="R49" s="146">
        <v>21</v>
      </c>
      <c r="S49" s="147">
        <v>10</v>
      </c>
      <c r="T49" s="148">
        <f t="shared" si="95"/>
        <v>11</v>
      </c>
      <c r="U49" s="207">
        <f t="shared" si="96"/>
        <v>1.1000000000000001</v>
      </c>
      <c r="V49" s="301"/>
    </row>
    <row r="50" spans="1:22" s="81" customFormat="1" ht="20.25" customHeight="1" thickBot="1" x14ac:dyDescent="0.3">
      <c r="A50" s="79" t="s">
        <v>7</v>
      </c>
      <c r="B50" s="64">
        <f>B51+B56+B54</f>
        <v>2280</v>
      </c>
      <c r="C50" s="65">
        <f>C51+C56+C54</f>
        <v>2775</v>
      </c>
      <c r="D50" s="66">
        <f t="shared" si="87"/>
        <v>-495</v>
      </c>
      <c r="E50" s="67">
        <f t="shared" si="88"/>
        <v>-0.17837837837837839</v>
      </c>
      <c r="F50" s="68">
        <f>F51+F56+F54</f>
        <v>1389</v>
      </c>
      <c r="G50" s="69">
        <f>G51+G56+G54</f>
        <v>1675</v>
      </c>
      <c r="H50" s="70">
        <f t="shared" si="89"/>
        <v>-286</v>
      </c>
      <c r="I50" s="71">
        <f t="shared" si="90"/>
        <v>-0.17074626865671641</v>
      </c>
      <c r="J50" s="72">
        <f>J51+J56+J54</f>
        <v>259</v>
      </c>
      <c r="K50" s="73">
        <f>K51+K56+K54</f>
        <v>408</v>
      </c>
      <c r="L50" s="74">
        <f t="shared" si="91"/>
        <v>-149</v>
      </c>
      <c r="M50" s="75">
        <f t="shared" si="92"/>
        <v>-0.36519607843137253</v>
      </c>
      <c r="N50" s="76">
        <f>N51+N56+N54</f>
        <v>249</v>
      </c>
      <c r="O50" s="77">
        <f>O51+O56+O54</f>
        <v>388</v>
      </c>
      <c r="P50" s="78">
        <f t="shared" si="93"/>
        <v>-139</v>
      </c>
      <c r="Q50" s="292">
        <f t="shared" si="94"/>
        <v>-0.35824742268041238</v>
      </c>
      <c r="R50" s="136">
        <f>R51+R56+R54</f>
        <v>238</v>
      </c>
      <c r="S50" s="138">
        <f>S51+S56+S54</f>
        <v>377</v>
      </c>
      <c r="T50" s="139">
        <f t="shared" si="95"/>
        <v>-139</v>
      </c>
      <c r="U50" s="204">
        <f t="shared" si="96"/>
        <v>-0.3687002652519894</v>
      </c>
      <c r="V50" s="300"/>
    </row>
    <row r="51" spans="1:22" ht="27.75" customHeight="1" x14ac:dyDescent="0.25">
      <c r="A51" s="192" t="s">
        <v>30</v>
      </c>
      <c r="B51" s="91">
        <f>SUM(B52:B53)</f>
        <v>2118</v>
      </c>
      <c r="C51" s="92">
        <f>SUM(C52:C53)</f>
        <v>2567</v>
      </c>
      <c r="D51" s="93">
        <f t="shared" si="87"/>
        <v>-449</v>
      </c>
      <c r="E51" s="94">
        <f t="shared" si="88"/>
        <v>-0.17491234904557851</v>
      </c>
      <c r="F51" s="95">
        <f>SUM(F52:F53)</f>
        <v>1321</v>
      </c>
      <c r="G51" s="96">
        <f>SUM(G52:G53)</f>
        <v>1577</v>
      </c>
      <c r="H51" s="97">
        <f t="shared" si="89"/>
        <v>-256</v>
      </c>
      <c r="I51" s="98">
        <f t="shared" si="90"/>
        <v>-0.16233354470513633</v>
      </c>
      <c r="J51" s="99">
        <f>SUM(J52:J53)</f>
        <v>241</v>
      </c>
      <c r="K51" s="100">
        <f>SUM(K52:K53)</f>
        <v>400</v>
      </c>
      <c r="L51" s="101">
        <f t="shared" si="91"/>
        <v>-159</v>
      </c>
      <c r="M51" s="102">
        <f t="shared" si="92"/>
        <v>-0.39750000000000002</v>
      </c>
      <c r="N51" s="103">
        <f>SUM(N52:N53)</f>
        <v>233</v>
      </c>
      <c r="O51" s="104">
        <f>SUM(O52:O53)</f>
        <v>382</v>
      </c>
      <c r="P51" s="105">
        <f t="shared" si="93"/>
        <v>-149</v>
      </c>
      <c r="Q51" s="293">
        <f t="shared" si="94"/>
        <v>-0.3900523560209424</v>
      </c>
      <c r="R51" s="137">
        <f>SUM(R52:R53)</f>
        <v>224</v>
      </c>
      <c r="S51" s="140">
        <f>SUM(S52:S53)</f>
        <v>373</v>
      </c>
      <c r="T51" s="141">
        <f t="shared" si="95"/>
        <v>-149</v>
      </c>
      <c r="U51" s="205">
        <f t="shared" si="96"/>
        <v>-0.39946380697050937</v>
      </c>
    </row>
    <row r="52" spans="1:22" ht="12" customHeight="1" x14ac:dyDescent="0.25">
      <c r="A52" s="41" t="s">
        <v>19</v>
      </c>
      <c r="B52" s="268">
        <v>2080</v>
      </c>
      <c r="C52" s="269">
        <v>2509</v>
      </c>
      <c r="D52" s="270">
        <f>IF(ISERROR(B52-C52),"n/a",B52-C52)</f>
        <v>-429</v>
      </c>
      <c r="E52" s="271">
        <f>IF(ISERROR(D52/C52),"n/a",(D52/C52))</f>
        <v>-0.17098445595854922</v>
      </c>
      <c r="F52" s="272">
        <v>1306</v>
      </c>
      <c r="G52" s="273">
        <v>1542</v>
      </c>
      <c r="H52" s="274">
        <f>IF(ISERROR(F52-G52),"n/a",F52-G52)</f>
        <v>-236</v>
      </c>
      <c r="I52" s="275">
        <f>IF(ISERROR(H52/G52),"n/a",(H52/G52))</f>
        <v>-0.15304798962386512</v>
      </c>
      <c r="J52" s="276">
        <v>236</v>
      </c>
      <c r="K52" s="277">
        <v>388</v>
      </c>
      <c r="L52" s="278">
        <f>IF(ISERROR(J52-K52),"n/a",J52-K52)</f>
        <v>-152</v>
      </c>
      <c r="M52" s="279">
        <f>IF(ISERROR(L52/K52),"n/a",(L52/K52))</f>
        <v>-0.39175257731958762</v>
      </c>
      <c r="N52" s="284">
        <v>229</v>
      </c>
      <c r="O52" s="285">
        <v>372</v>
      </c>
      <c r="P52" s="286">
        <f t="shared" ref="P52:P53" si="107">IF(ISERROR(N52-O52),"n/a",N52-O52)</f>
        <v>-143</v>
      </c>
      <c r="Q52" s="296">
        <f t="shared" ref="Q52:Q53" si="108">IF(ISERROR(P52/O52),"n/a",(P52/O52))</f>
        <v>-0.38440860215053763</v>
      </c>
      <c r="R52" s="287">
        <v>220</v>
      </c>
      <c r="S52" s="288">
        <v>363</v>
      </c>
      <c r="T52" s="289">
        <f t="shared" ref="T52:T53" si="109">IF(ISERROR(R52-S52),"n/a",R52-S52)</f>
        <v>-143</v>
      </c>
      <c r="U52" s="290">
        <f t="shared" ref="U52:U53" si="110">IF(ISERROR(T52/S52),"n/a",(T52/S52))</f>
        <v>-0.39393939393939392</v>
      </c>
    </row>
    <row r="53" spans="1:22" ht="12.75" customHeight="1" x14ac:dyDescent="0.25">
      <c r="A53" s="41" t="s">
        <v>22</v>
      </c>
      <c r="B53" s="118">
        <v>38</v>
      </c>
      <c r="C53" s="119">
        <v>58</v>
      </c>
      <c r="D53" s="120">
        <f>IF(ISERROR(B53-C53),"n/a",B53-C53)</f>
        <v>-20</v>
      </c>
      <c r="E53" s="121">
        <f>IF(ISERROR(D53/C53),"n/a",(D53/C53))</f>
        <v>-0.34482758620689657</v>
      </c>
      <c r="F53" s="122">
        <v>15</v>
      </c>
      <c r="G53" s="123">
        <v>35</v>
      </c>
      <c r="H53" s="124">
        <f>IF(ISERROR(F53-G53),"n/a",F53-G53)</f>
        <v>-20</v>
      </c>
      <c r="I53" s="125">
        <f>IF(ISERROR(H53/G53),"n/a",(H53/G53))</f>
        <v>-0.5714285714285714</v>
      </c>
      <c r="J53" s="126">
        <v>5</v>
      </c>
      <c r="K53" s="127">
        <v>12</v>
      </c>
      <c r="L53" s="128">
        <f>IF(ISERROR(J53-K53),"n/a",J53-K53)</f>
        <v>-7</v>
      </c>
      <c r="M53" s="129">
        <f>IF(ISERROR(L53/K53),"n/a",(L53/K53))</f>
        <v>-0.58333333333333337</v>
      </c>
      <c r="N53" s="103">
        <v>4</v>
      </c>
      <c r="O53" s="104">
        <v>10</v>
      </c>
      <c r="P53" s="105">
        <f t="shared" si="107"/>
        <v>-6</v>
      </c>
      <c r="Q53" s="293">
        <f t="shared" si="108"/>
        <v>-0.6</v>
      </c>
      <c r="R53" s="137">
        <v>4</v>
      </c>
      <c r="S53" s="140">
        <v>10</v>
      </c>
      <c r="T53" s="141">
        <f t="shared" si="109"/>
        <v>-6</v>
      </c>
      <c r="U53" s="205">
        <f t="shared" si="110"/>
        <v>-0.6</v>
      </c>
    </row>
    <row r="54" spans="1:22" ht="27.75" customHeight="1" x14ac:dyDescent="0.25">
      <c r="A54" s="193" t="s">
        <v>29</v>
      </c>
      <c r="B54" s="106">
        <f>B55</f>
        <v>123</v>
      </c>
      <c r="C54" s="107">
        <f>C55</f>
        <v>146</v>
      </c>
      <c r="D54" s="108">
        <f>IF(ISERROR(B54-C54),"n/a",B54-C54)</f>
        <v>-23</v>
      </c>
      <c r="E54" s="109">
        <f>IF(ISERROR(D54/C54),"n/a",(D54/C54))</f>
        <v>-0.15753424657534246</v>
      </c>
      <c r="F54" s="194">
        <f>F55</f>
        <v>62</v>
      </c>
      <c r="G54" s="195">
        <f>G55</f>
        <v>93</v>
      </c>
      <c r="H54" s="110">
        <f>IF(ISERROR(F54-G54),"n/a",F54-G54)</f>
        <v>-31</v>
      </c>
      <c r="I54" s="111">
        <f>IF(ISERROR(H54/G54),"n/a",(H54/G54))</f>
        <v>-0.33333333333333331</v>
      </c>
      <c r="J54" s="196">
        <f>J55</f>
        <v>18</v>
      </c>
      <c r="K54" s="197">
        <f>K55</f>
        <v>7</v>
      </c>
      <c r="L54" s="112">
        <f>IF(ISERROR(J54-K54),"n/a",J54-K54)</f>
        <v>11</v>
      </c>
      <c r="M54" s="113">
        <f>IF(ISERROR(L54/K54),"n/a",(L54/K54))</f>
        <v>1.5714285714285714</v>
      </c>
      <c r="N54" s="198">
        <f>N55</f>
        <v>16</v>
      </c>
      <c r="O54" s="199">
        <f>O55</f>
        <v>5</v>
      </c>
      <c r="P54" s="114">
        <f>IF(ISERROR(N54-O54),"n/a",N54-O54)</f>
        <v>11</v>
      </c>
      <c r="Q54" s="294">
        <f>IF(ISERROR(P54/O54),"n/a",(P54/O54))</f>
        <v>2.2000000000000002</v>
      </c>
      <c r="R54" s="200">
        <f>R55</f>
        <v>14</v>
      </c>
      <c r="S54" s="201">
        <f>S55</f>
        <v>4</v>
      </c>
      <c r="T54" s="142">
        <f>IF(ISERROR(R54-S54),"n/a",R54-S54)</f>
        <v>10</v>
      </c>
      <c r="U54" s="206">
        <f>IF(ISERROR(T54/S54),"n/a",(T54/S54))</f>
        <v>2.5</v>
      </c>
    </row>
    <row r="55" spans="1:22" s="82" customFormat="1" x14ac:dyDescent="0.25">
      <c r="A55" s="41" t="s">
        <v>19</v>
      </c>
      <c r="B55" s="118">
        <v>123</v>
      </c>
      <c r="C55" s="119">
        <v>146</v>
      </c>
      <c r="D55" s="120">
        <f>IF(ISERROR(B55-C55),"n/a",B55-C55)</f>
        <v>-23</v>
      </c>
      <c r="E55" s="121">
        <f>IF(ISERROR(D55/C55),"n/a",(D55/C55))</f>
        <v>-0.15753424657534246</v>
      </c>
      <c r="F55" s="122">
        <v>62</v>
      </c>
      <c r="G55" s="123">
        <v>93</v>
      </c>
      <c r="H55" s="124">
        <f>IF(ISERROR(F55-G55),"n/a",F55-G55)</f>
        <v>-31</v>
      </c>
      <c r="I55" s="125">
        <f>IF(ISERROR(H55/G55),"n/a",(H55/G55))</f>
        <v>-0.33333333333333331</v>
      </c>
      <c r="J55" s="126">
        <v>18</v>
      </c>
      <c r="K55" s="127">
        <v>7</v>
      </c>
      <c r="L55" s="128">
        <f>IF(ISERROR(J55-K55),"n/a",J55-K55)</f>
        <v>11</v>
      </c>
      <c r="M55" s="129">
        <f>IF(ISERROR(L55/K55),"n/a",(L55/K55))</f>
        <v>1.5714285714285714</v>
      </c>
      <c r="N55" s="143">
        <v>16</v>
      </c>
      <c r="O55" s="144">
        <v>5</v>
      </c>
      <c r="P55" s="145">
        <f>IF(ISERROR(N55-O55),"n/a",N55-O55)</f>
        <v>11</v>
      </c>
      <c r="Q55" s="295">
        <f>IF(ISERROR(P55/O55),"n/a",(P55/O55))</f>
        <v>2.2000000000000002</v>
      </c>
      <c r="R55" s="146">
        <v>14</v>
      </c>
      <c r="S55" s="147">
        <v>4</v>
      </c>
      <c r="T55" s="148">
        <f>IF(ISERROR(R55-S55),"n/a",R55-S55)</f>
        <v>10</v>
      </c>
      <c r="U55" s="207">
        <f>IF(ISERROR(T55/S55),"n/a",(T55/S55))</f>
        <v>2.5</v>
      </c>
      <c r="V55" s="301"/>
    </row>
    <row r="56" spans="1:22" ht="27.75" customHeight="1" x14ac:dyDescent="0.25">
      <c r="A56" s="193" t="s">
        <v>32</v>
      </c>
      <c r="B56" s="106">
        <f>B57</f>
        <v>39</v>
      </c>
      <c r="C56" s="107">
        <f>C57</f>
        <v>62</v>
      </c>
      <c r="D56" s="108">
        <f t="shared" si="87"/>
        <v>-23</v>
      </c>
      <c r="E56" s="109">
        <f t="shared" si="88"/>
        <v>-0.37096774193548387</v>
      </c>
      <c r="F56" s="194">
        <f>F57</f>
        <v>6</v>
      </c>
      <c r="G56" s="195">
        <f>G57</f>
        <v>5</v>
      </c>
      <c r="H56" s="110">
        <f t="shared" si="89"/>
        <v>1</v>
      </c>
      <c r="I56" s="111">
        <f t="shared" si="90"/>
        <v>0.2</v>
      </c>
      <c r="J56" s="196">
        <f>J57</f>
        <v>0</v>
      </c>
      <c r="K56" s="197">
        <f>K57</f>
        <v>1</v>
      </c>
      <c r="L56" s="112">
        <f t="shared" si="91"/>
        <v>-1</v>
      </c>
      <c r="M56" s="113">
        <f t="shared" si="92"/>
        <v>-1</v>
      </c>
      <c r="N56" s="198">
        <f>N57</f>
        <v>0</v>
      </c>
      <c r="O56" s="199">
        <f>O57</f>
        <v>1</v>
      </c>
      <c r="P56" s="114">
        <f t="shared" si="93"/>
        <v>-1</v>
      </c>
      <c r="Q56" s="294">
        <f t="shared" si="94"/>
        <v>-1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8" thickBot="1" x14ac:dyDescent="0.3">
      <c r="A57" s="41" t="s">
        <v>19</v>
      </c>
      <c r="B57" s="118">
        <v>39</v>
      </c>
      <c r="C57" s="119">
        <v>62</v>
      </c>
      <c r="D57" s="120">
        <f t="shared" si="87"/>
        <v>-23</v>
      </c>
      <c r="E57" s="121">
        <f t="shared" si="88"/>
        <v>-0.37096774193548387</v>
      </c>
      <c r="F57" s="122">
        <v>6</v>
      </c>
      <c r="G57" s="123">
        <v>5</v>
      </c>
      <c r="H57" s="124">
        <f t="shared" si="89"/>
        <v>1</v>
      </c>
      <c r="I57" s="125">
        <f t="shared" si="90"/>
        <v>0.2</v>
      </c>
      <c r="J57" s="126">
        <v>0</v>
      </c>
      <c r="K57" s="127">
        <v>1</v>
      </c>
      <c r="L57" s="128">
        <v>0</v>
      </c>
      <c r="M57" s="129">
        <f t="shared" si="92"/>
        <v>0</v>
      </c>
      <c r="N57" s="143">
        <v>0</v>
      </c>
      <c r="O57" s="144">
        <v>1</v>
      </c>
      <c r="P57" s="145">
        <f t="shared" si="93"/>
        <v>-1</v>
      </c>
      <c r="Q57" s="295">
        <f t="shared" si="94"/>
        <v>-1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3">
      <c r="A58" s="63" t="s">
        <v>79</v>
      </c>
      <c r="B58" s="64">
        <f>B59+B66</f>
        <v>1265</v>
      </c>
      <c r="C58" s="65">
        <f>C59+C66</f>
        <v>1188</v>
      </c>
      <c r="D58" s="66">
        <f t="shared" ref="D58:D61" si="111">IF(ISERROR(B58-C58),"n/a",B58-C58)</f>
        <v>77</v>
      </c>
      <c r="E58" s="67">
        <f t="shared" ref="E58:E61" si="112">IF(ISERROR(D58/C58),"n/a",(D58/C58))</f>
        <v>6.4814814814814811E-2</v>
      </c>
      <c r="F58" s="68">
        <f>F59+F66</f>
        <v>1064</v>
      </c>
      <c r="G58" s="69">
        <f>G59+G66</f>
        <v>903</v>
      </c>
      <c r="H58" s="70">
        <f t="shared" ref="H58:H61" si="113">IF(ISERROR(F58-G58),"n/a",F58-G58)</f>
        <v>161</v>
      </c>
      <c r="I58" s="71">
        <f t="shared" ref="I58:I61" si="114">IF(ISERROR(H58/G58),"n/a",(H58/G58))</f>
        <v>0.17829457364341086</v>
      </c>
      <c r="J58" s="72">
        <f>J59+J66</f>
        <v>162</v>
      </c>
      <c r="K58" s="73">
        <f>K59+K66</f>
        <v>165</v>
      </c>
      <c r="L58" s="74">
        <f t="shared" ref="L58:L61" si="115">IF(ISERROR(J58-K58),"n/a",J58-K58)</f>
        <v>-3</v>
      </c>
      <c r="M58" s="75">
        <f t="shared" ref="M58:M61" si="116">IF(ISERROR(L58/K58),"n/a",(L58/K58))</f>
        <v>-1.8181818181818181E-2</v>
      </c>
      <c r="N58" s="76">
        <f>N59+N66</f>
        <v>161</v>
      </c>
      <c r="O58" s="77">
        <f>O59+O66</f>
        <v>157</v>
      </c>
      <c r="P58" s="78">
        <f t="shared" ref="P58:P61" si="117">IF(ISERROR(N58-O58),"n/a",N58-O58)</f>
        <v>4</v>
      </c>
      <c r="Q58" s="292">
        <f t="shared" ref="Q58:Q61" si="118">IF(ISERROR(P58/O58),"n/a",(P58/O58))</f>
        <v>2.5477707006369428E-2</v>
      </c>
      <c r="R58" s="136">
        <f>R59+R66</f>
        <v>159</v>
      </c>
      <c r="S58" s="138">
        <f>S59+S66</f>
        <v>154</v>
      </c>
      <c r="T58" s="139">
        <f t="shared" ref="T58:T61" si="119">IF(ISERROR(R58-S58),"n/a",R58-S58)</f>
        <v>5</v>
      </c>
      <c r="U58" s="204">
        <f t="shared" ref="U58:U61" si="120">IF(ISERROR(T58/S58),"n/a",(T58/S58))</f>
        <v>3.2467532467532464E-2</v>
      </c>
      <c r="V58" s="301"/>
    </row>
    <row r="59" spans="1:22" s="82" customFormat="1" ht="20.25" customHeight="1" thickBot="1" x14ac:dyDescent="0.3">
      <c r="A59" s="79" t="s">
        <v>77</v>
      </c>
      <c r="B59" s="64">
        <f>B60+B64+B62</f>
        <v>1076</v>
      </c>
      <c r="C59" s="65">
        <f>C60+C64+C62</f>
        <v>1020</v>
      </c>
      <c r="D59" s="66">
        <f t="shared" si="111"/>
        <v>56</v>
      </c>
      <c r="E59" s="67">
        <f t="shared" si="112"/>
        <v>5.4901960784313725E-2</v>
      </c>
      <c r="F59" s="68">
        <f>F60+F64+F62</f>
        <v>890</v>
      </c>
      <c r="G59" s="69">
        <f>G60+G64+G62</f>
        <v>750</v>
      </c>
      <c r="H59" s="70">
        <f t="shared" si="113"/>
        <v>140</v>
      </c>
      <c r="I59" s="71">
        <f t="shared" si="114"/>
        <v>0.18666666666666668</v>
      </c>
      <c r="J59" s="72">
        <f>J60+J64+J62</f>
        <v>116</v>
      </c>
      <c r="K59" s="73">
        <f>K60+K64+K62</f>
        <v>123</v>
      </c>
      <c r="L59" s="74">
        <f t="shared" si="115"/>
        <v>-7</v>
      </c>
      <c r="M59" s="75">
        <f t="shared" si="116"/>
        <v>-5.6910569105691054E-2</v>
      </c>
      <c r="N59" s="76">
        <f>N60+N64+N62</f>
        <v>116</v>
      </c>
      <c r="O59" s="77">
        <f>O60+O64+O62</f>
        <v>121</v>
      </c>
      <c r="P59" s="78">
        <f t="shared" si="117"/>
        <v>-5</v>
      </c>
      <c r="Q59" s="292">
        <f t="shared" si="118"/>
        <v>-4.1322314049586778E-2</v>
      </c>
      <c r="R59" s="136">
        <f>R60+R64+R62</f>
        <v>114</v>
      </c>
      <c r="S59" s="138">
        <f>S60+S64+S62</f>
        <v>118</v>
      </c>
      <c r="T59" s="139">
        <f t="shared" si="119"/>
        <v>-4</v>
      </c>
      <c r="U59" s="204">
        <f t="shared" si="120"/>
        <v>-3.3898305084745763E-2</v>
      </c>
      <c r="V59" s="301"/>
    </row>
    <row r="60" spans="1:22" s="82" customFormat="1" ht="27.75" customHeight="1" x14ac:dyDescent="0.25">
      <c r="A60" s="192" t="s">
        <v>30</v>
      </c>
      <c r="B60" s="91">
        <f>B61</f>
        <v>975</v>
      </c>
      <c r="C60" s="93">
        <f>C61</f>
        <v>923</v>
      </c>
      <c r="D60" s="93">
        <f t="shared" si="111"/>
        <v>52</v>
      </c>
      <c r="E60" s="94">
        <f t="shared" si="112"/>
        <v>5.6338028169014086E-2</v>
      </c>
      <c r="F60" s="95">
        <f>F61</f>
        <v>807</v>
      </c>
      <c r="G60" s="97">
        <f>G61</f>
        <v>667</v>
      </c>
      <c r="H60" s="97">
        <f t="shared" si="113"/>
        <v>140</v>
      </c>
      <c r="I60" s="98">
        <f t="shared" si="114"/>
        <v>0.20989505247376311</v>
      </c>
      <c r="J60" s="99">
        <f>J61</f>
        <v>112</v>
      </c>
      <c r="K60" s="101">
        <f>K61</f>
        <v>116</v>
      </c>
      <c r="L60" s="101">
        <f t="shared" si="115"/>
        <v>-4</v>
      </c>
      <c r="M60" s="102">
        <f t="shared" si="116"/>
        <v>-3.4482758620689655E-2</v>
      </c>
      <c r="N60" s="103">
        <f>N61</f>
        <v>112</v>
      </c>
      <c r="O60" s="286">
        <f>O61</f>
        <v>114</v>
      </c>
      <c r="P60" s="105">
        <f t="shared" si="117"/>
        <v>-2</v>
      </c>
      <c r="Q60" s="293">
        <f t="shared" si="118"/>
        <v>-1.7543859649122806E-2</v>
      </c>
      <c r="R60" s="137">
        <f>R61</f>
        <v>111</v>
      </c>
      <c r="S60" s="141">
        <f>S61</f>
        <v>111</v>
      </c>
      <c r="T60" s="141">
        <f t="shared" si="119"/>
        <v>0</v>
      </c>
      <c r="U60" s="205">
        <f t="shared" si="120"/>
        <v>0</v>
      </c>
      <c r="V60" s="301"/>
    </row>
    <row r="61" spans="1:22" s="82" customFormat="1" x14ac:dyDescent="0.25">
      <c r="A61" s="41" t="s">
        <v>19</v>
      </c>
      <c r="B61" s="268">
        <v>975</v>
      </c>
      <c r="C61" s="269">
        <v>923</v>
      </c>
      <c r="D61" s="202">
        <f t="shared" si="111"/>
        <v>52</v>
      </c>
      <c r="E61" s="267">
        <f t="shared" si="112"/>
        <v>5.6338028169014086E-2</v>
      </c>
      <c r="F61" s="308">
        <v>807</v>
      </c>
      <c r="G61" s="304">
        <v>667</v>
      </c>
      <c r="H61" s="304">
        <f t="shared" si="113"/>
        <v>140</v>
      </c>
      <c r="I61" s="305">
        <f t="shared" si="114"/>
        <v>0.20989505247376311</v>
      </c>
      <c r="J61" s="276">
        <v>112</v>
      </c>
      <c r="K61" s="306">
        <v>116</v>
      </c>
      <c r="L61" s="306">
        <f t="shared" si="115"/>
        <v>-4</v>
      </c>
      <c r="M61" s="307">
        <f t="shared" si="116"/>
        <v>-3.4482758620689655E-2</v>
      </c>
      <c r="N61" s="309">
        <v>112</v>
      </c>
      <c r="O61" s="286">
        <v>114</v>
      </c>
      <c r="P61" s="286">
        <f t="shared" si="117"/>
        <v>-2</v>
      </c>
      <c r="Q61" s="296">
        <f t="shared" si="118"/>
        <v>-1.7543859649122806E-2</v>
      </c>
      <c r="R61" s="310">
        <v>111</v>
      </c>
      <c r="S61" s="289">
        <v>111</v>
      </c>
      <c r="T61" s="289">
        <f t="shared" si="119"/>
        <v>0</v>
      </c>
      <c r="U61" s="290">
        <f t="shared" si="120"/>
        <v>0</v>
      </c>
      <c r="V61" s="301"/>
    </row>
    <row r="62" spans="1:22" s="82" customFormat="1" ht="27.75" customHeight="1" x14ac:dyDescent="0.25">
      <c r="A62" s="193" t="s">
        <v>29</v>
      </c>
      <c r="B62" s="106">
        <f>B63</f>
        <v>76</v>
      </c>
      <c r="C62" s="107">
        <f>C63</f>
        <v>64</v>
      </c>
      <c r="D62" s="108">
        <f>IF(ISERROR(B62-C62),"n/a",B62-C62)</f>
        <v>12</v>
      </c>
      <c r="E62" s="109">
        <f>IF(ISERROR(D62/C62),"n/a",(D62/C62))</f>
        <v>0.1875</v>
      </c>
      <c r="F62" s="194">
        <f>F63</f>
        <v>57</v>
      </c>
      <c r="G62" s="195">
        <f>G63</f>
        <v>56</v>
      </c>
      <c r="H62" s="110">
        <f>IF(ISERROR(F62-G62),"n/a",F62-G62)</f>
        <v>1</v>
      </c>
      <c r="I62" s="111">
        <f>IF(ISERROR(H62/G62),"n/a",(H62/G62))</f>
        <v>1.7857142857142856E-2</v>
      </c>
      <c r="J62" s="196">
        <f>J63</f>
        <v>4</v>
      </c>
      <c r="K62" s="197">
        <f>K63</f>
        <v>6</v>
      </c>
      <c r="L62" s="112">
        <f>IF(ISERROR(J62-K62),"n/a",J62-K62)</f>
        <v>-2</v>
      </c>
      <c r="M62" s="113">
        <f>IF(ISERROR(L62/K62),"n/a",(L62/K62))</f>
        <v>-0.33333333333333331</v>
      </c>
      <c r="N62" s="198">
        <f>N63</f>
        <v>4</v>
      </c>
      <c r="O62" s="199">
        <f>O63</f>
        <v>6</v>
      </c>
      <c r="P62" s="114">
        <f>IF(ISERROR(N62-O62),"n/a",N62-O62)</f>
        <v>-2</v>
      </c>
      <c r="Q62" s="294">
        <f>IF(ISERROR(P62/O62),"n/a",(P62/O62))</f>
        <v>-0.33333333333333331</v>
      </c>
      <c r="R62" s="200">
        <f>R63</f>
        <v>3</v>
      </c>
      <c r="S62" s="201">
        <f>S63</f>
        <v>6</v>
      </c>
      <c r="T62" s="142">
        <f>IF(ISERROR(R62-S62),"n/a",R62-S62)</f>
        <v>-3</v>
      </c>
      <c r="U62" s="206">
        <f>IF(ISERROR(T62/S62),"n/a",(T62/S62))</f>
        <v>-0.5</v>
      </c>
      <c r="V62" s="301"/>
    </row>
    <row r="63" spans="1:22" s="82" customFormat="1" x14ac:dyDescent="0.25">
      <c r="A63" s="41" t="s">
        <v>19</v>
      </c>
      <c r="B63" s="118">
        <v>76</v>
      </c>
      <c r="C63" s="119">
        <v>64</v>
      </c>
      <c r="D63" s="120">
        <f>IF(ISERROR(B63-C63),"n/a",B63-C63)</f>
        <v>12</v>
      </c>
      <c r="E63" s="121">
        <f>IF(ISERROR(D63/C63),"n/a",(D63/C63))</f>
        <v>0.1875</v>
      </c>
      <c r="F63" s="122">
        <v>57</v>
      </c>
      <c r="G63" s="123">
        <v>56</v>
      </c>
      <c r="H63" s="124">
        <f>IF(ISERROR(F63-G63),"n/a",F63-G63)</f>
        <v>1</v>
      </c>
      <c r="I63" s="125">
        <f>IF(ISERROR(H63/G63),"n/a",(H63/G63))</f>
        <v>1.7857142857142856E-2</v>
      </c>
      <c r="J63" s="126">
        <v>4</v>
      </c>
      <c r="K63" s="127">
        <v>6</v>
      </c>
      <c r="L63" s="128">
        <f>IF(ISERROR(J63-K63),"n/a",J63-K63)</f>
        <v>-2</v>
      </c>
      <c r="M63" s="129">
        <f>IF(ISERROR(L63/K63),"n/a",(L63/K63))</f>
        <v>-0.33333333333333331</v>
      </c>
      <c r="N63" s="143">
        <v>4</v>
      </c>
      <c r="O63" s="144">
        <v>6</v>
      </c>
      <c r="P63" s="145">
        <f>IF(ISERROR(N63-O63),"n/a",N63-O63)</f>
        <v>-2</v>
      </c>
      <c r="Q63" s="295">
        <f>IF(ISERROR(P63/O63),"n/a",(P63/O63))</f>
        <v>-0.33333333333333331</v>
      </c>
      <c r="R63" s="146">
        <v>3</v>
      </c>
      <c r="S63" s="147">
        <v>6</v>
      </c>
      <c r="T63" s="148">
        <f>IF(ISERROR(R63-S63),"n/a",R63-S63)</f>
        <v>-3</v>
      </c>
      <c r="U63" s="207">
        <f>IF(ISERROR(T63/S63),"n/a",(T63/S63))</f>
        <v>-0.5</v>
      </c>
      <c r="V63" s="301"/>
    </row>
    <row r="64" spans="1:22" s="82" customFormat="1" ht="27.75" customHeight="1" x14ac:dyDescent="0.25">
      <c r="A64" s="193" t="s">
        <v>32</v>
      </c>
      <c r="B64" s="106">
        <f>B65</f>
        <v>25</v>
      </c>
      <c r="C64" s="107">
        <f>C65</f>
        <v>33</v>
      </c>
      <c r="D64" s="108">
        <f t="shared" ref="D64:D67" si="121">IF(ISERROR(B64-C64),"n/a",B64-C64)</f>
        <v>-8</v>
      </c>
      <c r="E64" s="109">
        <f t="shared" ref="E64:E67" si="122">IF(ISERROR(D64/C64),"n/a",(D64/C64))</f>
        <v>-0.24242424242424243</v>
      </c>
      <c r="F64" s="194">
        <f>F65</f>
        <v>26</v>
      </c>
      <c r="G64" s="195">
        <f>G65</f>
        <v>27</v>
      </c>
      <c r="H64" s="110">
        <f t="shared" ref="H64:H67" si="123">IF(ISERROR(F64-G64),"n/a",F64-G64)</f>
        <v>-1</v>
      </c>
      <c r="I64" s="111">
        <f t="shared" ref="I64:I67" si="124">IF(ISERROR(H64/G64),"n/a",(H64/G64))</f>
        <v>-3.7037037037037035E-2</v>
      </c>
      <c r="J64" s="196">
        <f>J65</f>
        <v>0</v>
      </c>
      <c r="K64" s="197">
        <f>K65</f>
        <v>1</v>
      </c>
      <c r="L64" s="112">
        <f t="shared" ref="L64:L67" si="125">IF(ISERROR(J64-K64),"n/a",J64-K64)</f>
        <v>-1</v>
      </c>
      <c r="M64" s="113">
        <f t="shared" ref="M64:M67" si="126">IF(ISERROR(L64/K64),"n/a",(L64/K64))</f>
        <v>-1</v>
      </c>
      <c r="N64" s="198">
        <f>N65</f>
        <v>0</v>
      </c>
      <c r="O64" s="199">
        <f>O65</f>
        <v>1</v>
      </c>
      <c r="P64" s="114">
        <f t="shared" ref="P64:P69" si="127">IF(ISERROR(N64-O64),"n/a",N64-O64)</f>
        <v>-1</v>
      </c>
      <c r="Q64" s="294">
        <f t="shared" ref="Q64:Q69" si="128">IF(ISERROR(P64/O64),"n/a",(P64/O64))</f>
        <v>-1</v>
      </c>
      <c r="R64" s="200">
        <f>R65</f>
        <v>0</v>
      </c>
      <c r="S64" s="201">
        <f>S65</f>
        <v>1</v>
      </c>
      <c r="T64" s="142">
        <f t="shared" ref="T64:T69" si="129">IF(ISERROR(R64-S64),"n/a",R64-S64)</f>
        <v>-1</v>
      </c>
      <c r="U64" s="206">
        <f t="shared" ref="U64:U69" si="130">IF(ISERROR(T64/S64),"n/a",(T64/S64))</f>
        <v>-1</v>
      </c>
      <c r="V64" s="301"/>
    </row>
    <row r="65" spans="1:22" s="82" customFormat="1" ht="13.8" thickBot="1" x14ac:dyDescent="0.3">
      <c r="A65" s="41" t="s">
        <v>19</v>
      </c>
      <c r="B65" s="118">
        <v>25</v>
      </c>
      <c r="C65" s="119">
        <v>33</v>
      </c>
      <c r="D65" s="120">
        <f t="shared" si="121"/>
        <v>-8</v>
      </c>
      <c r="E65" s="121">
        <f t="shared" si="122"/>
        <v>-0.24242424242424243</v>
      </c>
      <c r="F65" s="122">
        <v>26</v>
      </c>
      <c r="G65" s="123">
        <v>27</v>
      </c>
      <c r="H65" s="124">
        <f t="shared" si="123"/>
        <v>-1</v>
      </c>
      <c r="I65" s="125">
        <f t="shared" si="124"/>
        <v>-3.7037037037037035E-2</v>
      </c>
      <c r="J65" s="126">
        <v>0</v>
      </c>
      <c r="K65" s="127">
        <v>1</v>
      </c>
      <c r="L65" s="128">
        <f t="shared" si="125"/>
        <v>-1</v>
      </c>
      <c r="M65" s="129">
        <f t="shared" si="126"/>
        <v>-1</v>
      </c>
      <c r="N65" s="143">
        <v>0</v>
      </c>
      <c r="O65" s="144">
        <v>1</v>
      </c>
      <c r="P65" s="145">
        <f t="shared" si="127"/>
        <v>-1</v>
      </c>
      <c r="Q65" s="295">
        <f t="shared" si="128"/>
        <v>-1</v>
      </c>
      <c r="R65" s="146">
        <v>0</v>
      </c>
      <c r="S65" s="147">
        <v>1</v>
      </c>
      <c r="T65" s="148">
        <f t="shared" si="129"/>
        <v>-1</v>
      </c>
      <c r="U65" s="207">
        <f t="shared" si="130"/>
        <v>-1</v>
      </c>
      <c r="V65" s="301"/>
    </row>
    <row r="66" spans="1:22" s="82" customFormat="1" ht="20.25" customHeight="1" thickBot="1" x14ac:dyDescent="0.3">
      <c r="A66" s="79" t="s">
        <v>7</v>
      </c>
      <c r="B66" s="64">
        <f>B67+B72+B70</f>
        <v>189</v>
      </c>
      <c r="C66" s="65">
        <f>C67+C72+C70</f>
        <v>168</v>
      </c>
      <c r="D66" s="66">
        <f t="shared" si="121"/>
        <v>21</v>
      </c>
      <c r="E66" s="67">
        <f t="shared" si="122"/>
        <v>0.125</v>
      </c>
      <c r="F66" s="68">
        <f>F67+F72+F70</f>
        <v>174</v>
      </c>
      <c r="G66" s="69">
        <f>G67+G72+G70</f>
        <v>153</v>
      </c>
      <c r="H66" s="70">
        <f t="shared" si="123"/>
        <v>21</v>
      </c>
      <c r="I66" s="71">
        <f t="shared" si="124"/>
        <v>0.13725490196078433</v>
      </c>
      <c r="J66" s="72">
        <f>J67+J72+J70</f>
        <v>46</v>
      </c>
      <c r="K66" s="73">
        <f>K67+K72+K70</f>
        <v>42</v>
      </c>
      <c r="L66" s="74">
        <f t="shared" si="125"/>
        <v>4</v>
      </c>
      <c r="M66" s="75">
        <f t="shared" si="126"/>
        <v>9.5238095238095233E-2</v>
      </c>
      <c r="N66" s="76">
        <f>N67+N72+N70</f>
        <v>45</v>
      </c>
      <c r="O66" s="77">
        <f>O67+O72+O70</f>
        <v>36</v>
      </c>
      <c r="P66" s="78">
        <f t="shared" si="127"/>
        <v>9</v>
      </c>
      <c r="Q66" s="292">
        <f t="shared" si="128"/>
        <v>0.25</v>
      </c>
      <c r="R66" s="136">
        <f>R67+R72+R70</f>
        <v>45</v>
      </c>
      <c r="S66" s="138">
        <f>S67+S72+S70</f>
        <v>36</v>
      </c>
      <c r="T66" s="139">
        <f t="shared" si="129"/>
        <v>9</v>
      </c>
      <c r="U66" s="204">
        <f t="shared" si="130"/>
        <v>0.25</v>
      </c>
      <c r="V66" s="301"/>
    </row>
    <row r="67" spans="1:22" s="82" customFormat="1" ht="27.75" customHeight="1" x14ac:dyDescent="0.25">
      <c r="A67" s="192" t="s">
        <v>30</v>
      </c>
      <c r="B67" s="91">
        <f>SUM(B68:B69)</f>
        <v>163</v>
      </c>
      <c r="C67" s="92">
        <f>SUM(C68:C69)</f>
        <v>159</v>
      </c>
      <c r="D67" s="93">
        <f t="shared" si="121"/>
        <v>4</v>
      </c>
      <c r="E67" s="94">
        <f t="shared" si="122"/>
        <v>2.5157232704402517E-2</v>
      </c>
      <c r="F67" s="95">
        <f>SUM(F68:F69)</f>
        <v>158</v>
      </c>
      <c r="G67" s="96">
        <f>SUM(G68:G69)</f>
        <v>146</v>
      </c>
      <c r="H67" s="97">
        <f t="shared" si="123"/>
        <v>12</v>
      </c>
      <c r="I67" s="98">
        <f t="shared" si="124"/>
        <v>8.2191780821917804E-2</v>
      </c>
      <c r="J67" s="99">
        <f>SUM(J68:J69)</f>
        <v>44</v>
      </c>
      <c r="K67" s="100">
        <f>SUM(K68:K69)</f>
        <v>41</v>
      </c>
      <c r="L67" s="101">
        <f t="shared" si="125"/>
        <v>3</v>
      </c>
      <c r="M67" s="102">
        <f t="shared" si="126"/>
        <v>7.3170731707317069E-2</v>
      </c>
      <c r="N67" s="103">
        <f>SUM(N68:N69)</f>
        <v>43</v>
      </c>
      <c r="O67" s="104">
        <f>SUM(O68:O69)</f>
        <v>36</v>
      </c>
      <c r="P67" s="105">
        <f t="shared" si="127"/>
        <v>7</v>
      </c>
      <c r="Q67" s="293">
        <f t="shared" si="128"/>
        <v>0.19444444444444445</v>
      </c>
      <c r="R67" s="137">
        <f>SUM(R68:R69)</f>
        <v>43</v>
      </c>
      <c r="S67" s="140">
        <f>SUM(S68:S69)</f>
        <v>36</v>
      </c>
      <c r="T67" s="141">
        <f t="shared" si="129"/>
        <v>7</v>
      </c>
      <c r="U67" s="205">
        <f t="shared" si="130"/>
        <v>0.19444444444444445</v>
      </c>
      <c r="V67" s="301"/>
    </row>
    <row r="68" spans="1:22" s="82" customFormat="1" x14ac:dyDescent="0.25">
      <c r="A68" s="41" t="s">
        <v>19</v>
      </c>
      <c r="B68" s="268">
        <v>162</v>
      </c>
      <c r="C68" s="269">
        <v>157</v>
      </c>
      <c r="D68" s="270">
        <f>IF(ISERROR(B68-C68),"n/a",B68-C68)</f>
        <v>5</v>
      </c>
      <c r="E68" s="271">
        <f>IF(ISERROR(D68/C68),"n/a",(D68/C68))</f>
        <v>3.1847133757961783E-2</v>
      </c>
      <c r="F68" s="272">
        <v>156</v>
      </c>
      <c r="G68" s="273">
        <v>143</v>
      </c>
      <c r="H68" s="274">
        <f>IF(ISERROR(F68-G68),"n/a",F68-G68)</f>
        <v>13</v>
      </c>
      <c r="I68" s="275">
        <f>IF(ISERROR(H68/G68),"n/a",(H68/G68))</f>
        <v>9.0909090909090912E-2</v>
      </c>
      <c r="J68" s="276">
        <v>42</v>
      </c>
      <c r="K68" s="277">
        <v>41</v>
      </c>
      <c r="L68" s="278">
        <f>IF(ISERROR(J68-K68),"n/a",J68-K68)</f>
        <v>1</v>
      </c>
      <c r="M68" s="279">
        <f>IF(ISERROR(L68/K68),"n/a",(L68/K68))</f>
        <v>2.4390243902439025E-2</v>
      </c>
      <c r="N68" s="284">
        <v>41</v>
      </c>
      <c r="O68" s="285">
        <v>36</v>
      </c>
      <c r="P68" s="286">
        <f t="shared" si="127"/>
        <v>5</v>
      </c>
      <c r="Q68" s="296">
        <f t="shared" si="128"/>
        <v>0.1388888888888889</v>
      </c>
      <c r="R68" s="287">
        <v>41</v>
      </c>
      <c r="S68" s="288">
        <v>36</v>
      </c>
      <c r="T68" s="289">
        <f t="shared" si="129"/>
        <v>5</v>
      </c>
      <c r="U68" s="290">
        <f t="shared" si="130"/>
        <v>0.1388888888888889</v>
      </c>
      <c r="V68" s="301"/>
    </row>
    <row r="69" spans="1:22" s="82" customFormat="1" x14ac:dyDescent="0.25">
      <c r="A69" s="41" t="s">
        <v>22</v>
      </c>
      <c r="B69" s="118">
        <v>1</v>
      </c>
      <c r="C69" s="119">
        <v>2</v>
      </c>
      <c r="D69" s="120">
        <f>IF(ISERROR(B69-C69),"n/a",B69-C69)</f>
        <v>-1</v>
      </c>
      <c r="E69" s="121">
        <f>IF(ISERROR(D69/C69),"n/a",(D69/C69))</f>
        <v>-0.5</v>
      </c>
      <c r="F69" s="122">
        <v>2</v>
      </c>
      <c r="G69" s="123">
        <v>3</v>
      </c>
      <c r="H69" s="124">
        <f>IF(ISERROR(F69-G69),"n/a",F69-G69)</f>
        <v>-1</v>
      </c>
      <c r="I69" s="125">
        <f>IF(ISERROR(H69/G69),"n/a",(H69/G69))</f>
        <v>-0.33333333333333331</v>
      </c>
      <c r="J69" s="126">
        <v>2</v>
      </c>
      <c r="K69" s="127">
        <v>0</v>
      </c>
      <c r="L69" s="128">
        <f>IF(ISERROR(J69-K69),"n/a",J69-K69)</f>
        <v>2</v>
      </c>
      <c r="M69" s="129" t="str">
        <f>IF(ISERROR(L69/K69),"n/a",(L69/K69))</f>
        <v>n/a</v>
      </c>
      <c r="N69" s="103">
        <v>2</v>
      </c>
      <c r="O69" s="104">
        <v>0</v>
      </c>
      <c r="P69" s="105">
        <f t="shared" si="127"/>
        <v>2</v>
      </c>
      <c r="Q69" s="293" t="str">
        <f t="shared" si="128"/>
        <v>n/a</v>
      </c>
      <c r="R69" s="137">
        <v>2</v>
      </c>
      <c r="S69" s="140">
        <v>0</v>
      </c>
      <c r="T69" s="141">
        <f t="shared" si="129"/>
        <v>2</v>
      </c>
      <c r="U69" s="205" t="str">
        <f t="shared" si="130"/>
        <v>n/a</v>
      </c>
      <c r="V69" s="301"/>
    </row>
    <row r="70" spans="1:22" s="82" customFormat="1" ht="27.75" customHeight="1" x14ac:dyDescent="0.25">
      <c r="A70" s="193" t="s">
        <v>29</v>
      </c>
      <c r="B70" s="106">
        <f>B71</f>
        <v>19</v>
      </c>
      <c r="C70" s="107">
        <f>C71</f>
        <v>7</v>
      </c>
      <c r="D70" s="108">
        <f>IF(ISERROR(B70-C70),"n/a",B70-C70)</f>
        <v>12</v>
      </c>
      <c r="E70" s="109">
        <f>IF(ISERROR(D70/C70),"n/a",(D70/C70))</f>
        <v>1.7142857142857142</v>
      </c>
      <c r="F70" s="194">
        <f>F71</f>
        <v>13</v>
      </c>
      <c r="G70" s="195">
        <f>G71</f>
        <v>6</v>
      </c>
      <c r="H70" s="110">
        <f>IF(ISERROR(F70-G70),"n/a",F70-G70)</f>
        <v>7</v>
      </c>
      <c r="I70" s="111">
        <f>IF(ISERROR(H70/G70),"n/a",(H70/G70))</f>
        <v>1.1666666666666667</v>
      </c>
      <c r="J70" s="196">
        <f>J71</f>
        <v>2</v>
      </c>
      <c r="K70" s="197">
        <f>K71</f>
        <v>0</v>
      </c>
      <c r="L70" s="112">
        <f>IF(ISERROR(J70-K70),"n/a",J70-K70)</f>
        <v>2</v>
      </c>
      <c r="M70" s="113" t="str">
        <f>IF(ISERROR(L70/K70),"n/a",(L70/K70))</f>
        <v>n/a</v>
      </c>
      <c r="N70" s="198">
        <f>N71</f>
        <v>2</v>
      </c>
      <c r="O70" s="199">
        <f>O71</f>
        <v>0</v>
      </c>
      <c r="P70" s="114">
        <f>IF(ISERROR(N70-O70),"n/a",N70-O70)</f>
        <v>2</v>
      </c>
      <c r="Q70" s="294" t="str">
        <f>IF(ISERROR(P70/O70),"n/a",(P70/O70))</f>
        <v>n/a</v>
      </c>
      <c r="R70" s="200">
        <f>R71</f>
        <v>2</v>
      </c>
      <c r="S70" s="201">
        <f>S71</f>
        <v>0</v>
      </c>
      <c r="T70" s="142">
        <f>IF(ISERROR(R70-S70),"n/a",R70-S70)</f>
        <v>2</v>
      </c>
      <c r="U70" s="206" t="str">
        <f>IF(ISERROR(T70/S70),"n/a",(T70/S70))</f>
        <v>n/a</v>
      </c>
      <c r="V70" s="301"/>
    </row>
    <row r="71" spans="1:22" s="82" customFormat="1" x14ac:dyDescent="0.25">
      <c r="A71" s="41" t="s">
        <v>19</v>
      </c>
      <c r="B71" s="118">
        <v>19</v>
      </c>
      <c r="C71" s="119">
        <v>7</v>
      </c>
      <c r="D71" s="120">
        <f>IF(ISERROR(B71-C71),"n/a",B71-C71)</f>
        <v>12</v>
      </c>
      <c r="E71" s="121">
        <f>IF(ISERROR(D71/C71),"n/a",(D71/C71))</f>
        <v>1.7142857142857142</v>
      </c>
      <c r="F71" s="122">
        <v>13</v>
      </c>
      <c r="G71" s="123">
        <v>6</v>
      </c>
      <c r="H71" s="124">
        <f>IF(ISERROR(F71-G71),"n/a",F71-G71)</f>
        <v>7</v>
      </c>
      <c r="I71" s="125">
        <f>IF(ISERROR(H71/G71),"n/a",(H71/G71))</f>
        <v>1.1666666666666667</v>
      </c>
      <c r="J71" s="126">
        <v>2</v>
      </c>
      <c r="K71" s="127">
        <v>0</v>
      </c>
      <c r="L71" s="128">
        <f>IF(ISERROR(J71-K71),"n/a",J71-K71)</f>
        <v>2</v>
      </c>
      <c r="M71" s="129" t="str">
        <f>IF(ISERROR(L71/K71),"n/a",(L71/K71))</f>
        <v>n/a</v>
      </c>
      <c r="N71" s="143">
        <v>2</v>
      </c>
      <c r="O71" s="144">
        <v>0</v>
      </c>
      <c r="P71" s="145">
        <f>IF(ISERROR(N71-O71),"n/a",N71-O71)</f>
        <v>2</v>
      </c>
      <c r="Q71" s="295" t="str">
        <f>IF(ISERROR(P71/O71),"n/a",(P71/O71))</f>
        <v>n/a</v>
      </c>
      <c r="R71" s="146">
        <v>2</v>
      </c>
      <c r="S71" s="147">
        <v>0</v>
      </c>
      <c r="T71" s="148">
        <f>IF(ISERROR(R71-S71),"n/a",R71-S71)</f>
        <v>2</v>
      </c>
      <c r="U71" s="207" t="str">
        <f>IF(ISERROR(T71/S71),"n/a",(T71/S71))</f>
        <v>n/a</v>
      </c>
      <c r="V71" s="301"/>
    </row>
    <row r="72" spans="1:22" s="82" customFormat="1" ht="27.75" customHeight="1" x14ac:dyDescent="0.25">
      <c r="A72" s="193" t="s">
        <v>32</v>
      </c>
      <c r="B72" s="106">
        <f>B73</f>
        <v>7</v>
      </c>
      <c r="C72" s="107">
        <f>C73</f>
        <v>2</v>
      </c>
      <c r="D72" s="108">
        <f t="shared" ref="D72:D73" si="131">IF(ISERROR(B72-C72),"n/a",B72-C72)</f>
        <v>5</v>
      </c>
      <c r="E72" s="109">
        <f t="shared" ref="E72:E73" si="132">IF(ISERROR(D72/C72),"n/a",(D72/C72))</f>
        <v>2.5</v>
      </c>
      <c r="F72" s="194">
        <f>F73</f>
        <v>3</v>
      </c>
      <c r="G72" s="195">
        <f>G73</f>
        <v>1</v>
      </c>
      <c r="H72" s="110">
        <f t="shared" ref="H72:H73" si="133">IF(ISERROR(F72-G72),"n/a",F72-G72)</f>
        <v>2</v>
      </c>
      <c r="I72" s="111">
        <f t="shared" ref="I72:I73" si="134">IF(ISERROR(H72/G72),"n/a",(H72/G72))</f>
        <v>2</v>
      </c>
      <c r="J72" s="196">
        <f>J73</f>
        <v>0</v>
      </c>
      <c r="K72" s="197">
        <f>K73</f>
        <v>1</v>
      </c>
      <c r="L72" s="112">
        <f t="shared" ref="L72" si="135">IF(ISERROR(J72-K72),"n/a",J72-K72)</f>
        <v>-1</v>
      </c>
      <c r="M72" s="113">
        <f t="shared" ref="M72:M73" si="136">IF(ISERROR(L72/K72),"n/a",(L72/K72))</f>
        <v>-1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8" thickBot="1" x14ac:dyDescent="0.3">
      <c r="A73" s="41" t="s">
        <v>19</v>
      </c>
      <c r="B73" s="118">
        <v>7</v>
      </c>
      <c r="C73" s="119">
        <v>2</v>
      </c>
      <c r="D73" s="120">
        <f t="shared" si="131"/>
        <v>5</v>
      </c>
      <c r="E73" s="121">
        <f t="shared" si="132"/>
        <v>2.5</v>
      </c>
      <c r="F73" s="122">
        <v>3</v>
      </c>
      <c r="G73" s="123">
        <v>1</v>
      </c>
      <c r="H73" s="124">
        <f t="shared" si="133"/>
        <v>2</v>
      </c>
      <c r="I73" s="125">
        <f t="shared" si="134"/>
        <v>2</v>
      </c>
      <c r="J73" s="126">
        <v>0</v>
      </c>
      <c r="K73" s="127">
        <v>1</v>
      </c>
      <c r="L73" s="128">
        <v>0</v>
      </c>
      <c r="M73" s="129">
        <f t="shared" si="136"/>
        <v>0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3">
      <c r="A74" s="63" t="s">
        <v>70</v>
      </c>
      <c r="B74" s="64">
        <f>SUM(B75:B75)</f>
        <v>1882</v>
      </c>
      <c r="C74" s="65">
        <f>SUM(C75:C75)</f>
        <v>2086</v>
      </c>
      <c r="D74" s="66">
        <f>IF(ISERROR(B74-C74),"n/a",B74-C74)</f>
        <v>-204</v>
      </c>
      <c r="E74" s="67">
        <f>IF(ISERROR(D74/C74),"n/a",(D74/C74))</f>
        <v>-9.7794822627037398E-2</v>
      </c>
      <c r="F74" s="68">
        <f>SUM(F75:F75)</f>
        <v>824</v>
      </c>
      <c r="G74" s="69">
        <f>SUM(G75:G75)</f>
        <v>865</v>
      </c>
      <c r="H74" s="70">
        <f>IF(ISERROR(F74-G74),"n/a",F74-G74)</f>
        <v>-41</v>
      </c>
      <c r="I74" s="71">
        <f>IF(ISERROR(H74/G74),"n/a",(H74/G74))</f>
        <v>-4.7398843930635835E-2</v>
      </c>
      <c r="J74" s="72">
        <f>SUM(J75:J75)</f>
        <v>246</v>
      </c>
      <c r="K74" s="73">
        <f>SUM(K75:K75)</f>
        <v>281</v>
      </c>
      <c r="L74" s="74">
        <f>IF(ISERROR(J74-K74),"n/a",J74-K74)</f>
        <v>-35</v>
      </c>
      <c r="M74" s="75">
        <f>IF(ISERROR(L74/K74),"n/a",(L74/K74))</f>
        <v>-0.12455516014234876</v>
      </c>
      <c r="N74" s="76">
        <f>SUM(N75:N75)</f>
        <v>236</v>
      </c>
      <c r="O74" s="77">
        <f>SUM(O75:O75)</f>
        <v>268</v>
      </c>
      <c r="P74" s="78">
        <f>IF(ISERROR(N74-O74),"n/a",N74-O74)</f>
        <v>-32</v>
      </c>
      <c r="Q74" s="292">
        <f>IF(ISERROR(P74/O74),"n/a",(P74/O74))</f>
        <v>-0.11940298507462686</v>
      </c>
      <c r="R74" s="136">
        <f>SUM(R75:R75)</f>
        <v>226</v>
      </c>
      <c r="S74" s="138">
        <f>SUM(S75:S75)</f>
        <v>262</v>
      </c>
      <c r="T74" s="139">
        <f>IF(ISERROR(R74-S74),"n/a",R74-S74)</f>
        <v>-36</v>
      </c>
      <c r="U74" s="204">
        <f>IF(ISERROR(T74/S74),"n/a",(T74/S74))</f>
        <v>-0.13740458015267176</v>
      </c>
      <c r="V74" s="300"/>
    </row>
    <row r="75" spans="1:22" s="81" customFormat="1" ht="20.25" customHeight="1" thickBot="1" x14ac:dyDescent="0.3">
      <c r="A75" s="79" t="s">
        <v>7</v>
      </c>
      <c r="B75" s="64">
        <f>B76+B81+B79</f>
        <v>1882</v>
      </c>
      <c r="C75" s="65">
        <f>C76+C81+C79</f>
        <v>2086</v>
      </c>
      <c r="D75" s="66">
        <f t="shared" ref="D75:D86" si="141">IF(ISERROR(B75-C75),"n/a",B75-C75)</f>
        <v>-204</v>
      </c>
      <c r="E75" s="67">
        <f t="shared" ref="E75:E86" si="142">IF(ISERROR(D75/C75),"n/a",(D75/C75))</f>
        <v>-9.7794822627037398E-2</v>
      </c>
      <c r="F75" s="68">
        <f>F76+F81+F79</f>
        <v>824</v>
      </c>
      <c r="G75" s="69">
        <f>G76+G81+G79</f>
        <v>865</v>
      </c>
      <c r="H75" s="70">
        <f t="shared" ref="H75:H86" si="143">IF(ISERROR(F75-G75),"n/a",F75-G75)</f>
        <v>-41</v>
      </c>
      <c r="I75" s="71">
        <f t="shared" ref="I75:I86" si="144">IF(ISERROR(H75/G75),"n/a",(H75/G75))</f>
        <v>-4.7398843930635835E-2</v>
      </c>
      <c r="J75" s="72">
        <f>J76+J81+J79</f>
        <v>246</v>
      </c>
      <c r="K75" s="73">
        <f>K76+K81+K79</f>
        <v>281</v>
      </c>
      <c r="L75" s="74">
        <f t="shared" ref="L75:L86" si="145">IF(ISERROR(J75-K75),"n/a",J75-K75)</f>
        <v>-35</v>
      </c>
      <c r="M75" s="75">
        <f t="shared" ref="M75:M86" si="146">IF(ISERROR(L75/K75),"n/a",(L75/K75))</f>
        <v>-0.12455516014234876</v>
      </c>
      <c r="N75" s="76">
        <f>N76+N81+N79</f>
        <v>236</v>
      </c>
      <c r="O75" s="77">
        <f>O76+O81+O79</f>
        <v>268</v>
      </c>
      <c r="P75" s="78">
        <f t="shared" ref="P75:P86" si="147">IF(ISERROR(N75-O75),"n/a",N75-O75)</f>
        <v>-32</v>
      </c>
      <c r="Q75" s="292">
        <f t="shared" ref="Q75:Q86" si="148">IF(ISERROR(P75/O75),"n/a",(P75/O75))</f>
        <v>-0.11940298507462686</v>
      </c>
      <c r="R75" s="136">
        <f>R76+R81+R79</f>
        <v>226</v>
      </c>
      <c r="S75" s="138">
        <f>S76+S81+S79</f>
        <v>262</v>
      </c>
      <c r="T75" s="139">
        <f t="shared" ref="T75:T86" si="149">IF(ISERROR(R75-S75),"n/a",R75-S75)</f>
        <v>-36</v>
      </c>
      <c r="U75" s="204">
        <f t="shared" ref="U75:U86" si="150">IF(ISERROR(T75/S75),"n/a",(T75/S75))</f>
        <v>-0.13740458015267176</v>
      </c>
      <c r="V75" s="300"/>
    </row>
    <row r="76" spans="1:22" ht="27.75" customHeight="1" x14ac:dyDescent="0.25">
      <c r="A76" s="192" t="s">
        <v>30</v>
      </c>
      <c r="B76" s="91">
        <f>SUM(B77:B78)</f>
        <v>1725</v>
      </c>
      <c r="C76" s="92">
        <f>SUM(C77:C78)</f>
        <v>1842</v>
      </c>
      <c r="D76" s="93">
        <f t="shared" si="141"/>
        <v>-117</v>
      </c>
      <c r="E76" s="94">
        <f t="shared" si="142"/>
        <v>-6.3517915309446255E-2</v>
      </c>
      <c r="F76" s="95">
        <f>SUM(F77:F78)</f>
        <v>783</v>
      </c>
      <c r="G76" s="96">
        <f>SUM(G77:G78)</f>
        <v>790</v>
      </c>
      <c r="H76" s="97">
        <f t="shared" si="143"/>
        <v>-7</v>
      </c>
      <c r="I76" s="98">
        <f t="shared" si="144"/>
        <v>-8.8607594936708865E-3</v>
      </c>
      <c r="J76" s="99">
        <f>SUM(J77:J78)</f>
        <v>235</v>
      </c>
      <c r="K76" s="100">
        <f>SUM(K77:K78)</f>
        <v>268</v>
      </c>
      <c r="L76" s="101">
        <f t="shared" si="145"/>
        <v>-33</v>
      </c>
      <c r="M76" s="102">
        <f t="shared" si="146"/>
        <v>-0.12313432835820895</v>
      </c>
      <c r="N76" s="103">
        <f>SUM(N77:N78)</f>
        <v>225</v>
      </c>
      <c r="O76" s="104">
        <f>SUM(O77:O78)</f>
        <v>255</v>
      </c>
      <c r="P76" s="105">
        <f t="shared" si="147"/>
        <v>-30</v>
      </c>
      <c r="Q76" s="293">
        <f t="shared" si="148"/>
        <v>-0.11764705882352941</v>
      </c>
      <c r="R76" s="137">
        <f>SUM(R77:R78)</f>
        <v>217</v>
      </c>
      <c r="S76" s="140">
        <f>SUM(S77:S78)</f>
        <v>252</v>
      </c>
      <c r="T76" s="141">
        <f t="shared" si="149"/>
        <v>-35</v>
      </c>
      <c r="U76" s="205">
        <f t="shared" si="150"/>
        <v>-0.1388888888888889</v>
      </c>
    </row>
    <row r="77" spans="1:22" ht="12.75" customHeight="1" x14ac:dyDescent="0.25">
      <c r="A77" s="41" t="s">
        <v>19</v>
      </c>
      <c r="B77" s="268">
        <v>1713</v>
      </c>
      <c r="C77" s="269">
        <v>1821</v>
      </c>
      <c r="D77" s="270">
        <f>IF(ISERROR(B77-C77),"n/a",B77-C77)</f>
        <v>-108</v>
      </c>
      <c r="E77" s="271">
        <f>IF(ISERROR(D77/C77),"n/a",(D77/C77))</f>
        <v>-5.9308072487644151E-2</v>
      </c>
      <c r="F77" s="272">
        <v>781</v>
      </c>
      <c r="G77" s="273">
        <v>784</v>
      </c>
      <c r="H77" s="274">
        <f>IF(ISERROR(F77-G77),"n/a",F77-G77)</f>
        <v>-3</v>
      </c>
      <c r="I77" s="275">
        <f>IF(ISERROR(H77/G77),"n/a",(H77/G77))</f>
        <v>-3.8265306122448979E-3</v>
      </c>
      <c r="J77" s="276">
        <v>234</v>
      </c>
      <c r="K77" s="277">
        <v>267</v>
      </c>
      <c r="L77" s="278">
        <f>IF(ISERROR(J77-K77),"n/a",J77-K77)</f>
        <v>-33</v>
      </c>
      <c r="M77" s="279">
        <f>IF(ISERROR(L77/K77),"n/a",(L77/K77))</f>
        <v>-0.12359550561797752</v>
      </c>
      <c r="N77" s="284">
        <v>224</v>
      </c>
      <c r="O77" s="285">
        <v>254</v>
      </c>
      <c r="P77" s="286">
        <f t="shared" ref="P77:P78" si="151">IF(ISERROR(N77-O77),"n/a",N77-O77)</f>
        <v>-30</v>
      </c>
      <c r="Q77" s="296">
        <f t="shared" ref="Q77:Q78" si="152">IF(ISERROR(P77/O77),"n/a",(P77/O77))</f>
        <v>-0.11811023622047244</v>
      </c>
      <c r="R77" s="287">
        <v>216</v>
      </c>
      <c r="S77" s="288">
        <v>251</v>
      </c>
      <c r="T77" s="289">
        <f t="shared" ref="T77:T78" si="153">IF(ISERROR(R77-S77),"n/a",R77-S77)</f>
        <v>-35</v>
      </c>
      <c r="U77" s="290">
        <f t="shared" ref="U77:U78" si="154">IF(ISERROR(T77/S77),"n/a",(T77/S77))</f>
        <v>-0.1394422310756972</v>
      </c>
    </row>
    <row r="78" spans="1:22" ht="12.75" customHeight="1" x14ac:dyDescent="0.25">
      <c r="A78" s="231" t="s">
        <v>22</v>
      </c>
      <c r="B78" s="232">
        <v>12</v>
      </c>
      <c r="C78" s="233">
        <v>21</v>
      </c>
      <c r="D78" s="234">
        <f>IF(ISERROR(B78-C78),"n/a",B78-C78)</f>
        <v>-9</v>
      </c>
      <c r="E78" s="235">
        <f>IF(ISERROR(D78/C78),"n/a",(D78/C78))</f>
        <v>-0.42857142857142855</v>
      </c>
      <c r="F78" s="236">
        <v>2</v>
      </c>
      <c r="G78" s="237">
        <v>6</v>
      </c>
      <c r="H78" s="238">
        <f>IF(ISERROR(F78-G78),"n/a",F78-G78)</f>
        <v>-4</v>
      </c>
      <c r="I78" s="239">
        <f>IF(ISERROR(H78/G78),"n/a",(H78/G78))</f>
        <v>-0.66666666666666663</v>
      </c>
      <c r="J78" s="240">
        <v>1</v>
      </c>
      <c r="K78" s="241">
        <v>1</v>
      </c>
      <c r="L78" s="242">
        <f>IF(ISERROR(J78-K78),"n/a",J78-K78)</f>
        <v>0</v>
      </c>
      <c r="M78" s="243">
        <f>IF(ISERROR(L78/K78),"n/a",(L78/K78))</f>
        <v>0</v>
      </c>
      <c r="N78" s="103">
        <v>1</v>
      </c>
      <c r="O78" s="104">
        <v>1</v>
      </c>
      <c r="P78" s="105">
        <f t="shared" si="151"/>
        <v>0</v>
      </c>
      <c r="Q78" s="293">
        <f t="shared" si="152"/>
        <v>0</v>
      </c>
      <c r="R78" s="137">
        <v>1</v>
      </c>
      <c r="S78" s="140">
        <v>1</v>
      </c>
      <c r="T78" s="141">
        <f t="shared" si="153"/>
        <v>0</v>
      </c>
      <c r="U78" s="205">
        <f t="shared" si="154"/>
        <v>0</v>
      </c>
    </row>
    <row r="79" spans="1:22" ht="27.75" customHeight="1" x14ac:dyDescent="0.25">
      <c r="A79" s="193" t="s">
        <v>29</v>
      </c>
      <c r="B79" s="106">
        <f>B80</f>
        <v>132</v>
      </c>
      <c r="C79" s="107">
        <f>C80</f>
        <v>225</v>
      </c>
      <c r="D79" s="108">
        <f>IF(ISERROR(B79-C79),"n/a",B79-C79)</f>
        <v>-93</v>
      </c>
      <c r="E79" s="109">
        <f>IF(ISERROR(D79/C79),"n/a",(D79/C79))</f>
        <v>-0.41333333333333333</v>
      </c>
      <c r="F79" s="194">
        <f>F80</f>
        <v>37</v>
      </c>
      <c r="G79" s="195">
        <f>G80</f>
        <v>74</v>
      </c>
      <c r="H79" s="110">
        <f>IF(ISERROR(F79-G79),"n/a",F79-G79)</f>
        <v>-37</v>
      </c>
      <c r="I79" s="111">
        <f>IF(ISERROR(H79/G79),"n/a",(H79/G79))</f>
        <v>-0.5</v>
      </c>
      <c r="J79" s="196">
        <f>J80</f>
        <v>11</v>
      </c>
      <c r="K79" s="197">
        <f>K80</f>
        <v>13</v>
      </c>
      <c r="L79" s="112">
        <f>IF(ISERROR(J79-K79),"n/a",J79-K79)</f>
        <v>-2</v>
      </c>
      <c r="M79" s="113">
        <f>IF(ISERROR(L79/K79),"n/a",(L79/K79))</f>
        <v>-0.15384615384615385</v>
      </c>
      <c r="N79" s="198">
        <f>N80</f>
        <v>11</v>
      </c>
      <c r="O79" s="199">
        <f>O80</f>
        <v>13</v>
      </c>
      <c r="P79" s="114">
        <f>IF(ISERROR(N79-O79),"n/a",N79-O79)</f>
        <v>-2</v>
      </c>
      <c r="Q79" s="294">
        <f>IF(ISERROR(P79/O79),"n/a",(P79/O79))</f>
        <v>-0.15384615384615385</v>
      </c>
      <c r="R79" s="200">
        <f>R80</f>
        <v>9</v>
      </c>
      <c r="S79" s="201">
        <f>S80</f>
        <v>10</v>
      </c>
      <c r="T79" s="142">
        <f>IF(ISERROR(R79-S79),"n/a",R79-S79)</f>
        <v>-1</v>
      </c>
      <c r="U79" s="206">
        <f>IF(ISERROR(T79/S79),"n/a",(T79/S79))</f>
        <v>-0.1</v>
      </c>
    </row>
    <row r="80" spans="1:22" s="82" customFormat="1" x14ac:dyDescent="0.25">
      <c r="A80" s="41" t="s">
        <v>19</v>
      </c>
      <c r="B80" s="118">
        <v>132</v>
      </c>
      <c r="C80" s="119">
        <v>225</v>
      </c>
      <c r="D80" s="120">
        <f>IF(ISERROR(B80-C80),"n/a",B80-C80)</f>
        <v>-93</v>
      </c>
      <c r="E80" s="121">
        <f>IF(ISERROR(D80/C80),"n/a",(D80/C80))</f>
        <v>-0.41333333333333333</v>
      </c>
      <c r="F80" s="122">
        <v>37</v>
      </c>
      <c r="G80" s="123">
        <v>74</v>
      </c>
      <c r="H80" s="124">
        <f>IF(ISERROR(F80-G80),"n/a",F80-G80)</f>
        <v>-37</v>
      </c>
      <c r="I80" s="125">
        <f>IF(ISERROR(H80/G80),"n/a",(H80/G80))</f>
        <v>-0.5</v>
      </c>
      <c r="J80" s="126">
        <v>11</v>
      </c>
      <c r="K80" s="127">
        <v>13</v>
      </c>
      <c r="L80" s="128">
        <f>IF(ISERROR(J80-K80),"n/a",J80-K80)</f>
        <v>-2</v>
      </c>
      <c r="M80" s="129">
        <f>IF(ISERROR(L80/K80),"n/a",(L80/K80))</f>
        <v>-0.15384615384615385</v>
      </c>
      <c r="N80" s="143">
        <v>11</v>
      </c>
      <c r="O80" s="144">
        <v>13</v>
      </c>
      <c r="P80" s="145">
        <f>IF(ISERROR(N80-O80),"n/a",N80-O80)</f>
        <v>-2</v>
      </c>
      <c r="Q80" s="295">
        <f>IF(ISERROR(P80/O80),"n/a",(P80/O80))</f>
        <v>-0.15384615384615385</v>
      </c>
      <c r="R80" s="146">
        <v>9</v>
      </c>
      <c r="S80" s="147">
        <v>10</v>
      </c>
      <c r="T80" s="148">
        <f>IF(ISERROR(R80-S80),"n/a",R80-S80)</f>
        <v>-1</v>
      </c>
      <c r="U80" s="207">
        <f>IF(ISERROR(T80/S80),"n/a",(T80/S80))</f>
        <v>-0.1</v>
      </c>
      <c r="V80" s="301"/>
    </row>
    <row r="81" spans="1:22" ht="27.75" customHeight="1" x14ac:dyDescent="0.25">
      <c r="A81" s="192" t="s">
        <v>32</v>
      </c>
      <c r="B81" s="106">
        <f>B82</f>
        <v>25</v>
      </c>
      <c r="C81" s="107">
        <f>C82</f>
        <v>19</v>
      </c>
      <c r="D81" s="108">
        <f t="shared" si="141"/>
        <v>6</v>
      </c>
      <c r="E81" s="109">
        <f t="shared" si="142"/>
        <v>0.31578947368421051</v>
      </c>
      <c r="F81" s="194">
        <f>F82</f>
        <v>4</v>
      </c>
      <c r="G81" s="195">
        <f>G82</f>
        <v>1</v>
      </c>
      <c r="H81" s="110">
        <f t="shared" si="143"/>
        <v>3</v>
      </c>
      <c r="I81" s="111">
        <f t="shared" si="144"/>
        <v>3</v>
      </c>
      <c r="J81" s="196">
        <f>J82</f>
        <v>0</v>
      </c>
      <c r="K81" s="197">
        <f>K82</f>
        <v>0</v>
      </c>
      <c r="L81" s="112">
        <f t="shared" si="145"/>
        <v>0</v>
      </c>
      <c r="M81" s="113" t="str">
        <f t="shared" si="146"/>
        <v>n/a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8" thickBot="1" x14ac:dyDescent="0.3">
      <c r="A82" s="214" t="s">
        <v>19</v>
      </c>
      <c r="B82" s="215">
        <v>25</v>
      </c>
      <c r="C82" s="216">
        <v>19</v>
      </c>
      <c r="D82" s="130">
        <f t="shared" si="141"/>
        <v>6</v>
      </c>
      <c r="E82" s="217">
        <f t="shared" si="142"/>
        <v>0.31578947368421051</v>
      </c>
      <c r="F82" s="218">
        <v>4</v>
      </c>
      <c r="G82" s="219">
        <v>1</v>
      </c>
      <c r="H82" s="220">
        <f t="shared" si="143"/>
        <v>3</v>
      </c>
      <c r="I82" s="221">
        <f t="shared" si="144"/>
        <v>3</v>
      </c>
      <c r="J82" s="222">
        <v>0</v>
      </c>
      <c r="K82" s="223">
        <v>0</v>
      </c>
      <c r="L82" s="224">
        <f t="shared" si="145"/>
        <v>0</v>
      </c>
      <c r="M82" s="225" t="str">
        <f t="shared" si="146"/>
        <v>n/a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3">
      <c r="A83" s="63" t="s">
        <v>72</v>
      </c>
      <c r="B83" s="64">
        <f>B84+B91</f>
        <v>413</v>
      </c>
      <c r="C83" s="65">
        <f>C84+C91</f>
        <v>427</v>
      </c>
      <c r="D83" s="66">
        <f t="shared" si="141"/>
        <v>-14</v>
      </c>
      <c r="E83" s="67">
        <f t="shared" si="142"/>
        <v>-3.2786885245901641E-2</v>
      </c>
      <c r="F83" s="68">
        <f>F84+F91</f>
        <v>502</v>
      </c>
      <c r="G83" s="69">
        <f>G84+G91</f>
        <v>369</v>
      </c>
      <c r="H83" s="70">
        <f t="shared" si="143"/>
        <v>133</v>
      </c>
      <c r="I83" s="71">
        <f t="shared" si="144"/>
        <v>0.36043360433604338</v>
      </c>
      <c r="J83" s="72">
        <f>J84+J91</f>
        <v>87</v>
      </c>
      <c r="K83" s="73">
        <f>K84+K91</f>
        <v>68</v>
      </c>
      <c r="L83" s="74">
        <f t="shared" si="145"/>
        <v>19</v>
      </c>
      <c r="M83" s="75">
        <f t="shared" si="146"/>
        <v>0.27941176470588236</v>
      </c>
      <c r="N83" s="76">
        <f>N84+N91</f>
        <v>79</v>
      </c>
      <c r="O83" s="77">
        <f>O84+O91</f>
        <v>64</v>
      </c>
      <c r="P83" s="78">
        <f t="shared" si="147"/>
        <v>15</v>
      </c>
      <c r="Q83" s="292">
        <f t="shared" si="148"/>
        <v>0.234375</v>
      </c>
      <c r="R83" s="136">
        <f>R84+R91</f>
        <v>78</v>
      </c>
      <c r="S83" s="138">
        <f>S84+S91</f>
        <v>64</v>
      </c>
      <c r="T83" s="139">
        <f t="shared" si="149"/>
        <v>14</v>
      </c>
      <c r="U83" s="204">
        <f t="shared" si="150"/>
        <v>0.21875</v>
      </c>
      <c r="V83" s="299"/>
    </row>
    <row r="84" spans="1:22" ht="20.25" customHeight="1" thickBot="1" x14ac:dyDescent="0.3">
      <c r="A84" s="79" t="s">
        <v>77</v>
      </c>
      <c r="B84" s="64">
        <f>B85+B89+B87</f>
        <v>319</v>
      </c>
      <c r="C84" s="65">
        <f>C85+C89+C87</f>
        <v>313</v>
      </c>
      <c r="D84" s="66">
        <f t="shared" si="141"/>
        <v>6</v>
      </c>
      <c r="E84" s="67">
        <f t="shared" si="142"/>
        <v>1.9169329073482427E-2</v>
      </c>
      <c r="F84" s="68">
        <f>F85+F89+F87</f>
        <v>406</v>
      </c>
      <c r="G84" s="69">
        <f>G85+G89+G87</f>
        <v>268</v>
      </c>
      <c r="H84" s="70">
        <f t="shared" si="143"/>
        <v>138</v>
      </c>
      <c r="I84" s="71">
        <f t="shared" si="144"/>
        <v>0.5149253731343284</v>
      </c>
      <c r="J84" s="72">
        <f>J85+J89+J87</f>
        <v>57</v>
      </c>
      <c r="K84" s="73">
        <f>K85+K89+K87</f>
        <v>45</v>
      </c>
      <c r="L84" s="74">
        <f t="shared" si="145"/>
        <v>12</v>
      </c>
      <c r="M84" s="75">
        <f t="shared" si="146"/>
        <v>0.26666666666666666</v>
      </c>
      <c r="N84" s="76">
        <f>N85+N89+N87</f>
        <v>50</v>
      </c>
      <c r="O84" s="77">
        <f>O85+O89+O87</f>
        <v>42</v>
      </c>
      <c r="P84" s="78">
        <f t="shared" si="147"/>
        <v>8</v>
      </c>
      <c r="Q84" s="292">
        <f t="shared" si="148"/>
        <v>0.19047619047619047</v>
      </c>
      <c r="R84" s="136">
        <f>R85+R89+R87</f>
        <v>50</v>
      </c>
      <c r="S84" s="138">
        <f>S85+S89+S87</f>
        <v>42</v>
      </c>
      <c r="T84" s="139">
        <f t="shared" si="149"/>
        <v>8</v>
      </c>
      <c r="U84" s="204">
        <f t="shared" si="150"/>
        <v>0.19047619047619047</v>
      </c>
    </row>
    <row r="85" spans="1:22" ht="27.75" customHeight="1" x14ac:dyDescent="0.25">
      <c r="A85" s="192" t="s">
        <v>30</v>
      </c>
      <c r="B85" s="91">
        <f>B86</f>
        <v>272</v>
      </c>
      <c r="C85" s="93">
        <f>C86</f>
        <v>280</v>
      </c>
      <c r="D85" s="93">
        <f t="shared" si="141"/>
        <v>-8</v>
      </c>
      <c r="E85" s="94">
        <f t="shared" si="142"/>
        <v>-2.8571428571428571E-2</v>
      </c>
      <c r="F85" s="95">
        <f>F86</f>
        <v>363</v>
      </c>
      <c r="G85" s="97">
        <f>G86</f>
        <v>244</v>
      </c>
      <c r="H85" s="97">
        <f t="shared" si="143"/>
        <v>119</v>
      </c>
      <c r="I85" s="98">
        <f t="shared" si="144"/>
        <v>0.48770491803278687</v>
      </c>
      <c r="J85" s="99">
        <f>J86</f>
        <v>53</v>
      </c>
      <c r="K85" s="101">
        <f>K86</f>
        <v>44</v>
      </c>
      <c r="L85" s="101">
        <f t="shared" si="145"/>
        <v>9</v>
      </c>
      <c r="M85" s="102">
        <f t="shared" si="146"/>
        <v>0.20454545454545456</v>
      </c>
      <c r="N85" s="103">
        <f>N86</f>
        <v>46</v>
      </c>
      <c r="O85" s="286">
        <f>O86</f>
        <v>41</v>
      </c>
      <c r="P85" s="105">
        <f t="shared" si="147"/>
        <v>5</v>
      </c>
      <c r="Q85" s="293">
        <f t="shared" si="148"/>
        <v>0.12195121951219512</v>
      </c>
      <c r="R85" s="137">
        <f>R86</f>
        <v>46</v>
      </c>
      <c r="S85" s="141">
        <f>S86</f>
        <v>41</v>
      </c>
      <c r="T85" s="141">
        <f t="shared" si="149"/>
        <v>5</v>
      </c>
      <c r="U85" s="205">
        <f t="shared" si="150"/>
        <v>0.12195121951219512</v>
      </c>
    </row>
    <row r="86" spans="1:22" x14ac:dyDescent="0.25">
      <c r="A86" s="41" t="s">
        <v>19</v>
      </c>
      <c r="B86" s="268">
        <v>272</v>
      </c>
      <c r="C86" s="269">
        <v>280</v>
      </c>
      <c r="D86" s="202">
        <f t="shared" si="141"/>
        <v>-8</v>
      </c>
      <c r="E86" s="267">
        <f t="shared" si="142"/>
        <v>-2.8571428571428571E-2</v>
      </c>
      <c r="F86" s="308">
        <v>363</v>
      </c>
      <c r="G86" s="304">
        <v>244</v>
      </c>
      <c r="H86" s="304">
        <f t="shared" si="143"/>
        <v>119</v>
      </c>
      <c r="I86" s="305">
        <f t="shared" si="144"/>
        <v>0.48770491803278687</v>
      </c>
      <c r="J86" s="276">
        <v>53</v>
      </c>
      <c r="K86" s="306">
        <v>44</v>
      </c>
      <c r="L86" s="306">
        <f t="shared" si="145"/>
        <v>9</v>
      </c>
      <c r="M86" s="307">
        <f t="shared" si="146"/>
        <v>0.20454545454545456</v>
      </c>
      <c r="N86" s="309">
        <v>46</v>
      </c>
      <c r="O86" s="286">
        <v>41</v>
      </c>
      <c r="P86" s="286">
        <f t="shared" si="147"/>
        <v>5</v>
      </c>
      <c r="Q86" s="296">
        <f t="shared" si="148"/>
        <v>0.12195121951219512</v>
      </c>
      <c r="R86" s="310">
        <v>46</v>
      </c>
      <c r="S86" s="289">
        <v>41</v>
      </c>
      <c r="T86" s="289">
        <f t="shared" si="149"/>
        <v>5</v>
      </c>
      <c r="U86" s="290">
        <f t="shared" si="150"/>
        <v>0.12195121951219512</v>
      </c>
    </row>
    <row r="87" spans="1:22" s="83" customFormat="1" ht="27.75" customHeight="1" x14ac:dyDescent="0.25">
      <c r="A87" s="193" t="s">
        <v>29</v>
      </c>
      <c r="B87" s="106">
        <f>B88</f>
        <v>26</v>
      </c>
      <c r="C87" s="107">
        <f>C88</f>
        <v>19</v>
      </c>
      <c r="D87" s="108">
        <f>IF(ISERROR(B87-C87),"n/a",B87-C87)</f>
        <v>7</v>
      </c>
      <c r="E87" s="109">
        <f>IF(ISERROR(D87/C87),"n/a",(D87/C87))</f>
        <v>0.36842105263157893</v>
      </c>
      <c r="F87" s="194">
        <f>F88</f>
        <v>20</v>
      </c>
      <c r="G87" s="195">
        <f>G88</f>
        <v>13</v>
      </c>
      <c r="H87" s="110">
        <f>IF(ISERROR(F87-G87),"n/a",F87-G87)</f>
        <v>7</v>
      </c>
      <c r="I87" s="111">
        <f>IF(ISERROR(H87/G87),"n/a",(H87/G87))</f>
        <v>0.53846153846153844</v>
      </c>
      <c r="J87" s="196">
        <f>J88</f>
        <v>3</v>
      </c>
      <c r="K87" s="197">
        <f>K88</f>
        <v>1</v>
      </c>
      <c r="L87" s="112">
        <f>IF(ISERROR(J87-K87),"n/a",J87-K87)</f>
        <v>2</v>
      </c>
      <c r="M87" s="113">
        <f>IF(ISERROR(L87/K87),"n/a",(L87/K87))</f>
        <v>2</v>
      </c>
      <c r="N87" s="198">
        <f>N88</f>
        <v>3</v>
      </c>
      <c r="O87" s="199">
        <f>O88</f>
        <v>1</v>
      </c>
      <c r="P87" s="114">
        <f>IF(ISERROR(N87-O87),"n/a",N87-O87)</f>
        <v>2</v>
      </c>
      <c r="Q87" s="294">
        <f>IF(ISERROR(P87/O87),"n/a",(P87/O87))</f>
        <v>2</v>
      </c>
      <c r="R87" s="200">
        <f>R88</f>
        <v>3</v>
      </c>
      <c r="S87" s="201">
        <f>S88</f>
        <v>1</v>
      </c>
      <c r="T87" s="142">
        <f>IF(ISERROR(R87-S87),"n/a",R87-S87)</f>
        <v>2</v>
      </c>
      <c r="U87" s="206">
        <f>IF(ISERROR(T87/S87),"n/a",(T87/S87))</f>
        <v>2</v>
      </c>
      <c r="V87" s="302"/>
    </row>
    <row r="88" spans="1:22" s="83" customFormat="1" x14ac:dyDescent="0.25">
      <c r="A88" s="41" t="s">
        <v>19</v>
      </c>
      <c r="B88" s="118">
        <v>26</v>
      </c>
      <c r="C88" s="119">
        <v>19</v>
      </c>
      <c r="D88" s="120">
        <f>IF(ISERROR(B88-C88),"n/a",B88-C88)</f>
        <v>7</v>
      </c>
      <c r="E88" s="121">
        <f>IF(ISERROR(D88/C88),"n/a",(D88/C88))</f>
        <v>0.36842105263157893</v>
      </c>
      <c r="F88" s="122">
        <v>20</v>
      </c>
      <c r="G88" s="123">
        <v>13</v>
      </c>
      <c r="H88" s="124">
        <f>IF(ISERROR(F88-G88),"n/a",F88-G88)</f>
        <v>7</v>
      </c>
      <c r="I88" s="125">
        <f>IF(ISERROR(H88/G88),"n/a",(H88/G88))</f>
        <v>0.53846153846153844</v>
      </c>
      <c r="J88" s="126">
        <v>3</v>
      </c>
      <c r="K88" s="127">
        <v>1</v>
      </c>
      <c r="L88" s="128">
        <f>IF(ISERROR(J88-K88),"n/a",J88-K88)</f>
        <v>2</v>
      </c>
      <c r="M88" s="129">
        <f>IF(ISERROR(L88/K88),"n/a",(L88/K88))</f>
        <v>2</v>
      </c>
      <c r="N88" s="143">
        <v>3</v>
      </c>
      <c r="O88" s="144">
        <v>1</v>
      </c>
      <c r="P88" s="145">
        <f>IF(ISERROR(N88-O88),"n/a",N88-O88)</f>
        <v>2</v>
      </c>
      <c r="Q88" s="295">
        <f>IF(ISERROR(P88/O88),"n/a",(P88/O88))</f>
        <v>2</v>
      </c>
      <c r="R88" s="146">
        <v>3</v>
      </c>
      <c r="S88" s="147">
        <v>1</v>
      </c>
      <c r="T88" s="148">
        <f>IF(ISERROR(R88-S88),"n/a",R88-S88)</f>
        <v>2</v>
      </c>
      <c r="U88" s="207">
        <f>IF(ISERROR(T88/S88),"n/a",(T88/S88))</f>
        <v>2</v>
      </c>
      <c r="V88" s="302"/>
    </row>
    <row r="89" spans="1:22" s="83" customFormat="1" ht="27.75" customHeight="1" x14ac:dyDescent="0.25">
      <c r="A89" s="193" t="s">
        <v>32</v>
      </c>
      <c r="B89" s="106">
        <f>B90</f>
        <v>21</v>
      </c>
      <c r="C89" s="107">
        <f>C90</f>
        <v>14</v>
      </c>
      <c r="D89" s="108">
        <f t="shared" ref="D89:D92" si="155">IF(ISERROR(B89-C89),"n/a",B89-C89)</f>
        <v>7</v>
      </c>
      <c r="E89" s="109">
        <f t="shared" ref="E89:E92" si="156">IF(ISERROR(D89/C89),"n/a",(D89/C89))</f>
        <v>0.5</v>
      </c>
      <c r="F89" s="194">
        <f>F90</f>
        <v>23</v>
      </c>
      <c r="G89" s="195">
        <f>G90</f>
        <v>11</v>
      </c>
      <c r="H89" s="110">
        <f t="shared" ref="H89:H92" si="157">IF(ISERROR(F89-G89),"n/a",F89-G89)</f>
        <v>12</v>
      </c>
      <c r="I89" s="111">
        <f t="shared" ref="I89:I92" si="158">IF(ISERROR(H89/G89),"n/a",(H89/G89))</f>
        <v>1.0909090909090908</v>
      </c>
      <c r="J89" s="196">
        <f>J90</f>
        <v>1</v>
      </c>
      <c r="K89" s="197">
        <f>K90</f>
        <v>0</v>
      </c>
      <c r="L89" s="112">
        <f t="shared" ref="L89:L92" si="159">IF(ISERROR(J89-K89),"n/a",J89-K89)</f>
        <v>1</v>
      </c>
      <c r="M89" s="113" t="str">
        <f t="shared" ref="M89:M92" si="160">IF(ISERROR(L89/K89),"n/a",(L89/K89))</f>
        <v>n/a</v>
      </c>
      <c r="N89" s="198">
        <f>N90</f>
        <v>1</v>
      </c>
      <c r="O89" s="199">
        <f>O90</f>
        <v>0</v>
      </c>
      <c r="P89" s="114">
        <f t="shared" ref="P89:P94" si="161">IF(ISERROR(N89-O89),"n/a",N89-O89)</f>
        <v>1</v>
      </c>
      <c r="Q89" s="294" t="str">
        <f t="shared" ref="Q89:Q94" si="162">IF(ISERROR(P89/O89),"n/a",(P89/O89))</f>
        <v>n/a</v>
      </c>
      <c r="R89" s="200">
        <f>R90</f>
        <v>1</v>
      </c>
      <c r="S89" s="201">
        <f>S90</f>
        <v>0</v>
      </c>
      <c r="T89" s="142">
        <f t="shared" ref="T89:T94" si="163">IF(ISERROR(R89-S89),"n/a",R89-S89)</f>
        <v>1</v>
      </c>
      <c r="U89" s="206" t="str">
        <f t="shared" ref="U89:U94" si="164">IF(ISERROR(T89/S89),"n/a",(T89/S89))</f>
        <v>n/a</v>
      </c>
      <c r="V89" s="302"/>
    </row>
    <row r="90" spans="1:22" s="83" customFormat="1" ht="13.8" thickBot="1" x14ac:dyDescent="0.3">
      <c r="A90" s="41" t="s">
        <v>19</v>
      </c>
      <c r="B90" s="118">
        <v>21</v>
      </c>
      <c r="C90" s="119">
        <v>14</v>
      </c>
      <c r="D90" s="120">
        <f t="shared" si="155"/>
        <v>7</v>
      </c>
      <c r="E90" s="121">
        <f t="shared" si="156"/>
        <v>0.5</v>
      </c>
      <c r="F90" s="122">
        <v>23</v>
      </c>
      <c r="G90" s="123">
        <v>11</v>
      </c>
      <c r="H90" s="124">
        <f t="shared" si="157"/>
        <v>12</v>
      </c>
      <c r="I90" s="125">
        <f t="shared" si="158"/>
        <v>1.0909090909090908</v>
      </c>
      <c r="J90" s="126">
        <v>1</v>
      </c>
      <c r="K90" s="127">
        <v>0</v>
      </c>
      <c r="L90" s="128">
        <f t="shared" si="159"/>
        <v>1</v>
      </c>
      <c r="M90" s="129" t="str">
        <f t="shared" si="160"/>
        <v>n/a</v>
      </c>
      <c r="N90" s="143">
        <v>1</v>
      </c>
      <c r="O90" s="144">
        <v>0</v>
      </c>
      <c r="P90" s="145">
        <f t="shared" si="161"/>
        <v>1</v>
      </c>
      <c r="Q90" s="295" t="str">
        <f t="shared" si="162"/>
        <v>n/a</v>
      </c>
      <c r="R90" s="146">
        <v>1</v>
      </c>
      <c r="S90" s="147">
        <v>0</v>
      </c>
      <c r="T90" s="148">
        <f t="shared" si="163"/>
        <v>1</v>
      </c>
      <c r="U90" s="207" t="str">
        <f t="shared" si="164"/>
        <v>n/a</v>
      </c>
      <c r="V90" s="302"/>
    </row>
    <row r="91" spans="1:22" s="81" customFormat="1" ht="20.25" customHeight="1" thickBot="1" x14ac:dyDescent="0.3">
      <c r="A91" s="79" t="s">
        <v>7</v>
      </c>
      <c r="B91" s="64">
        <f>B92+B97+B95</f>
        <v>94</v>
      </c>
      <c r="C91" s="65">
        <f>C92+C97+C95</f>
        <v>114</v>
      </c>
      <c r="D91" s="66">
        <f t="shared" si="155"/>
        <v>-20</v>
      </c>
      <c r="E91" s="67">
        <f t="shared" si="156"/>
        <v>-0.17543859649122806</v>
      </c>
      <c r="F91" s="68">
        <f>F92+F97+F95</f>
        <v>96</v>
      </c>
      <c r="G91" s="69">
        <f>G92+G97+G95</f>
        <v>101</v>
      </c>
      <c r="H91" s="70">
        <f t="shared" si="157"/>
        <v>-5</v>
      </c>
      <c r="I91" s="71">
        <f t="shared" si="158"/>
        <v>-4.9504950495049507E-2</v>
      </c>
      <c r="J91" s="72">
        <f>J92+J97+J95</f>
        <v>30</v>
      </c>
      <c r="K91" s="73">
        <f>K92+K97+K95</f>
        <v>23</v>
      </c>
      <c r="L91" s="74">
        <f t="shared" si="159"/>
        <v>7</v>
      </c>
      <c r="M91" s="75">
        <f t="shared" si="160"/>
        <v>0.30434782608695654</v>
      </c>
      <c r="N91" s="76">
        <f>N92+N97+N95</f>
        <v>29</v>
      </c>
      <c r="O91" s="77">
        <f>O92+O97+O95</f>
        <v>22</v>
      </c>
      <c r="P91" s="78">
        <f t="shared" si="161"/>
        <v>7</v>
      </c>
      <c r="Q91" s="292">
        <f t="shared" si="162"/>
        <v>0.31818181818181818</v>
      </c>
      <c r="R91" s="136">
        <f>R92+R97+R95</f>
        <v>28</v>
      </c>
      <c r="S91" s="138">
        <f>S92+S97+S95</f>
        <v>22</v>
      </c>
      <c r="T91" s="139">
        <f t="shared" si="163"/>
        <v>6</v>
      </c>
      <c r="U91" s="204">
        <f t="shared" si="164"/>
        <v>0.27272727272727271</v>
      </c>
      <c r="V91" s="300"/>
    </row>
    <row r="92" spans="1:22" ht="27.75" customHeight="1" x14ac:dyDescent="0.25">
      <c r="A92" s="192" t="s">
        <v>30</v>
      </c>
      <c r="B92" s="91">
        <f>SUM(B93:B94)</f>
        <v>88</v>
      </c>
      <c r="C92" s="92">
        <f>SUM(C93:C94)</f>
        <v>104</v>
      </c>
      <c r="D92" s="93">
        <f t="shared" si="155"/>
        <v>-16</v>
      </c>
      <c r="E92" s="94">
        <f t="shared" si="156"/>
        <v>-0.15384615384615385</v>
      </c>
      <c r="F92" s="95">
        <f>SUM(F93:F94)</f>
        <v>91</v>
      </c>
      <c r="G92" s="96">
        <f>SUM(G93:G94)</f>
        <v>97</v>
      </c>
      <c r="H92" s="97">
        <f t="shared" si="157"/>
        <v>-6</v>
      </c>
      <c r="I92" s="98">
        <f t="shared" si="158"/>
        <v>-6.1855670103092786E-2</v>
      </c>
      <c r="J92" s="99">
        <f>SUM(J93:J94)</f>
        <v>29</v>
      </c>
      <c r="K92" s="100">
        <f>SUM(K93:K94)</f>
        <v>23</v>
      </c>
      <c r="L92" s="101">
        <f t="shared" si="159"/>
        <v>6</v>
      </c>
      <c r="M92" s="102">
        <f t="shared" si="160"/>
        <v>0.2608695652173913</v>
      </c>
      <c r="N92" s="103">
        <f>SUM(N93:N94)</f>
        <v>28</v>
      </c>
      <c r="O92" s="104">
        <f>SUM(O93:O94)</f>
        <v>22</v>
      </c>
      <c r="P92" s="105">
        <f t="shared" si="161"/>
        <v>6</v>
      </c>
      <c r="Q92" s="293">
        <f t="shared" si="162"/>
        <v>0.27272727272727271</v>
      </c>
      <c r="R92" s="137">
        <f>SUM(R93:R94)</f>
        <v>27</v>
      </c>
      <c r="S92" s="140">
        <f>SUM(S93:S94)</f>
        <v>22</v>
      </c>
      <c r="T92" s="141">
        <f t="shared" si="163"/>
        <v>5</v>
      </c>
      <c r="U92" s="205">
        <f t="shared" si="164"/>
        <v>0.22727272727272727</v>
      </c>
    </row>
    <row r="93" spans="1:22" x14ac:dyDescent="0.25">
      <c r="A93" s="41" t="s">
        <v>19</v>
      </c>
      <c r="B93" s="268">
        <v>88</v>
      </c>
      <c r="C93" s="269">
        <v>102</v>
      </c>
      <c r="D93" s="270">
        <f>IF(ISERROR(B93-C93),"n/a",B93-C93)</f>
        <v>-14</v>
      </c>
      <c r="E93" s="271">
        <f>IF(ISERROR(D93/C93),"n/a",(D93/C93))</f>
        <v>-0.13725490196078433</v>
      </c>
      <c r="F93" s="272">
        <v>91</v>
      </c>
      <c r="G93" s="273">
        <v>95</v>
      </c>
      <c r="H93" s="274">
        <v>0</v>
      </c>
      <c r="I93" s="275">
        <f>IF(ISERROR(H93/G93),"n/a",(H93/G93))</f>
        <v>0</v>
      </c>
      <c r="J93" s="276">
        <v>29</v>
      </c>
      <c r="K93" s="277">
        <v>22</v>
      </c>
      <c r="L93" s="278">
        <f>IF(ISERROR(J93-K93),"n/a",J93-K93)</f>
        <v>7</v>
      </c>
      <c r="M93" s="279">
        <f>IF(ISERROR(L93/K93),"n/a",(L93/K93))</f>
        <v>0.31818181818181818</v>
      </c>
      <c r="N93" s="284">
        <v>28</v>
      </c>
      <c r="O93" s="285">
        <v>21</v>
      </c>
      <c r="P93" s="286">
        <f t="shared" si="161"/>
        <v>7</v>
      </c>
      <c r="Q93" s="296">
        <f t="shared" si="162"/>
        <v>0.33333333333333331</v>
      </c>
      <c r="R93" s="287">
        <v>27</v>
      </c>
      <c r="S93" s="288">
        <v>21</v>
      </c>
      <c r="T93" s="289">
        <f t="shared" si="163"/>
        <v>6</v>
      </c>
      <c r="U93" s="290">
        <f t="shared" si="164"/>
        <v>0.2857142857142857</v>
      </c>
    </row>
    <row r="94" spans="1:22" x14ac:dyDescent="0.25">
      <c r="A94" s="41" t="s">
        <v>22</v>
      </c>
      <c r="B94" s="118">
        <v>0</v>
      </c>
      <c r="C94" s="119">
        <v>2</v>
      </c>
      <c r="D94" s="120">
        <f>IF(ISERROR(B94-C94),"n/a",B94-C94)</f>
        <v>-2</v>
      </c>
      <c r="E94" s="121">
        <f>IF(ISERROR(D94/C94),"n/a",(D94/C94))</f>
        <v>-1</v>
      </c>
      <c r="F94" s="122">
        <v>0</v>
      </c>
      <c r="G94" s="123">
        <v>2</v>
      </c>
      <c r="H94" s="124">
        <f>IF(ISERROR(F94-G94),"n/a",F94-G94)</f>
        <v>-2</v>
      </c>
      <c r="I94" s="125">
        <f>IF(ISERROR(H94/G94),"n/a",(H94/G94))</f>
        <v>-1</v>
      </c>
      <c r="J94" s="126">
        <v>0</v>
      </c>
      <c r="K94" s="127">
        <v>1</v>
      </c>
      <c r="L94" s="128">
        <f>IF(ISERROR(J94-K94),"n/a",J94-K94)</f>
        <v>-1</v>
      </c>
      <c r="M94" s="129">
        <f>IF(ISERROR(L94/K94),"n/a",(L94/K94))</f>
        <v>-1</v>
      </c>
      <c r="N94" s="103">
        <v>0</v>
      </c>
      <c r="O94" s="104">
        <v>1</v>
      </c>
      <c r="P94" s="105">
        <f t="shared" si="161"/>
        <v>-1</v>
      </c>
      <c r="Q94" s="293">
        <f t="shared" si="162"/>
        <v>-1</v>
      </c>
      <c r="R94" s="137">
        <v>0</v>
      </c>
      <c r="S94" s="140">
        <v>1</v>
      </c>
      <c r="T94" s="141">
        <f t="shared" si="163"/>
        <v>-1</v>
      </c>
      <c r="U94" s="205">
        <f t="shared" si="164"/>
        <v>-1</v>
      </c>
    </row>
    <row r="95" spans="1:22" ht="27.75" customHeight="1" x14ac:dyDescent="0.25">
      <c r="A95" s="193" t="s">
        <v>29</v>
      </c>
      <c r="B95" s="106">
        <f>B96</f>
        <v>6</v>
      </c>
      <c r="C95" s="107">
        <f>C96</f>
        <v>4</v>
      </c>
      <c r="D95" s="108">
        <f>IF(ISERROR(B95-C95),"n/a",B95-C95)</f>
        <v>2</v>
      </c>
      <c r="E95" s="109">
        <f>IF(ISERROR(D95/C95),"n/a",(D95/C95))</f>
        <v>0.5</v>
      </c>
      <c r="F95" s="194">
        <f>F96</f>
        <v>5</v>
      </c>
      <c r="G95" s="195">
        <f>G96</f>
        <v>4</v>
      </c>
      <c r="H95" s="110">
        <f>IF(ISERROR(F95-G95),"n/a",F95-G95)</f>
        <v>1</v>
      </c>
      <c r="I95" s="111">
        <f>IF(ISERROR(H95/G95),"n/a",(H95/G95))</f>
        <v>0.25</v>
      </c>
      <c r="J95" s="196">
        <f>J96</f>
        <v>1</v>
      </c>
      <c r="K95" s="197">
        <f>K96</f>
        <v>0</v>
      </c>
      <c r="L95" s="112">
        <f>IF(ISERROR(J95-K95),"n/a",J95-K95)</f>
        <v>1</v>
      </c>
      <c r="M95" s="113" t="str">
        <f>IF(ISERROR(L95/K95),"n/a",(L95/K95))</f>
        <v>n/a</v>
      </c>
      <c r="N95" s="198">
        <f>N96</f>
        <v>1</v>
      </c>
      <c r="O95" s="199">
        <f>O96</f>
        <v>0</v>
      </c>
      <c r="P95" s="114">
        <f>IF(ISERROR(N95-O95),"n/a",N95-O95)</f>
        <v>1</v>
      </c>
      <c r="Q95" s="294" t="str">
        <f>IF(ISERROR(P95/O95),"n/a",(P95/O95))</f>
        <v>n/a</v>
      </c>
      <c r="R95" s="200">
        <f>R96</f>
        <v>1</v>
      </c>
      <c r="S95" s="201">
        <f>S96</f>
        <v>0</v>
      </c>
      <c r="T95" s="142">
        <f>IF(ISERROR(R95-S95),"n/a",R95-S95)</f>
        <v>1</v>
      </c>
      <c r="U95" s="206" t="str">
        <f>IF(ISERROR(T95/S95),"n/a",(T95/S95))</f>
        <v>n/a</v>
      </c>
    </row>
    <row r="96" spans="1:22" x14ac:dyDescent="0.25">
      <c r="A96" s="41" t="s">
        <v>19</v>
      </c>
      <c r="B96" s="118">
        <v>6</v>
      </c>
      <c r="C96" s="119">
        <v>4</v>
      </c>
      <c r="D96" s="120">
        <f>IF(ISERROR(B96-C96),"n/a",B96-C96)</f>
        <v>2</v>
      </c>
      <c r="E96" s="121">
        <f>IF(ISERROR(D96/C96),"n/a",(D96/C96))</f>
        <v>0.5</v>
      </c>
      <c r="F96" s="122">
        <v>5</v>
      </c>
      <c r="G96" s="123">
        <v>4</v>
      </c>
      <c r="H96" s="124">
        <f>IF(ISERROR(F96-G96),"n/a",F96-G96)</f>
        <v>1</v>
      </c>
      <c r="I96" s="125">
        <f>IF(ISERROR(H96/G96),"n/a",(H96/G96))</f>
        <v>0.25</v>
      </c>
      <c r="J96" s="126">
        <v>1</v>
      </c>
      <c r="K96" s="127">
        <v>0</v>
      </c>
      <c r="L96" s="128">
        <f>IF(ISERROR(J96-K96),"n/a",J96-K96)</f>
        <v>1</v>
      </c>
      <c r="M96" s="129" t="str">
        <f>IF(ISERROR(L96/K96),"n/a",(L96/K96))</f>
        <v>n/a</v>
      </c>
      <c r="N96" s="143">
        <v>1</v>
      </c>
      <c r="O96" s="144">
        <v>0</v>
      </c>
      <c r="P96" s="145">
        <f>IF(ISERROR(N96-O96),"n/a",N96-O96)</f>
        <v>1</v>
      </c>
      <c r="Q96" s="295" t="str">
        <f>IF(ISERROR(P96/O96),"n/a",(P96/O96))</f>
        <v>n/a</v>
      </c>
      <c r="R96" s="146">
        <v>1</v>
      </c>
      <c r="S96" s="147">
        <v>0</v>
      </c>
      <c r="T96" s="148">
        <f>IF(ISERROR(R96-S96),"n/a",R96-S96)</f>
        <v>1</v>
      </c>
      <c r="U96" s="207" t="str">
        <f>IF(ISERROR(T96/S96),"n/a",(T96/S96))</f>
        <v>n/a</v>
      </c>
    </row>
    <row r="97" spans="1:22" ht="27.75" customHeight="1" x14ac:dyDescent="0.25">
      <c r="A97" s="193" t="s">
        <v>32</v>
      </c>
      <c r="B97" s="106">
        <f>B98</f>
        <v>0</v>
      </c>
      <c r="C97" s="107">
        <f>C98</f>
        <v>6</v>
      </c>
      <c r="D97" s="108">
        <f t="shared" ref="D97:D98" si="165">IF(ISERROR(B97-C97),"n/a",B97-C97)</f>
        <v>-6</v>
      </c>
      <c r="E97" s="109">
        <f t="shared" ref="E97:E98" si="166">IF(ISERROR(D97/C97),"n/a",(D97/C97))</f>
        <v>-1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8" thickBot="1" x14ac:dyDescent="0.3">
      <c r="A98" s="214" t="s">
        <v>19</v>
      </c>
      <c r="B98" s="215">
        <v>0</v>
      </c>
      <c r="C98" s="216">
        <v>6</v>
      </c>
      <c r="D98" s="130">
        <f t="shared" si="165"/>
        <v>-6</v>
      </c>
      <c r="E98" s="217">
        <f t="shared" si="166"/>
        <v>-1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371">
        <v>0</v>
      </c>
      <c r="S98" s="372">
        <v>0</v>
      </c>
      <c r="T98" s="373">
        <f t="shared" si="173"/>
        <v>0</v>
      </c>
      <c r="U98" s="374" t="str">
        <f t="shared" si="174"/>
        <v>n/a</v>
      </c>
    </row>
    <row r="99" spans="1:22" s="81" customForma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00"/>
    </row>
    <row r="106" spans="1:22" s="83" customFormat="1" x14ac:dyDescent="0.25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302"/>
    </row>
    <row r="107" spans="1:22" s="83" customFormat="1" x14ac:dyDescent="0.25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302"/>
    </row>
    <row r="108" spans="1:22" s="83" customFormat="1" x14ac:dyDescent="0.25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302"/>
    </row>
    <row r="109" spans="1:22" s="83" customFormat="1" x14ac:dyDescent="0.25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302"/>
    </row>
    <row r="110" spans="1:22" s="83" customFormat="1" x14ac:dyDescent="0.25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302"/>
    </row>
    <row r="111" spans="1:22" s="83" customFormat="1" x14ac:dyDescent="0.25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302"/>
    </row>
    <row r="126" spans="1:22" s="83" customFormat="1" x14ac:dyDescent="0.25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302"/>
    </row>
    <row r="127" spans="1:22" s="83" customFormat="1" x14ac:dyDescent="0.25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302"/>
    </row>
    <row r="128" spans="1:22" s="83" customFormat="1" x14ac:dyDescent="0.25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302"/>
    </row>
    <row r="129" spans="1:22" s="83" customFormat="1" x14ac:dyDescent="0.25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302"/>
    </row>
    <row r="138" spans="1:22" s="83" customFormat="1" x14ac:dyDescent="0.25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39" spans="1:22" s="83" customFormat="1" x14ac:dyDescent="0.25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302"/>
    </row>
    <row r="140" spans="1:22" s="83" customFormat="1" x14ac:dyDescent="0.25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302"/>
    </row>
    <row r="141" spans="1:22" s="83" customFormat="1" x14ac:dyDescent="0.25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302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74" priority="102" stopIfTrue="1">
      <formula>LEN(TRIM(B9))=0</formula>
    </cfRule>
  </conditionalFormatting>
  <conditionalFormatting sqref="B35:U35 D36:E37 N36:U37">
    <cfRule type="containsBlanks" dxfId="73" priority="93" stopIfTrue="1">
      <formula>LEN(TRIM(B35))=0</formula>
    </cfRule>
  </conditionalFormatting>
  <conditionalFormatting sqref="B75:U75">
    <cfRule type="containsBlanks" dxfId="72" priority="92" stopIfTrue="1">
      <formula>LEN(TRIM(B75))=0</formula>
    </cfRule>
  </conditionalFormatting>
  <conditionalFormatting sqref="B76:U76 N77:U78">
    <cfRule type="containsBlanks" dxfId="71" priority="91" stopIfTrue="1">
      <formula>LEN(TRIM(B76))=0</formula>
    </cfRule>
  </conditionalFormatting>
  <conditionalFormatting sqref="D45:E45 H45:I45 L45:M45 P45:Q45 T45:U45 B44:N44 P44:U44 B43 D43:U43">
    <cfRule type="containsBlanks" dxfId="70" priority="90" stopIfTrue="1">
      <formula>LEN(TRIM(B43))=0</formula>
    </cfRule>
  </conditionalFormatting>
  <conditionalFormatting sqref="B51:U51 N52:U53">
    <cfRule type="containsBlanks" dxfId="69" priority="88" stopIfTrue="1">
      <formula>LEN(TRIM(B51))=0</formula>
    </cfRule>
  </conditionalFormatting>
  <conditionalFormatting sqref="B50:U50">
    <cfRule type="containsBlanks" dxfId="68" priority="89" stopIfTrue="1">
      <formula>LEN(TRIM(B50))=0</formula>
    </cfRule>
  </conditionalFormatting>
  <conditionalFormatting sqref="B11 D11:U11">
    <cfRule type="containsBlanks" dxfId="67" priority="87" stopIfTrue="1">
      <formula>LEN(TRIM(B11))=0</formula>
    </cfRule>
  </conditionalFormatting>
  <conditionalFormatting sqref="B19:U19 D20:E21 N20:U21">
    <cfRule type="containsBlanks" dxfId="66" priority="85" stopIfTrue="1">
      <formula>LEN(TRIM(B19))=0</formula>
    </cfRule>
  </conditionalFormatting>
  <conditionalFormatting sqref="B18 D18:U18">
    <cfRule type="containsBlanks" dxfId="65" priority="86" stopIfTrue="1">
      <formula>LEN(TRIM(B18))=0</formula>
    </cfRule>
  </conditionalFormatting>
  <conditionalFormatting sqref="B20:C21 F20:M21">
    <cfRule type="containsBlanks" dxfId="64" priority="84" stopIfTrue="1">
      <formula>LEN(TRIM(B20))=0</formula>
    </cfRule>
  </conditionalFormatting>
  <conditionalFormatting sqref="B36:C37 F36:M37">
    <cfRule type="containsBlanks" dxfId="63" priority="83" stopIfTrue="1">
      <formula>LEN(TRIM(B36))=0</formula>
    </cfRule>
  </conditionalFormatting>
  <conditionalFormatting sqref="B52:M53">
    <cfRule type="containsBlanks" dxfId="62" priority="82" stopIfTrue="1">
      <formula>LEN(TRIM(B52))=0</formula>
    </cfRule>
  </conditionalFormatting>
  <conditionalFormatting sqref="B77:M78">
    <cfRule type="containsBlanks" dxfId="61" priority="81" stopIfTrue="1">
      <formula>LEN(TRIM(B77))=0</formula>
    </cfRule>
  </conditionalFormatting>
  <conditionalFormatting sqref="B45">
    <cfRule type="containsBlanks" dxfId="60" priority="78" stopIfTrue="1">
      <formula>LEN(TRIM(B45))=0</formula>
    </cfRule>
  </conditionalFormatting>
  <conditionalFormatting sqref="F45">
    <cfRule type="containsBlanks" dxfId="59" priority="77" stopIfTrue="1">
      <formula>LEN(TRIM(F45))=0</formula>
    </cfRule>
  </conditionalFormatting>
  <conditionalFormatting sqref="J45">
    <cfRule type="containsBlanks" dxfId="58" priority="76" stopIfTrue="1">
      <formula>LEN(TRIM(J45))=0</formula>
    </cfRule>
  </conditionalFormatting>
  <conditionalFormatting sqref="N45">
    <cfRule type="containsBlanks" dxfId="57" priority="75" stopIfTrue="1">
      <formula>LEN(TRIM(N45))=0</formula>
    </cfRule>
  </conditionalFormatting>
  <conditionalFormatting sqref="R45">
    <cfRule type="containsBlanks" dxfId="56" priority="74" stopIfTrue="1">
      <formula>LEN(TRIM(R45))=0</formula>
    </cfRule>
  </conditionalFormatting>
  <conditionalFormatting sqref="C45">
    <cfRule type="containsBlanks" dxfId="55" priority="73" stopIfTrue="1">
      <formula>LEN(TRIM(C45))=0</formula>
    </cfRule>
  </conditionalFormatting>
  <conditionalFormatting sqref="G45">
    <cfRule type="containsBlanks" dxfId="54" priority="68" stopIfTrue="1">
      <formula>LEN(TRIM(G45))=0</formula>
    </cfRule>
  </conditionalFormatting>
  <conditionalFormatting sqref="K45">
    <cfRule type="containsBlanks" dxfId="53" priority="67" stopIfTrue="1">
      <formula>LEN(TRIM(K45))=0</formula>
    </cfRule>
  </conditionalFormatting>
  <conditionalFormatting sqref="O45">
    <cfRule type="containsBlanks" dxfId="52" priority="66" stopIfTrue="1">
      <formula>LEN(TRIM(O45))=0</formula>
    </cfRule>
  </conditionalFormatting>
  <conditionalFormatting sqref="S45">
    <cfRule type="containsBlanks" dxfId="51" priority="65" stopIfTrue="1">
      <formula>LEN(TRIM(S45))=0</formula>
    </cfRule>
  </conditionalFormatting>
  <conditionalFormatting sqref="P13">
    <cfRule type="containsBlanks" dxfId="50" priority="49" stopIfTrue="1">
      <formula>LEN(TRIM(P13))=0</formula>
    </cfRule>
  </conditionalFormatting>
  <conditionalFormatting sqref="T13">
    <cfRule type="containsBlanks" dxfId="49" priority="48" stopIfTrue="1">
      <formula>LEN(TRIM(T13))=0</formula>
    </cfRule>
  </conditionalFormatting>
  <conditionalFormatting sqref="B12:U12">
    <cfRule type="containsBlanks" dxfId="48" priority="58" stopIfTrue="1">
      <formula>LEN(TRIM(B12))=0</formula>
    </cfRule>
  </conditionalFormatting>
  <conditionalFormatting sqref="E13">
    <cfRule type="containsBlanks" dxfId="47" priority="57" stopIfTrue="1">
      <formula>LEN(TRIM(E13))=0</formula>
    </cfRule>
  </conditionalFormatting>
  <conditionalFormatting sqref="I13">
    <cfRule type="containsBlanks" dxfId="46" priority="56" stopIfTrue="1">
      <formula>LEN(TRIM(I13))=0</formula>
    </cfRule>
  </conditionalFormatting>
  <conditionalFormatting sqref="M13">
    <cfRule type="containsBlanks" dxfId="45" priority="55" stopIfTrue="1">
      <formula>LEN(TRIM(M13))=0</formula>
    </cfRule>
  </conditionalFormatting>
  <conditionalFormatting sqref="Q13">
    <cfRule type="containsBlanks" dxfId="44" priority="54" stopIfTrue="1">
      <formula>LEN(TRIM(Q13))=0</formula>
    </cfRule>
  </conditionalFormatting>
  <conditionalFormatting sqref="U13">
    <cfRule type="containsBlanks" dxfId="43" priority="53" stopIfTrue="1">
      <formula>LEN(TRIM(U13))=0</formula>
    </cfRule>
  </conditionalFormatting>
  <conditionalFormatting sqref="D13">
    <cfRule type="containsBlanks" dxfId="42" priority="52" stopIfTrue="1">
      <formula>LEN(TRIM(D13))=0</formula>
    </cfRule>
  </conditionalFormatting>
  <conditionalFormatting sqref="H13">
    <cfRule type="containsBlanks" dxfId="41" priority="51" stopIfTrue="1">
      <formula>LEN(TRIM(H13))=0</formula>
    </cfRule>
  </conditionalFormatting>
  <conditionalFormatting sqref="L13">
    <cfRule type="containsBlanks" dxfId="40" priority="50" stopIfTrue="1">
      <formula>LEN(TRIM(L13))=0</formula>
    </cfRule>
  </conditionalFormatting>
  <conditionalFormatting sqref="O44">
    <cfRule type="containsBlanks" dxfId="39" priority="47" stopIfTrue="1">
      <formula>LEN(TRIM(O44))=0</formula>
    </cfRule>
  </conditionalFormatting>
  <conditionalFormatting sqref="B62:U65 B58:U58 B70:U73">
    <cfRule type="containsBlanks" dxfId="38" priority="46" stopIfTrue="1">
      <formula>LEN(TRIM(B58))=0</formula>
    </cfRule>
  </conditionalFormatting>
  <conditionalFormatting sqref="D61:E61 H61:I61 L61:M61 P61:Q61 T61:U61 B59:U59 B60:N60 P60:U60">
    <cfRule type="containsBlanks" dxfId="37" priority="45" stopIfTrue="1">
      <formula>LEN(TRIM(B59))=0</formula>
    </cfRule>
  </conditionalFormatting>
  <conditionalFormatting sqref="B67:U67 N68:U69">
    <cfRule type="containsBlanks" dxfId="36" priority="43" stopIfTrue="1">
      <formula>LEN(TRIM(B67))=0</formula>
    </cfRule>
  </conditionalFormatting>
  <conditionalFormatting sqref="B66:U66">
    <cfRule type="containsBlanks" dxfId="35" priority="44" stopIfTrue="1">
      <formula>LEN(TRIM(B66))=0</formula>
    </cfRule>
  </conditionalFormatting>
  <conditionalFormatting sqref="B68:M69">
    <cfRule type="containsBlanks" dxfId="34" priority="42" stopIfTrue="1">
      <formula>LEN(TRIM(B68))=0</formula>
    </cfRule>
  </conditionalFormatting>
  <conditionalFormatting sqref="B61">
    <cfRule type="containsBlanks" dxfId="33" priority="41" stopIfTrue="1">
      <formula>LEN(TRIM(B61))=0</formula>
    </cfRule>
  </conditionalFormatting>
  <conditionalFormatting sqref="F61">
    <cfRule type="containsBlanks" dxfId="32" priority="40" stopIfTrue="1">
      <formula>LEN(TRIM(F61))=0</formula>
    </cfRule>
  </conditionalFormatting>
  <conditionalFormatting sqref="J61">
    <cfRule type="containsBlanks" dxfId="31" priority="39" stopIfTrue="1">
      <formula>LEN(TRIM(J61))=0</formula>
    </cfRule>
  </conditionalFormatting>
  <conditionalFormatting sqref="N61">
    <cfRule type="containsBlanks" dxfId="30" priority="38" stopIfTrue="1">
      <formula>LEN(TRIM(N61))=0</formula>
    </cfRule>
  </conditionalFormatting>
  <conditionalFormatting sqref="R61">
    <cfRule type="containsBlanks" dxfId="29" priority="37" stopIfTrue="1">
      <formula>LEN(TRIM(R61))=0</formula>
    </cfRule>
  </conditionalFormatting>
  <conditionalFormatting sqref="C61">
    <cfRule type="containsBlanks" dxfId="28" priority="36" stopIfTrue="1">
      <formula>LEN(TRIM(C61))=0</formula>
    </cfRule>
  </conditionalFormatting>
  <conditionalFormatting sqref="G61">
    <cfRule type="containsBlanks" dxfId="27" priority="35" stopIfTrue="1">
      <formula>LEN(TRIM(G61))=0</formula>
    </cfRule>
  </conditionalFormatting>
  <conditionalFormatting sqref="K61">
    <cfRule type="containsBlanks" dxfId="26" priority="34" stopIfTrue="1">
      <formula>LEN(TRIM(K61))=0</formula>
    </cfRule>
  </conditionalFormatting>
  <conditionalFormatting sqref="O61">
    <cfRule type="containsBlanks" dxfId="25" priority="33" stopIfTrue="1">
      <formula>LEN(TRIM(O61))=0</formula>
    </cfRule>
  </conditionalFormatting>
  <conditionalFormatting sqref="S61">
    <cfRule type="containsBlanks" dxfId="24" priority="32" stopIfTrue="1">
      <formula>LEN(TRIM(S61))=0</formula>
    </cfRule>
  </conditionalFormatting>
  <conditionalFormatting sqref="O60">
    <cfRule type="containsBlanks" dxfId="23" priority="31" stopIfTrue="1">
      <formula>LEN(TRIM(O60))=0</formula>
    </cfRule>
  </conditionalFormatting>
  <conditionalFormatting sqref="C11">
    <cfRule type="containsBlanks" dxfId="22" priority="30" stopIfTrue="1">
      <formula>LEN(TRIM(C11))=0</formula>
    </cfRule>
  </conditionalFormatting>
  <conditionalFormatting sqref="C18">
    <cfRule type="containsBlanks" dxfId="21" priority="29" stopIfTrue="1">
      <formula>LEN(TRIM(C18))=0</formula>
    </cfRule>
  </conditionalFormatting>
  <conditionalFormatting sqref="C43">
    <cfRule type="containsBlanks" dxfId="20" priority="28" stopIfTrue="1">
      <formula>LEN(TRIM(C43))=0</formula>
    </cfRule>
  </conditionalFormatting>
  <conditionalFormatting sqref="B87:Q90 B83:Q83 B95:Q98">
    <cfRule type="containsBlanks" dxfId="19" priority="27" stopIfTrue="1">
      <formula>LEN(TRIM(B83))=0</formula>
    </cfRule>
  </conditionalFormatting>
  <conditionalFormatting sqref="D86:E86 H86:I86 L86:M86 B84:Q84 B85:N85 P85:Q86">
    <cfRule type="containsBlanks" dxfId="18" priority="26" stopIfTrue="1">
      <formula>LEN(TRIM(B84))=0</formula>
    </cfRule>
  </conditionalFormatting>
  <conditionalFormatting sqref="B92:Q92 N93:Q94">
    <cfRule type="containsBlanks" dxfId="17" priority="24" stopIfTrue="1">
      <formula>LEN(TRIM(B92))=0</formula>
    </cfRule>
  </conditionalFormatting>
  <conditionalFormatting sqref="B91:Q91">
    <cfRule type="containsBlanks" dxfId="16" priority="25" stopIfTrue="1">
      <formula>LEN(TRIM(B91))=0</formula>
    </cfRule>
  </conditionalFormatting>
  <conditionalFormatting sqref="B93:M94">
    <cfRule type="containsBlanks" dxfId="15" priority="23" stopIfTrue="1">
      <formula>LEN(TRIM(B93))=0</formula>
    </cfRule>
  </conditionalFormatting>
  <conditionalFormatting sqref="B86">
    <cfRule type="containsBlanks" dxfId="14" priority="22" stopIfTrue="1">
      <formula>LEN(TRIM(B86))=0</formula>
    </cfRule>
  </conditionalFormatting>
  <conditionalFormatting sqref="F86">
    <cfRule type="containsBlanks" dxfId="13" priority="21" stopIfTrue="1">
      <formula>LEN(TRIM(F86))=0</formula>
    </cfRule>
  </conditionalFormatting>
  <conditionalFormatting sqref="J86">
    <cfRule type="containsBlanks" dxfId="12" priority="20" stopIfTrue="1">
      <formula>LEN(TRIM(J86))=0</formula>
    </cfRule>
  </conditionalFormatting>
  <conditionalFormatting sqref="N86">
    <cfRule type="containsBlanks" dxfId="11" priority="19" stopIfTrue="1">
      <formula>LEN(TRIM(N86))=0</formula>
    </cfRule>
  </conditionalFormatting>
  <conditionalFormatting sqref="C86">
    <cfRule type="containsBlanks" dxfId="10" priority="18" stopIfTrue="1">
      <formula>LEN(TRIM(C86))=0</formula>
    </cfRule>
  </conditionalFormatting>
  <conditionalFormatting sqref="G86">
    <cfRule type="containsBlanks" dxfId="9" priority="17" stopIfTrue="1">
      <formula>LEN(TRIM(G86))=0</formula>
    </cfRule>
  </conditionalFormatting>
  <conditionalFormatting sqref="K86">
    <cfRule type="containsBlanks" dxfId="8" priority="16" stopIfTrue="1">
      <formula>LEN(TRIM(K86))=0</formula>
    </cfRule>
  </conditionalFormatting>
  <conditionalFormatting sqref="O86">
    <cfRule type="containsBlanks" dxfId="7" priority="15" stopIfTrue="1">
      <formula>LEN(TRIM(O86))=0</formula>
    </cfRule>
  </conditionalFormatting>
  <conditionalFormatting sqref="O85">
    <cfRule type="containsBlanks" dxfId="6" priority="14" stopIfTrue="1">
      <formula>LEN(TRIM(O85))=0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8" orientation="portrait" r:id="rId1"/>
  <headerFooter>
    <oddHeader>&amp;C&amp;F
&amp;A&amp;R&amp;P of &amp;N</oddHeader>
    <oddFooter>&amp;LPrepared by: Information Technology Solutions
Job Name: UGAP099AX&amp;RPrepared Date: 9/30/2022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8671875" defaultRowHeight="13.2" x14ac:dyDescent="0.25"/>
  <cols>
    <col min="1" max="1" width="33" bestFit="1" customWidth="1"/>
    <col min="2" max="3" width="16.6640625" style="4" customWidth="1"/>
    <col min="4" max="4" width="16.44140625" customWidth="1"/>
  </cols>
  <sheetData>
    <row r="1" spans="1:5" ht="15.6" x14ac:dyDescent="0.3">
      <c r="A1" s="375" t="s">
        <v>8</v>
      </c>
      <c r="B1" s="375"/>
      <c r="C1" s="375"/>
      <c r="D1" s="375"/>
      <c r="E1" s="35"/>
    </row>
    <row r="2" spans="1:5" ht="15.6" x14ac:dyDescent="0.3">
      <c r="A2" s="375" t="s">
        <v>55</v>
      </c>
      <c r="B2" s="375"/>
      <c r="C2" s="375"/>
      <c r="D2" s="375"/>
      <c r="E2" s="35"/>
    </row>
    <row r="3" spans="1:5" s="5" customFormat="1" ht="15.6" x14ac:dyDescent="0.3">
      <c r="A3" s="376" t="str">
        <f>Summary!A3</f>
        <v>Fall 2022</v>
      </c>
      <c r="B3" s="376"/>
      <c r="C3" s="376"/>
      <c r="D3" s="376"/>
      <c r="E3" s="36"/>
    </row>
    <row r="4" spans="1:5" ht="15.6" x14ac:dyDescent="0.3">
      <c r="A4" s="377" t="str">
        <f>Summary!A4</f>
        <v>as of Friday, September 30, 2022</v>
      </c>
      <c r="B4" s="377"/>
      <c r="C4" s="377"/>
      <c r="D4" s="377"/>
      <c r="E4" s="35"/>
    </row>
    <row r="5" spans="1:5" ht="16.2" thickBot="1" x14ac:dyDescent="0.35">
      <c r="A5" s="152"/>
      <c r="B5" s="152"/>
      <c r="C5" s="152"/>
      <c r="D5" s="152"/>
      <c r="E5" s="35"/>
    </row>
    <row r="6" spans="1:5" ht="16.2" thickBot="1" x14ac:dyDescent="0.35">
      <c r="A6" s="420" t="s">
        <v>77</v>
      </c>
      <c r="B6" s="421"/>
      <c r="C6" s="421"/>
      <c r="D6" s="422"/>
      <c r="E6" s="35"/>
    </row>
    <row r="7" spans="1:5" ht="15.6" x14ac:dyDescent="0.3">
      <c r="A7" s="418" t="s">
        <v>11</v>
      </c>
      <c r="B7" s="361" t="str">
        <f>(Summary!B6)</f>
        <v>Fall 2022</v>
      </c>
      <c r="C7" s="362" t="str">
        <f>Summary!C6</f>
        <v>Fall 2021</v>
      </c>
      <c r="D7" s="416" t="s">
        <v>1</v>
      </c>
      <c r="E7" s="35"/>
    </row>
    <row r="8" spans="1:5" ht="15.6" x14ac:dyDescent="0.25">
      <c r="A8" s="419"/>
      <c r="B8" s="87" t="str">
        <f>(Summary!B7)</f>
        <v>as of 9/30/22</v>
      </c>
      <c r="C8" s="349" t="str">
        <f>Summary!C7</f>
        <v>as of 9/30/21</v>
      </c>
      <c r="D8" s="417"/>
      <c r="E8" s="35"/>
    </row>
    <row r="9" spans="1:5" ht="15.6" x14ac:dyDescent="0.25">
      <c r="A9" s="19" t="s">
        <v>30</v>
      </c>
      <c r="B9" s="17"/>
      <c r="C9" s="17"/>
      <c r="D9" s="18"/>
      <c r="E9" s="35"/>
    </row>
    <row r="10" spans="1:5" ht="15" x14ac:dyDescent="0.25">
      <c r="A10" s="14" t="s">
        <v>12</v>
      </c>
      <c r="B10" s="10">
        <f>IF(ISERROR(Summary!B48/Summary!B10),"n/a",Summary!B48/Summary!B10)</f>
        <v>0.67335821215630765</v>
      </c>
      <c r="C10" s="10">
        <f>IF(ISERROR(Summary!C48/Summary!C10),"n/a",Summary!C48/Summary!C10)</f>
        <v>0.64131317342930505</v>
      </c>
      <c r="D10" s="12">
        <f>IF(ISERROR(B10-C10),"n/a",B10-C10)</f>
        <v>3.2045038727002595E-2</v>
      </c>
      <c r="E10" s="35"/>
    </row>
    <row r="11" spans="1:5" ht="15" x14ac:dyDescent="0.25">
      <c r="A11" s="14" t="s">
        <v>13</v>
      </c>
      <c r="B11" s="10">
        <f>IF(ISERROR(Summary!B67/Summary!B48),"n/a",Summary!B67/Summary!B48)</f>
        <v>0.19910179640718562</v>
      </c>
      <c r="C11" s="10">
        <f>IF(ISERROR(Summary!C67/Summary!C48),"n/a",Summary!C67/Summary!C48)</f>
        <v>0.20572132493840678</v>
      </c>
      <c r="D11" s="12">
        <f>IF(ISERROR(B11-C11),"n/a",B11-C11)</f>
        <v>-6.6195285312211638E-3</v>
      </c>
      <c r="E11" s="35"/>
    </row>
    <row r="12" spans="1:5" ht="15" x14ac:dyDescent="0.25">
      <c r="A12" s="14" t="s">
        <v>14</v>
      </c>
      <c r="B12" s="10">
        <f>IF(ISERROR(Summary!B110/Summary!B48),"n/a",Summary!B110/Summary!B48)</f>
        <v>0.16527583131609122</v>
      </c>
      <c r="C12" s="10">
        <f>IF(ISERROR(Summary!C110/Summary!C48),"n/a",Summary!C110/Summary!C48)</f>
        <v>0.17163974815220367</v>
      </c>
      <c r="D12" s="12">
        <f>IF(ISERROR(B12-C12),"n/a",B12-C12)</f>
        <v>-6.3639168361124543E-3</v>
      </c>
      <c r="E12" s="35"/>
    </row>
    <row r="13" spans="1:5" ht="15" x14ac:dyDescent="0.25">
      <c r="A13" s="14" t="s">
        <v>15</v>
      </c>
      <c r="B13" s="10">
        <f>IF(ISERROR(Summary!B110/Summary!B67),"n/a",Summary!B110/Summary!B67)</f>
        <v>0.83010718285074392</v>
      </c>
      <c r="C13" s="10">
        <f>IF(ISERROR(Summary!C110/Summary!C67),"n/a",Summary!C110/Summary!C67)</f>
        <v>0.83433133732534925</v>
      </c>
      <c r="D13" s="12">
        <f>IF(ISERROR(B13-C13),"n/a",B13-C13)</f>
        <v>-4.224154474605335E-3</v>
      </c>
      <c r="E13" s="35"/>
    </row>
    <row r="14" spans="1:5" ht="15" x14ac:dyDescent="0.25">
      <c r="A14" s="14" t="s">
        <v>16</v>
      </c>
      <c r="B14" s="10">
        <f>IF(ISERROR(Summary!B129/Summary!B110), "n/a",Summary!B129/Summary!B110)</f>
        <v>0.99017151666987857</v>
      </c>
      <c r="C14" s="10">
        <f>IF(ISERROR(Summary!C129/Summary!C110), "n/a",Summary!C129/Summary!C110)</f>
        <v>0.98843700159489634</v>
      </c>
      <c r="D14" s="12">
        <f>IF(ISERROR(B14-C14),"n/a",B14-C14)</f>
        <v>1.7345150749822347E-3</v>
      </c>
      <c r="E14" s="35"/>
    </row>
    <row r="15" spans="1:5" ht="15.6" x14ac:dyDescent="0.25">
      <c r="A15" s="20" t="s">
        <v>32</v>
      </c>
      <c r="B15" s="21"/>
      <c r="C15" s="21"/>
      <c r="D15" s="22"/>
      <c r="E15" s="35"/>
    </row>
    <row r="16" spans="1:5" ht="15" x14ac:dyDescent="0.25">
      <c r="A16" s="14" t="s">
        <v>12</v>
      </c>
      <c r="B16" s="10">
        <f>IF(ISERROR(Summary!B53/Summary!B15),"n/a",Summary!B53/Summary!B15)</f>
        <v>0.85493460166468493</v>
      </c>
      <c r="C16" s="10">
        <f>IF(ISERROR(Summary!C53/Summary!C15),"n/a",Summary!C53/Summary!C15)</f>
        <v>0.84103433658329796</v>
      </c>
      <c r="D16" s="12">
        <f>IF(ISERROR(B16-C16),"n/a",B16-C16)</f>
        <v>1.3900265081386975E-2</v>
      </c>
      <c r="E16" s="35"/>
    </row>
    <row r="17" spans="1:5" ht="15" x14ac:dyDescent="0.25">
      <c r="A17" s="14" t="s">
        <v>13</v>
      </c>
      <c r="B17" s="10">
        <f>IF(ISERROR(Summary!B72/Summary!B53),"n/a",Summary!B72/Summary!B53)</f>
        <v>7.8813166434863233E-2</v>
      </c>
      <c r="C17" s="10">
        <f>IF(ISERROR(Summary!C72/Summary!C53),"n/a",Summary!C72/Summary!C53)</f>
        <v>4.1330645161290321E-2</v>
      </c>
      <c r="D17" s="12">
        <f>IF(ISERROR(B17-C17),"n/a",B17-C17)</f>
        <v>3.7482521273572912E-2</v>
      </c>
      <c r="E17" s="35"/>
    </row>
    <row r="18" spans="1:5" ht="15" x14ac:dyDescent="0.25">
      <c r="A18" s="14" t="s">
        <v>14</v>
      </c>
      <c r="B18" s="10">
        <f>IF(ISERROR(Summary!B115/Summary!B53),"n/a",Summary!B115/Summary!B53)</f>
        <v>4.5897079276773299E-2</v>
      </c>
      <c r="C18" s="10">
        <f>IF(ISERROR(Summary!C115/Summary!C53),"n/a",Summary!C115/Summary!C53)</f>
        <v>2.3689516129032258E-2</v>
      </c>
      <c r="D18" s="12">
        <f>IF(ISERROR(B18-C18),"n/a",B18-C18)</f>
        <v>2.2207563147741041E-2</v>
      </c>
      <c r="E18" s="35"/>
    </row>
    <row r="19" spans="1:5" ht="15" x14ac:dyDescent="0.25">
      <c r="A19" s="14" t="s">
        <v>15</v>
      </c>
      <c r="B19" s="10">
        <f>IF(ISERROR(Summary!B115/Summary!B72),"n/a",Summary!B115/Summary!B72)</f>
        <v>0.58235294117647063</v>
      </c>
      <c r="C19" s="10">
        <f>IF(ISERROR(Summary!C115/Summary!C72),"n/a",Summary!C115/Summary!C72)</f>
        <v>0.57317073170731703</v>
      </c>
      <c r="D19" s="12">
        <f>IF(ISERROR(B19-C19),"n/a",B19-C19)</f>
        <v>9.1822094691536016E-3</v>
      </c>
      <c r="E19" s="35"/>
    </row>
    <row r="20" spans="1:5" ht="15" x14ac:dyDescent="0.25">
      <c r="A20" s="14" t="s">
        <v>16</v>
      </c>
      <c r="B20" s="10">
        <f>IF(ISERROR(Summary!B134/Summary!B115), "n/a",Summary!B134/Summary!B115)</f>
        <v>0.93939393939393945</v>
      </c>
      <c r="C20" s="10">
        <f>IF(ISERROR(Summary!C134/Summary!C115), "n/a",Summary!C134/Summary!C115)</f>
        <v>1</v>
      </c>
      <c r="D20" s="12">
        <f>IF(ISERROR(B20-C20),"n/a",B20-C20)</f>
        <v>-6.0606060606060552E-2</v>
      </c>
      <c r="E20" s="35"/>
    </row>
    <row r="21" spans="1:5" s="8" customFormat="1" ht="15.6" x14ac:dyDescent="0.25">
      <c r="A21" s="20" t="s">
        <v>29</v>
      </c>
      <c r="B21" s="21"/>
      <c r="C21" s="21"/>
      <c r="D21" s="22"/>
      <c r="E21" s="37"/>
    </row>
    <row r="22" spans="1:5" s="8" customFormat="1" ht="15" x14ac:dyDescent="0.25">
      <c r="A22" s="14" t="s">
        <v>12</v>
      </c>
      <c r="B22" s="10">
        <f>IF(ISERROR(Summary!B51/Summary!B13),"n/a",Summary!B51/Summary!B13)</f>
        <v>0.78955924855491333</v>
      </c>
      <c r="C22" s="10">
        <f>IF(ISERROR(Summary!C51/Summary!C13),"n/a",Summary!C51/Summary!C13)</f>
        <v>0.75247524752475248</v>
      </c>
      <c r="D22" s="12">
        <f>IF(ISERROR(B22-C22),"n/a",B22-C22)</f>
        <v>3.7084001030160851E-2</v>
      </c>
      <c r="E22" s="37"/>
    </row>
    <row r="23" spans="1:5" s="8" customFormat="1" ht="15" x14ac:dyDescent="0.25">
      <c r="A23" s="14" t="s">
        <v>13</v>
      </c>
      <c r="B23" s="10">
        <f>IF(ISERROR(Summary!B70/Summary!B51),"n/a",Summary!B70/Summary!B51)</f>
        <v>0.11576298329901624</v>
      </c>
      <c r="C23" s="10">
        <f>IF(ISERROR(Summary!C70/Summary!C51),"n/a",Summary!C70/Summary!C51)</f>
        <v>7.8107502799552073E-2</v>
      </c>
      <c r="D23" s="12">
        <f>IF(ISERROR(B23-C23),"n/a",B23-C23)</f>
        <v>3.765548049946417E-2</v>
      </c>
      <c r="E23" s="37"/>
    </row>
    <row r="24" spans="1:5" s="8" customFormat="1" ht="15" x14ac:dyDescent="0.25">
      <c r="A24" s="14" t="s">
        <v>14</v>
      </c>
      <c r="B24" s="10">
        <f>IF(ISERROR(Summary!B113/Summary!B51),"n/a",Summary!B113/Summary!B51)</f>
        <v>6.8862960420956298E-2</v>
      </c>
      <c r="C24" s="10">
        <f>IF(ISERROR(Summary!C113/Summary!C51),"n/a",Summary!C113/Summary!C51)</f>
        <v>4.5072788353863379E-2</v>
      </c>
      <c r="D24" s="12">
        <f>IF(ISERROR(B24-C24),"n/a",B24-C24)</f>
        <v>2.379017206709292E-2</v>
      </c>
      <c r="E24" s="37"/>
    </row>
    <row r="25" spans="1:5" s="8" customFormat="1" ht="15" x14ac:dyDescent="0.25">
      <c r="A25" s="14" t="s">
        <v>15</v>
      </c>
      <c r="B25" s="10">
        <f>IF(ISERROR(Summary!B113/Summary!B70),"n/a",Summary!B113/Summary!B70)</f>
        <v>0.59486166007905139</v>
      </c>
      <c r="C25" s="10">
        <f>IF(ISERROR(Summary!C113/Summary!C70),"n/a",Summary!C113/Summary!C70)</f>
        <v>0.57706093189964158</v>
      </c>
      <c r="D25" s="12">
        <f>IF(ISERROR(B25-C25),"n/a",B25-C25)</f>
        <v>1.7800728179409808E-2</v>
      </c>
      <c r="E25" s="37"/>
    </row>
    <row r="26" spans="1:5" s="8" customFormat="1" ht="15" x14ac:dyDescent="0.25">
      <c r="A26" s="14" t="s">
        <v>16</v>
      </c>
      <c r="B26" s="10">
        <f>IF(ISERROR(Summary!B132/Summary!B113), "n/a",Summary!B132/Summary!B113)</f>
        <v>0.93023255813953487</v>
      </c>
      <c r="C26" s="10">
        <f>IF(ISERROR(Summary!C132/Summary!C113), "n/a",Summary!C132/Summary!C113)</f>
        <v>0.95652173913043481</v>
      </c>
      <c r="D26" s="12">
        <f>IF(ISERROR(B26-C26),"n/a",B26-C26)</f>
        <v>-2.6289180990899941E-2</v>
      </c>
      <c r="E26" s="37"/>
    </row>
    <row r="27" spans="1:5" ht="15.6" x14ac:dyDescent="0.25">
      <c r="A27" s="20" t="s">
        <v>5</v>
      </c>
      <c r="B27" s="21"/>
      <c r="C27" s="21"/>
      <c r="D27" s="22"/>
      <c r="E27" s="35"/>
    </row>
    <row r="28" spans="1:5" ht="15" x14ac:dyDescent="0.25">
      <c r="A28" s="14" t="s">
        <v>12</v>
      </c>
      <c r="B28" s="10">
        <f>IF(ISERROR(Summary!B47/Summary!B9),"n/a",Summary!B47/Summary!B9)</f>
        <v>0.69349913138886354</v>
      </c>
      <c r="C28" s="10">
        <f>IF(ISERROR(Summary!C47/Summary!C9),"n/a",Summary!C47/Summary!C9)</f>
        <v>0.66027527289985766</v>
      </c>
      <c r="D28" s="12">
        <f>IF(ISERROR(B28-C28),"n/a",B28-C28)</f>
        <v>3.3223858489005886E-2</v>
      </c>
      <c r="E28" s="35"/>
    </row>
    <row r="29" spans="1:5" ht="15" x14ac:dyDescent="0.25">
      <c r="A29" s="14" t="s">
        <v>13</v>
      </c>
      <c r="B29" s="10">
        <f>IF(ISERROR(Summary!B66/Summary!B47),"n/a",Summary!B66/Summary!B47)</f>
        <v>0.18265478325071194</v>
      </c>
      <c r="C29" s="10">
        <f>IF(ISERROR(Summary!C66/Summary!C47),"n/a",Summary!C66/Summary!C47)</f>
        <v>0.18323749281196089</v>
      </c>
      <c r="D29" s="12">
        <f>IF(ISERROR(B29-C29),"n/a",B29-C29)</f>
        <v>-5.8270956124895079E-4</v>
      </c>
      <c r="E29" s="35"/>
    </row>
    <row r="30" spans="1:5" ht="15" x14ac:dyDescent="0.25">
      <c r="A30" s="14" t="s">
        <v>14</v>
      </c>
      <c r="B30" s="10">
        <f>IF(ISERROR(Summary!B109/Summary!B47),"n/a",Summary!B109/Summary!B47)</f>
        <v>0.14737369475793693</v>
      </c>
      <c r="C30" s="10">
        <f>IF(ISERROR(Summary!C109/Summary!C47),"n/a",Summary!C109/Summary!C47)</f>
        <v>0.1502012650948821</v>
      </c>
      <c r="D30" s="12">
        <f>IF(ISERROR(B30-C30),"n/a",B30-C30)</f>
        <v>-2.8275703369451677E-3</v>
      </c>
      <c r="E30" s="35"/>
    </row>
    <row r="31" spans="1:5" ht="15" x14ac:dyDescent="0.25">
      <c r="A31" s="14" t="s">
        <v>15</v>
      </c>
      <c r="B31" s="10">
        <f>IF(ISERROR(Summary!B109/Summary!B66),"n/a",Summary!B109/Summary!B66)</f>
        <v>0.80684278908618445</v>
      </c>
      <c r="C31" s="10">
        <f>IF(ISERROR(Summary!C109/Summary!C66),"n/a",Summary!C109/Summary!C66)</f>
        <v>0.81970814373136669</v>
      </c>
      <c r="D31" s="12">
        <f>IF(ISERROR(B31-C31),"n/a",B31-C31)</f>
        <v>-1.2865354645182236E-2</v>
      </c>
      <c r="E31" s="35"/>
    </row>
    <row r="32" spans="1:5" ht="15.6" thickBot="1" x14ac:dyDescent="0.3">
      <c r="A32" s="15" t="s">
        <v>16</v>
      </c>
      <c r="B32" s="11">
        <f>IF(ISERROR(Summary!B128/Summary!B109), "n/a",Summary!B128/Summary!B109)</f>
        <v>0.98604401502952232</v>
      </c>
      <c r="C32" s="11">
        <f>IF(ISERROR(Summary!C128/Summary!C109), "n/a",Summary!C128/Summary!C109)</f>
        <v>0.98755742725880546</v>
      </c>
      <c r="D32" s="13">
        <f>IF(ISERROR(B32-C32),"n/a",B32-C32)</f>
        <v>-1.5134122292831398E-3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2" thickBot="1" x14ac:dyDescent="0.35">
      <c r="A34" s="420" t="s">
        <v>7</v>
      </c>
      <c r="B34" s="421"/>
      <c r="C34" s="421"/>
      <c r="D34" s="422"/>
    </row>
    <row r="35" spans="1:4" ht="15.6" x14ac:dyDescent="0.3">
      <c r="A35" s="418" t="s">
        <v>11</v>
      </c>
      <c r="B35" s="361" t="str">
        <f>(Summary!B6)</f>
        <v>Fall 2022</v>
      </c>
      <c r="C35" s="363" t="str">
        <f>(Summary!C6)</f>
        <v>Fall 2021</v>
      </c>
      <c r="D35" s="416" t="s">
        <v>1</v>
      </c>
    </row>
    <row r="36" spans="1:4" ht="15.6" x14ac:dyDescent="0.25">
      <c r="A36" s="419" t="s">
        <v>11</v>
      </c>
      <c r="B36" s="87" t="str">
        <f>(Summary!B7)</f>
        <v>as of 9/30/22</v>
      </c>
      <c r="C36" s="349" t="str">
        <f>Summary!C7</f>
        <v>as of 9/30/21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s="8" customFormat="1" ht="15" x14ac:dyDescent="0.25">
      <c r="A39" s="14" t="s">
        <v>12</v>
      </c>
      <c r="B39" s="10">
        <f>IF(ISERROR(Summary!B56/Summary!B18),"n/a",Summary!B56/Summary!B18)</f>
        <v>0.62393236883388525</v>
      </c>
      <c r="C39" s="10">
        <f>IF(ISERROR(Summary!C56/Summary!C18),"n/a",Summary!C56/Summary!C18)</f>
        <v>0.63598583961828536</v>
      </c>
      <c r="D39" s="12">
        <f>IF(ISERROR(B39-C39),"n/a",B39-C39)</f>
        <v>-1.2053470784400111E-2</v>
      </c>
    </row>
    <row r="40" spans="1:4" ht="15" x14ac:dyDescent="0.25">
      <c r="A40" s="14" t="s">
        <v>13</v>
      </c>
      <c r="B40" s="10">
        <f>IF(ISERROR(Summary!B75/Summary!B56),"n/a",Summary!B75/Summary!B56)</f>
        <v>0.24556502304791172</v>
      </c>
      <c r="C40" s="10">
        <f>IF(ISERROR(Summary!C75/Summary!C56),"n/a",Summary!C75/Summary!C56)</f>
        <v>0.28835914811229429</v>
      </c>
      <c r="D40" s="12">
        <f>IF(ISERROR(B40-C40),"n/a",B40-C40)</f>
        <v>-4.2794125064382571E-2</v>
      </c>
    </row>
    <row r="41" spans="1:4" ht="15" x14ac:dyDescent="0.25">
      <c r="A41" s="14" t="s">
        <v>14</v>
      </c>
      <c r="B41" s="10">
        <f>IF(ISERROR(Summary!B118/Summary!B56),"n/a",Summary!B118/Summary!B56)</f>
        <v>0.18759603296549798</v>
      </c>
      <c r="C41" s="10">
        <f>IF(ISERROR(Summary!C118/Summary!C56),"n/a",Summary!C118/Summary!C56)</f>
        <v>0.23318005808325265</v>
      </c>
      <c r="D41" s="12">
        <f>IF(ISERROR(B41-C41),"n/a",B41-C41)</f>
        <v>-4.5584025117754667E-2</v>
      </c>
    </row>
    <row r="42" spans="1:4" ht="15" x14ac:dyDescent="0.25">
      <c r="A42" s="14" t="s">
        <v>15</v>
      </c>
      <c r="B42" s="10">
        <f>IF(ISERROR(Summary!B118/Summary!B75),"n/a",Summary!B118/Summary!B75)</f>
        <v>0.76393629124004547</v>
      </c>
      <c r="C42" s="10">
        <f>IF(ISERROR(Summary!C118/Summary!C75),"n/a",Summary!C118/Summary!C75)</f>
        <v>0.80864456567352072</v>
      </c>
      <c r="D42" s="12">
        <f>IF(ISERROR(B42-C42),"n/a",B42-C42)</f>
        <v>-4.4708274433475248E-2</v>
      </c>
    </row>
    <row r="43" spans="1:4" ht="15" x14ac:dyDescent="0.25">
      <c r="A43" s="14" t="s">
        <v>16</v>
      </c>
      <c r="B43" s="10">
        <f>IF(ISERROR(Summary!B137/Summary!B118), "n/a",Summary!B137/Summary!B118)</f>
        <v>0.97691734921816831</v>
      </c>
      <c r="C43" s="10">
        <f>IF(ISERROR(Summary!C137/Summary!C118), "n/a",Summary!C137/Summary!C118)</f>
        <v>0.97560975609756095</v>
      </c>
      <c r="D43" s="12">
        <f>IF(ISERROR(B43-C43),"n/a",B43-C43)</f>
        <v>1.3075931206073532E-3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>
        <f>IF(ISERROR(Summary!B57/Summary!B19),"n/a",Summary!B57/Summary!B19)</f>
        <v>0.37765957446808512</v>
      </c>
      <c r="C45" s="10">
        <f>IF(ISERROR(Summary!C57/Summary!C19),"n/a",Summary!C57/Summary!C19)</f>
        <v>0.66976744186046511</v>
      </c>
      <c r="D45" s="12">
        <f t="shared" ref="D45:D49" si="0">IF(ISERROR(B45-C45),"n/a",B45-C45)</f>
        <v>-0.29210786739237998</v>
      </c>
    </row>
    <row r="46" spans="1:4" ht="15" x14ac:dyDescent="0.25">
      <c r="A46" s="14" t="s">
        <v>13</v>
      </c>
      <c r="B46" s="10">
        <f>IF(ISERROR(Summary!B76/Summary!B57),"n/a",Summary!B76/Summary!B57)</f>
        <v>0.45070422535211269</v>
      </c>
      <c r="C46" s="10">
        <f>IF(ISERROR(Summary!C76/Summary!C57),"n/a",Summary!C76/Summary!C57)</f>
        <v>0.31944444444444442</v>
      </c>
      <c r="D46" s="12">
        <f t="shared" si="0"/>
        <v>0.13125978090766827</v>
      </c>
    </row>
    <row r="47" spans="1:4" ht="15" x14ac:dyDescent="0.25">
      <c r="A47" s="14" t="s">
        <v>14</v>
      </c>
      <c r="B47" s="10">
        <f>IF(ISERROR(Summary!B119/Summary!B57),"n/a",Summary!B119/Summary!B57)</f>
        <v>0.29577464788732394</v>
      </c>
      <c r="C47" s="10">
        <f>IF(ISERROR(Summary!C119/Summary!C57),"n/a",Summary!C119/Summary!C57)</f>
        <v>0.22222222222222221</v>
      </c>
      <c r="D47" s="12">
        <f t="shared" si="0"/>
        <v>7.3552425665101728E-2</v>
      </c>
    </row>
    <row r="48" spans="1:4" ht="15" x14ac:dyDescent="0.25">
      <c r="A48" s="14" t="s">
        <v>15</v>
      </c>
      <c r="B48" s="10">
        <f>IF(ISERROR(Summary!B119/Summary!B76),"n/a",Summary!B119/Summary!B76)</f>
        <v>0.65625</v>
      </c>
      <c r="C48" s="10">
        <f>IF(ISERROR(Summary!C119/Summary!C76),"n/a",Summary!C119/Summary!C76)</f>
        <v>0.69565217391304346</v>
      </c>
      <c r="D48" s="12">
        <f t="shared" si="0"/>
        <v>-3.9402173913043459E-2</v>
      </c>
    </row>
    <row r="49" spans="1:4" ht="15" x14ac:dyDescent="0.25">
      <c r="A49" s="23" t="s">
        <v>16</v>
      </c>
      <c r="B49" s="10">
        <f>IF(ISERROR(Summary!B138/Summary!B119), "n/a",Summary!B138/Summary!B119)</f>
        <v>0.95238095238095233</v>
      </c>
      <c r="C49" s="10">
        <f>IF(ISERROR(Summary!C138/Summary!C119), "n/a",Summary!C138/Summary!C119)</f>
        <v>0.90625</v>
      </c>
      <c r="D49" s="12">
        <f t="shared" si="0"/>
        <v>4.6130952380952328E-2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IF(ISERROR(Summary!B62/Summary!B24),"n/a",Summary!B62/Summary!B24)</f>
        <v>0.3261802575107296</v>
      </c>
      <c r="C51" s="10">
        <f>IF(ISERROR(Summary!C62/Summary!C24),"n/a",Summary!C62/Summary!C24)</f>
        <v>0.26406926406926406</v>
      </c>
      <c r="D51" s="12">
        <f>IF(ISERROR(B51-C51),"n/a",B51-C51)</f>
        <v>6.2110993441465534E-2</v>
      </c>
    </row>
    <row r="52" spans="1:4" ht="15" x14ac:dyDescent="0.25">
      <c r="A52" s="14" t="s">
        <v>13</v>
      </c>
      <c r="B52" s="10">
        <f>IF(ISERROR(Summary!B81/Summary!B62),"n/a",Summary!B81/Summary!B62)</f>
        <v>0.19736842105263158</v>
      </c>
      <c r="C52" s="10">
        <f>IF(ISERROR(Summary!C81/Summary!C62),"n/a",Summary!C81/Summary!C62)</f>
        <v>0.24590163934426229</v>
      </c>
      <c r="D52" s="12">
        <f>IF(ISERROR(B52-C52),"n/a",B52-C52)</f>
        <v>-4.8533218291630709E-2</v>
      </c>
    </row>
    <row r="53" spans="1:4" ht="15" x14ac:dyDescent="0.25">
      <c r="A53" s="14" t="s">
        <v>14</v>
      </c>
      <c r="B53" s="10">
        <f>IF(ISERROR(Summary!B124/Summary!B62),"n/a",Summary!B124/Summary!B62)</f>
        <v>5.2631578947368418E-2</v>
      </c>
      <c r="C53" s="10">
        <f>IF(ISERROR(Summary!C124/Summary!C62),"n/a",Summary!C124/Summary!C62)</f>
        <v>0.14754098360655737</v>
      </c>
      <c r="D53" s="12">
        <f>IF(ISERROR(B53-C53),"n/a",B53-C53)</f>
        <v>-9.4909404659188956E-2</v>
      </c>
    </row>
    <row r="54" spans="1:4" ht="15" x14ac:dyDescent="0.25">
      <c r="A54" s="14" t="s">
        <v>15</v>
      </c>
      <c r="B54" s="10">
        <f>IF(ISERROR(Summary!B124/Summary!B81),"n/a",Summary!B124/Summary!B81)</f>
        <v>0.26666666666666666</v>
      </c>
      <c r="C54" s="10">
        <f>IF(ISERROR(Summary!C124/Summary!C81),"n/a",Summary!C124/Summary!C81)</f>
        <v>0.6</v>
      </c>
      <c r="D54" s="12">
        <f>IF(ISERROR(B54-C54),"n/a",B54-C54)</f>
        <v>-0.33333333333333331</v>
      </c>
    </row>
    <row r="55" spans="1:4" ht="15" x14ac:dyDescent="0.25">
      <c r="A55" s="14" t="s">
        <v>16</v>
      </c>
      <c r="B55" s="10">
        <f>IF(ISERROR(Summary!B143/Summary!B124), "n/a",Summary!B143/Summary!B124)</f>
        <v>1</v>
      </c>
      <c r="C55" s="10">
        <f>IF(ISERROR(Summary!C143/Summary!C124), "n/a",Summary!C143/Summary!C124)</f>
        <v>0.77777777777777779</v>
      </c>
      <c r="D55" s="12">
        <f>IF(ISERROR(B55-C55),"n/a",B55-C55)</f>
        <v>0.22222222222222221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IF(ISERROR(Summary!B59/Summary!B21),"n/a",Summary!B59/Summary!B21)</f>
        <v>0.69032258064516128</v>
      </c>
      <c r="C57" s="10">
        <f>IF(ISERROR(Summary!C59/Summary!C21),"n/a",Summary!C59/Summary!C21)</f>
        <v>0.74279210925644912</v>
      </c>
      <c r="D57" s="12">
        <f>IF(ISERROR(B57-C57),"n/a",B57-C57)</f>
        <v>-5.2469528611287841E-2</v>
      </c>
    </row>
    <row r="58" spans="1:4" ht="15" x14ac:dyDescent="0.25">
      <c r="A58" s="14" t="s">
        <v>13</v>
      </c>
      <c r="B58" s="10">
        <f>IF(ISERROR(Summary!B78/Summary!B59),"n/a",Summary!B78/Summary!B59)</f>
        <v>0.24833110814419226</v>
      </c>
      <c r="C58" s="10">
        <f>IF(ISERROR(Summary!C78/Summary!C59),"n/a",Summary!C78/Summary!C59)</f>
        <v>0.17058222676200205</v>
      </c>
      <c r="D58" s="12">
        <f>IF(ISERROR(B58-C58),"n/a",B58-C58)</f>
        <v>7.7748881382190216E-2</v>
      </c>
    </row>
    <row r="59" spans="1:4" ht="15" x14ac:dyDescent="0.25">
      <c r="A59" s="14" t="s">
        <v>14</v>
      </c>
      <c r="B59" s="10">
        <f>IF(ISERROR(Summary!B121/Summary!B59),"n/a",Summary!B121/Summary!B59)</f>
        <v>0.17089452603471295</v>
      </c>
      <c r="C59" s="10">
        <f>IF(ISERROR(Summary!C121/Summary!C59),"n/a",Summary!C121/Summary!C59)</f>
        <v>0.10214504596527069</v>
      </c>
      <c r="D59" s="12">
        <f>IF(ISERROR(B59-C59),"n/a",B59-C59)</f>
        <v>6.8749480069442259E-2</v>
      </c>
    </row>
    <row r="60" spans="1:4" ht="15" x14ac:dyDescent="0.25">
      <c r="A60" s="14" t="s">
        <v>15</v>
      </c>
      <c r="B60" s="10">
        <f>IF(ISERROR(Summary!B121/Summary!B78),"n/a",Summary!B121/Summary!B78)</f>
        <v>0.68817204301075274</v>
      </c>
      <c r="C60" s="10">
        <f>IF(ISERROR(Summary!C121/Summary!C78),"n/a",Summary!C121/Summary!C78)</f>
        <v>0.59880239520958078</v>
      </c>
      <c r="D60" s="12">
        <f>IF(ISERROR(B60-C60),"n/a",B60-C60)</f>
        <v>8.9369647801171959E-2</v>
      </c>
    </row>
    <row r="61" spans="1:4" ht="15" x14ac:dyDescent="0.25">
      <c r="A61" s="14" t="s">
        <v>16</v>
      </c>
      <c r="B61" s="10">
        <f>IF(ISERROR(Summary!B140/Summary!B121), "n/a",Summary!B140/Summary!B121)</f>
        <v>0.921875</v>
      </c>
      <c r="C61" s="10">
        <f>IF(ISERROR(Summary!C140/Summary!C121), "n/a",Summary!C140/Summary!C121)</f>
        <v>0.92</v>
      </c>
      <c r="D61" s="12">
        <f>IF(ISERROR(B61-C61),"n/a",B61-C61)</f>
        <v>1.87499999999996E-3</v>
      </c>
    </row>
    <row r="62" spans="1:4" ht="15" customHeight="1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IF(ISERROR(Summary!B54/Summary!B16),"n/a",Summary!B54/Summary!B16)</f>
        <v>0.6205701078582434</v>
      </c>
      <c r="C63" s="10">
        <f>IF(ISERROR(Summary!C54/Summary!C16),"n/a",Summary!C54/Summary!C16)</f>
        <v>0.64019514839409131</v>
      </c>
      <c r="D63" s="12">
        <f>IF(ISERROR(B63-C63),"n/a",B63-C63)</f>
        <v>-1.9625040535847904E-2</v>
      </c>
    </row>
    <row r="64" spans="1:4" ht="15" x14ac:dyDescent="0.25">
      <c r="A64" s="14" t="s">
        <v>13</v>
      </c>
      <c r="B64" s="10">
        <f>IF(ISERROR(Summary!B73/Summary!B54),"n/a",Summary!B73/Summary!B54)</f>
        <v>0.24717566728739912</v>
      </c>
      <c r="C64" s="10">
        <f>IF(ISERROR(Summary!C73/Summary!C54),"n/a",Summary!C73/Summary!C54)</f>
        <v>0.27635478408128705</v>
      </c>
      <c r="D64" s="12">
        <f>IF(ISERROR(B64-C64),"n/a",B64-C64)</f>
        <v>-2.9179116793887933E-2</v>
      </c>
    </row>
    <row r="65" spans="1:4" ht="15" x14ac:dyDescent="0.25">
      <c r="A65" s="14" t="s">
        <v>14</v>
      </c>
      <c r="B65" s="10">
        <f>IF(ISERROR(Summary!B116/Summary!B54),"n/a",Summary!B116/Summary!B54)</f>
        <v>0.18572315332091868</v>
      </c>
      <c r="C65" s="10">
        <f>IF(ISERROR(Summary!C116/Summary!C54),"n/a",Summary!C116/Summary!C54)</f>
        <v>0.21888230313293819</v>
      </c>
      <c r="D65" s="12">
        <f>IF(ISERROR(B65-C65),"n/a",B65-C65)</f>
        <v>-3.3159149812019506E-2</v>
      </c>
    </row>
    <row r="66" spans="1:4" ht="15" x14ac:dyDescent="0.25">
      <c r="A66" s="14" t="s">
        <v>15</v>
      </c>
      <c r="B66" s="10">
        <f>IF(ISERROR(Summary!B116/Summary!B73),"n/a",Summary!B116/Summary!B73)</f>
        <v>0.75138121546961323</v>
      </c>
      <c r="C66" s="10">
        <f>IF(ISERROR(Summary!C116/Summary!C73),"n/a",Summary!C116/Summary!C73)</f>
        <v>0.79203370356185365</v>
      </c>
      <c r="D66" s="12">
        <f>IF(ISERROR(B66-C66),"n/a",B66-C66)</f>
        <v>-4.0652488092240424E-2</v>
      </c>
    </row>
    <row r="67" spans="1:4" ht="15.6" thickBot="1" x14ac:dyDescent="0.3">
      <c r="A67" s="15" t="s">
        <v>16</v>
      </c>
      <c r="B67" s="11">
        <f>IF(ISERROR(Summary!B135/Summary!B116), "n/a",Summary!B135/Summary!B116)</f>
        <v>0.97192513368983957</v>
      </c>
      <c r="C67" s="11">
        <f>IF(ISERROR(Summary!C135/Summary!C116), "n/a",Summary!C135/Summary!C116)</f>
        <v>0.97098646034816249</v>
      </c>
      <c r="D67" s="13">
        <f>IF(ISERROR(B67-C67),"n/a",B67-C67)</f>
        <v>9.386733416770765E-4</v>
      </c>
    </row>
    <row r="69" spans="1:4" ht="6" customHeight="1" x14ac:dyDescent="0.25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9/30/2022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5" ht="15.6" x14ac:dyDescent="0.3">
      <c r="A1" s="375" t="s">
        <v>8</v>
      </c>
      <c r="B1" s="375"/>
      <c r="C1" s="375"/>
      <c r="D1" s="375"/>
      <c r="E1" s="331"/>
    </row>
    <row r="2" spans="1:5" ht="15.6" x14ac:dyDescent="0.3">
      <c r="A2" s="375" t="s">
        <v>66</v>
      </c>
      <c r="B2" s="375"/>
      <c r="C2" s="375"/>
      <c r="D2" s="375"/>
      <c r="E2" s="331"/>
    </row>
    <row r="3" spans="1:5" ht="15.6" x14ac:dyDescent="0.3">
      <c r="A3" s="376" t="str">
        <f>Summary!A3</f>
        <v>Fall 2022</v>
      </c>
      <c r="B3" s="376"/>
      <c r="C3" s="376"/>
      <c r="D3" s="376"/>
      <c r="E3" s="332"/>
    </row>
    <row r="4" spans="1:5" ht="15.6" x14ac:dyDescent="0.3">
      <c r="A4" s="377" t="str">
        <f>Summary!A4</f>
        <v>as of Friday, September 30, 2022</v>
      </c>
      <c r="B4" s="377"/>
      <c r="C4" s="377"/>
      <c r="D4" s="377"/>
      <c r="E4" s="333"/>
    </row>
    <row r="5" spans="1:5" ht="13.8" thickBot="1" x14ac:dyDescent="0.3"/>
    <row r="6" spans="1:5" ht="16.2" thickBot="1" x14ac:dyDescent="0.3">
      <c r="A6" s="423" t="s">
        <v>44</v>
      </c>
      <c r="B6" s="424"/>
      <c r="C6" s="424"/>
      <c r="D6" s="425"/>
    </row>
    <row r="7" spans="1:5" ht="16.2" thickBot="1" x14ac:dyDescent="0.35">
      <c r="A7" s="420" t="s">
        <v>77</v>
      </c>
      <c r="B7" s="421"/>
      <c r="C7" s="421"/>
      <c r="D7" s="422"/>
    </row>
    <row r="8" spans="1:5" ht="15.75" customHeight="1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5" ht="15.75" customHeight="1" x14ac:dyDescent="0.25">
      <c r="A9" s="419"/>
      <c r="B9" s="349" t="str">
        <f>(Summary!B7)</f>
        <v>as of 9/30/22</v>
      </c>
      <c r="C9" s="351" t="str">
        <f>Summary!C7</f>
        <v>as of 9/30/21</v>
      </c>
      <c r="D9" s="417"/>
    </row>
    <row r="10" spans="1:5" ht="15.6" x14ac:dyDescent="0.25">
      <c r="A10" s="19" t="s">
        <v>30</v>
      </c>
      <c r="B10" s="17"/>
      <c r="C10" s="17"/>
      <c r="D10" s="18"/>
    </row>
    <row r="11" spans="1:5" ht="15" x14ac:dyDescent="0.25">
      <c r="A11" s="14" t="s">
        <v>12</v>
      </c>
      <c r="B11" s="10">
        <f>IF(ISERROR(College!F13/College!B13),"n/a",College!F13/College!B13)</f>
        <v>0.52023692003948663</v>
      </c>
      <c r="C11" s="10">
        <f>IF(ISERROR(College!G13/College!C13),"n/a",College!G13/College!C13)</f>
        <v>0.52637440518376022</v>
      </c>
      <c r="D11" s="12">
        <f>IF(ISERROR(B11-C11),"n/a",B11-C11)</f>
        <v>-6.1374851442735912E-3</v>
      </c>
    </row>
    <row r="12" spans="1:5" ht="15" x14ac:dyDescent="0.25">
      <c r="A12" s="14" t="s">
        <v>13</v>
      </c>
      <c r="B12" s="10">
        <f>IF(ISERROR(College!J13/College!F13),"n/a",College!J13/College!F13)</f>
        <v>0.15111264447127826</v>
      </c>
      <c r="C12" s="10">
        <f>IF(ISERROR(College!K13/College!G13),"n/a",College!K13/College!G13)</f>
        <v>0.15810732833237162</v>
      </c>
      <c r="D12" s="12">
        <f>IF(ISERROR(B12-C12),"n/a",B12-C12)</f>
        <v>-6.9946838610933648E-3</v>
      </c>
    </row>
    <row r="13" spans="1:5" ht="15" x14ac:dyDescent="0.25">
      <c r="A13" s="14" t="s">
        <v>14</v>
      </c>
      <c r="B13" s="10">
        <f>IF(ISERROR(College!N13/College!F13),"n/a",College!N13/College!F13)</f>
        <v>0.1490426082456443</v>
      </c>
      <c r="C13" s="10">
        <f>IF(ISERROR(College!O13/College!G13),"n/a",College!O13/College!G13)</f>
        <v>0.15426043469898057</v>
      </c>
      <c r="D13" s="12">
        <f>IF(ISERROR(B13-C13),"n/a",B13-C13)</f>
        <v>-5.2178264533362662E-3</v>
      </c>
    </row>
    <row r="14" spans="1:5" ht="15" x14ac:dyDescent="0.25">
      <c r="A14" s="14" t="s">
        <v>15</v>
      </c>
      <c r="B14" s="10">
        <f>IF(ISERROR(College!N13/College!J13),"n/a",College!N13/College!J13)</f>
        <v>0.98630136986301364</v>
      </c>
      <c r="C14" s="10">
        <f>IF(ISERROR(College!O13/College!K13),"n/a",College!O13/College!K13)</f>
        <v>0.97566909975669103</v>
      </c>
      <c r="D14" s="12">
        <f>IF(ISERROR(B14-C14),"n/a",B14-C14)</f>
        <v>1.0632270106322617E-2</v>
      </c>
    </row>
    <row r="15" spans="1:5" ht="15" x14ac:dyDescent="0.25">
      <c r="A15" s="14" t="s">
        <v>16</v>
      </c>
      <c r="B15" s="10">
        <f>IF(ISERROR(College!R13/College!N13), "n/a",College!R13/College!N13)</f>
        <v>0.9907407407407407</v>
      </c>
      <c r="C15" s="10">
        <f>IF(ISERROR(College!S13/College!O13), "n/a",College!S13/College!O13)</f>
        <v>0.99127182044887785</v>
      </c>
      <c r="D15" s="12">
        <f>IF(ISERROR(B15-C15),"n/a",B15-C15)</f>
        <v>-5.3107970813714989E-4</v>
      </c>
    </row>
    <row r="16" spans="1:5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IF(ISERROR(College!F17/College!B17),"n/a",College!F17/College!B17)</f>
        <v>0.80308219178082196</v>
      </c>
      <c r="C17" s="10">
        <f>IF(ISERROR(College!G17/College!C17),"n/a",College!G17/College!C17)</f>
        <v>0.84110169491525422</v>
      </c>
      <c r="D17" s="12">
        <f>IF(ISERROR(B17-C17),"n/a",B17-C17)</f>
        <v>-3.8019503134432253E-2</v>
      </c>
    </row>
    <row r="18" spans="1:4" ht="15" x14ac:dyDescent="0.25">
      <c r="A18" s="14" t="s">
        <v>13</v>
      </c>
      <c r="B18" s="10">
        <f>IF(ISERROR(College!J17/College!F17),"n/a",College!J17/College!F17)</f>
        <v>4.9040511727078892E-2</v>
      </c>
      <c r="C18" s="10">
        <f>IF(ISERROR(College!K17/College!G17),"n/a",College!K17/College!G17)</f>
        <v>2.7707808564231738E-2</v>
      </c>
      <c r="D18" s="12">
        <f>IF(ISERROR(B18-C18),"n/a",B18-C18)</f>
        <v>2.1332703162847154E-2</v>
      </c>
    </row>
    <row r="19" spans="1:4" ht="15" x14ac:dyDescent="0.25">
      <c r="A19" s="14" t="s">
        <v>14</v>
      </c>
      <c r="B19" s="10">
        <f>IF(ISERROR(College!N17/College!F17),"n/a",College!N17/College!F17)</f>
        <v>4.2643923240938165E-2</v>
      </c>
      <c r="C19" s="10">
        <f>IF(ISERROR(College!O17/College!G17),"n/a",College!O17/College!G17)</f>
        <v>2.2670025188916875E-2</v>
      </c>
      <c r="D19" s="12">
        <f>IF(ISERROR(B19-C19),"n/a",B19-C19)</f>
        <v>1.997389805202129E-2</v>
      </c>
    </row>
    <row r="20" spans="1:4" ht="15" x14ac:dyDescent="0.25">
      <c r="A20" s="14" t="s">
        <v>15</v>
      </c>
      <c r="B20" s="10">
        <f>IF(ISERROR(College!N17/College!J17),"n/a",College!N17/College!J17)</f>
        <v>0.86956521739130432</v>
      </c>
      <c r="C20" s="10">
        <f>IF(ISERROR(College!O17/College!K17),"n/a",College!O17/College!K17)</f>
        <v>0.81818181818181823</v>
      </c>
      <c r="D20" s="12">
        <f>IF(ISERROR(B20-C20),"n/a",B20-C20)</f>
        <v>5.1383399209486091E-2</v>
      </c>
    </row>
    <row r="21" spans="1:4" ht="15" x14ac:dyDescent="0.25">
      <c r="A21" s="14" t="s">
        <v>16</v>
      </c>
      <c r="B21" s="10">
        <f>IF(ISERROR(College!R17/College!N17), "n/a",College!R17/College!N17)</f>
        <v>0.95</v>
      </c>
      <c r="C21" s="10">
        <f>IF(ISERROR(College!S17/College!O17), "n/a",College!S17/College!O17)</f>
        <v>1</v>
      </c>
      <c r="D21" s="12">
        <f>IF(ISERROR(B21-C21),"n/a",B21-C21)</f>
        <v>-5.0000000000000044E-2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IF(ISERROR(College!F15/College!B15),"n/a",College!F15/College!B15)</f>
        <v>0.78181818181818186</v>
      </c>
      <c r="C23" s="10">
        <f>IF(ISERROR(College!G15/College!C15),"n/a",College!G15/College!C15)</f>
        <v>0.71302428256070638</v>
      </c>
      <c r="D23" s="12">
        <f>IF(ISERROR(B23-C23),"n/a",B23-C23)</f>
        <v>6.8793899257475477E-2</v>
      </c>
    </row>
    <row r="24" spans="1:4" ht="15" x14ac:dyDescent="0.25">
      <c r="A24" s="14" t="s">
        <v>13</v>
      </c>
      <c r="B24" s="10">
        <f>IF(ISERROR(College!J15/College!F15),"n/a",College!J15/College!F15)</f>
        <v>8.8794926004228336E-2</v>
      </c>
      <c r="C24" s="10">
        <f>IF(ISERROR(College!K15/College!G15),"n/a",College!K15/College!G15)</f>
        <v>4.3343653250773995E-2</v>
      </c>
      <c r="D24" s="12">
        <f>IF(ISERROR(B24-C24),"n/a",B24-C24)</f>
        <v>4.5451272753454341E-2</v>
      </c>
    </row>
    <row r="25" spans="1:4" ht="15" x14ac:dyDescent="0.25">
      <c r="A25" s="14" t="s">
        <v>14</v>
      </c>
      <c r="B25" s="10">
        <f>IF(ISERROR(College!N15/College!F15),"n/a",College!N15/College!F15)</f>
        <v>8.5623678646934459E-2</v>
      </c>
      <c r="C25" s="10">
        <f>IF(ISERROR(College!O15/College!G15),"n/a",College!O15/College!G15)</f>
        <v>4.0247678018575851E-2</v>
      </c>
      <c r="D25" s="12">
        <f>IF(ISERROR(B25-C25),"n/a",B25-C25)</f>
        <v>4.5376000628358608E-2</v>
      </c>
    </row>
    <row r="26" spans="1:4" ht="15" x14ac:dyDescent="0.25">
      <c r="A26" s="14" t="s">
        <v>15</v>
      </c>
      <c r="B26" s="10">
        <f>IF(ISERROR(College!N15/College!J15),"n/a",College!N15/College!J15)</f>
        <v>0.9642857142857143</v>
      </c>
      <c r="C26" s="10">
        <f>IF(ISERROR(College!O15/College!K15),"n/a",College!O15/College!K15)</f>
        <v>0.9285714285714286</v>
      </c>
      <c r="D26" s="12">
        <f>IF(ISERROR(B26-C26),"n/a",B26-C26)</f>
        <v>3.5714285714285698E-2</v>
      </c>
    </row>
    <row r="27" spans="1:4" ht="15" x14ac:dyDescent="0.25">
      <c r="A27" s="14" t="s">
        <v>16</v>
      </c>
      <c r="B27" s="10">
        <f>IF(ISERROR(College!R15/College!N15), "n/a",College!R15/College!N15)</f>
        <v>0.95061728395061729</v>
      </c>
      <c r="C27" s="10">
        <f>IF(ISERROR(College!S15/College!O15), "n/a",College!S15/College!O15)</f>
        <v>1</v>
      </c>
      <c r="D27" s="12">
        <f>IF(ISERROR(B27-C27),"n/a",B27-C27)</f>
        <v>-4.9382716049382713E-2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IF(ISERROR(College!F11/College!B11),"n/a",College!F11/College!B11)</f>
        <v>0.55747082012831417</v>
      </c>
      <c r="C29" s="10">
        <f>IF(ISERROR(College!G11/College!C11),"n/a",College!G11/College!C11)</f>
        <v>0.55459795646379384</v>
      </c>
      <c r="D29" s="12">
        <f>IF(ISERROR(B29-C29),"n/a",B29-C29)</f>
        <v>2.8728636645203309E-3</v>
      </c>
    </row>
    <row r="30" spans="1:4" ht="15" x14ac:dyDescent="0.25">
      <c r="A30" s="14" t="s">
        <v>13</v>
      </c>
      <c r="B30" s="10">
        <f>IF(ISERROR(College!J11/College!F11),"n/a",College!J11/College!F11)</f>
        <v>0.13630061009428729</v>
      </c>
      <c r="C30" s="10">
        <f>IF(ISERROR(College!K11/College!G11),"n/a",College!K11/College!G11)</f>
        <v>0.13793655879525793</v>
      </c>
      <c r="D30" s="12">
        <f>IF(ISERROR(B30-C30),"n/a",B30-C30)</f>
        <v>-1.6359487009706408E-3</v>
      </c>
    </row>
    <row r="31" spans="1:4" ht="15" x14ac:dyDescent="0.25">
      <c r="A31" s="14" t="s">
        <v>14</v>
      </c>
      <c r="B31" s="10">
        <f>IF(ISERROR(College!N11/College!F11),"n/a",College!N11/College!F11)</f>
        <v>0.13380476982806433</v>
      </c>
      <c r="C31" s="10">
        <f>IF(ISERROR(College!O11/College!G11),"n/a",College!O11/College!G11)</f>
        <v>0.13409163729573856</v>
      </c>
      <c r="D31" s="12">
        <f>IF(ISERROR(B31-C31),"n/a",B31-C31)</f>
        <v>-2.8686746767422888E-4</v>
      </c>
    </row>
    <row r="32" spans="1:4" ht="15" x14ac:dyDescent="0.25">
      <c r="A32" s="14" t="s">
        <v>15</v>
      </c>
      <c r="B32" s="10">
        <f>IF(ISERROR(College!N11/College!J11),"n/a",College!N11/College!J11)</f>
        <v>0.98168870803662256</v>
      </c>
      <c r="C32" s="10">
        <f>IF(ISERROR(College!O11/College!K11),"n/a",College!O11/College!K11)</f>
        <v>0.97212543554006969</v>
      </c>
      <c r="D32" s="12">
        <f>IF(ISERROR(B32-C32),"n/a",B32-C32)</f>
        <v>9.5632724965528659E-3</v>
      </c>
    </row>
    <row r="33" spans="1:4" ht="15.6" thickBot="1" x14ac:dyDescent="0.3">
      <c r="A33" s="15" t="s">
        <v>16</v>
      </c>
      <c r="B33" s="11">
        <f>IF(ISERROR(College!R11/College!N11), "n/a",College!R11/College!N11)</f>
        <v>0.98652849740932647</v>
      </c>
      <c r="C33" s="11">
        <f>IF(ISERROR(College!S11/College!O11), "n/a",College!S11/College!O11)</f>
        <v>0.99163679808841099</v>
      </c>
      <c r="D33" s="13">
        <f>IF(ISERROR(B33-C33),"n/a",B33-C33)</f>
        <v>-5.1083006790845209E-3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75" customHeight="1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75" customHeight="1" x14ac:dyDescent="0.25">
      <c r="A36" s="419" t="s">
        <v>11</v>
      </c>
      <c r="B36" s="349" t="str">
        <f>(Summary!B7)</f>
        <v>as of 9/30/22</v>
      </c>
      <c r="C36" s="349" t="str">
        <f>(Summary!C7)</f>
        <v>as of 9/30/21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IF(ISERROR(College!F20/College!B20),"n/a",College!F20/College!B20)</f>
        <v>0.40872045639771803</v>
      </c>
      <c r="C39" s="10">
        <f>IF(ISERROR(College!G20/College!C20),"n/a",College!G20/College!C20)</f>
        <v>0.40715971675845791</v>
      </c>
      <c r="D39" s="12">
        <f>IF(ISERROR(B39-C39),"n/a",B39-C39)</f>
        <v>1.5607396392601225E-3</v>
      </c>
    </row>
    <row r="40" spans="1:4" ht="15" x14ac:dyDescent="0.25">
      <c r="A40" s="14" t="s">
        <v>13</v>
      </c>
      <c r="B40" s="10">
        <f>IF(ISERROR(College!J20/College!F20),"n/a",College!J20/College!F20)</f>
        <v>0.1814556331006979</v>
      </c>
      <c r="C40" s="10">
        <f>IF(ISERROR(College!K20/College!G20),"n/a",College!K20/College!G20)</f>
        <v>0.2743961352657005</v>
      </c>
      <c r="D40" s="12">
        <f>IF(ISERROR(B40-C40),"n/a",B40-C40)</f>
        <v>-9.2940502165002603E-2</v>
      </c>
    </row>
    <row r="41" spans="1:4" ht="15" x14ac:dyDescent="0.25">
      <c r="A41" s="14" t="s">
        <v>14</v>
      </c>
      <c r="B41" s="10">
        <f>IF(ISERROR(College!N20/College!F20),"n/a",College!N20/College!F20)</f>
        <v>0.17746759720837488</v>
      </c>
      <c r="C41" s="10">
        <f>IF(ISERROR(College!O20/College!G20),"n/a",College!O20/College!G20)</f>
        <v>0.26666666666666666</v>
      </c>
      <c r="D41" s="12">
        <f>IF(ISERROR(B41-C41),"n/a",B41-C41)</f>
        <v>-8.9199069458291785E-2</v>
      </c>
    </row>
    <row r="42" spans="1:4" ht="15" x14ac:dyDescent="0.25">
      <c r="A42" s="14" t="s">
        <v>15</v>
      </c>
      <c r="B42" s="10">
        <f>IF(ISERROR(College!N20/College!J20),"n/a",College!N20/College!J20)</f>
        <v>0.97802197802197799</v>
      </c>
      <c r="C42" s="10">
        <f>IF(ISERROR(College!O20/College!K20),"n/a",College!O20/College!K20)</f>
        <v>0.971830985915493</v>
      </c>
      <c r="D42" s="12">
        <f>IF(ISERROR(B42-C42),"n/a",B42-C42)</f>
        <v>6.1909921064849938E-3</v>
      </c>
    </row>
    <row r="43" spans="1:4" ht="15" x14ac:dyDescent="0.25">
      <c r="A43" s="14" t="s">
        <v>16</v>
      </c>
      <c r="B43" s="10">
        <f>IF(ISERROR(College!R20/College!N20), "n/a",College!R20/College!N20)</f>
        <v>0.9831460674157303</v>
      </c>
      <c r="C43" s="10">
        <f>IF(ISERROR(College!S20/College!O20), "n/a",College!S20/College!O20)</f>
        <v>0.98913043478260865</v>
      </c>
      <c r="D43" s="12">
        <f>IF(ISERROR(B43-C43),"n/a",B43-C43)</f>
        <v>-5.9843673668783515E-3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>
        <f>IF(ISERROR(College!F21/College!B21),"n/a",College!F21/College!B21)</f>
        <v>0.21951219512195122</v>
      </c>
      <c r="C45" s="10">
        <f>IF(ISERROR(College!G21/College!C21),"n/a",College!G21/College!C21)</f>
        <v>0.51724137931034486</v>
      </c>
      <c r="D45" s="12">
        <f t="shared" ref="D45:D49" si="0">IF(ISERROR(B45-C45),"n/a",B45-C45)</f>
        <v>-0.29772918418839367</v>
      </c>
    </row>
    <row r="46" spans="1:4" ht="15" x14ac:dyDescent="0.25">
      <c r="A46" s="14" t="s">
        <v>13</v>
      </c>
      <c r="B46" s="10">
        <f>IF(ISERROR(College!J21/College!F21),"n/a",College!J21/College!F21)</f>
        <v>0.3888888888888889</v>
      </c>
      <c r="C46" s="10">
        <f>IF(ISERROR(College!K21/College!G21),"n/a",College!K21/College!G21)</f>
        <v>0.3</v>
      </c>
      <c r="D46" s="12">
        <f t="shared" si="0"/>
        <v>8.8888888888888906E-2</v>
      </c>
    </row>
    <row r="47" spans="1:4" ht="15" x14ac:dyDescent="0.25">
      <c r="A47" s="14" t="s">
        <v>14</v>
      </c>
      <c r="B47" s="10">
        <f>IF(ISERROR(College!N21/College!F21),"n/a",College!N21/College!F21)</f>
        <v>0.3888888888888889</v>
      </c>
      <c r="C47" s="10">
        <f>IF(ISERROR(College!O21/College!G21),"n/a",College!O21/College!G21)</f>
        <v>0.3</v>
      </c>
      <c r="D47" s="12">
        <f t="shared" si="0"/>
        <v>8.8888888888888906E-2</v>
      </c>
    </row>
    <row r="48" spans="1:4" ht="15" x14ac:dyDescent="0.25">
      <c r="A48" s="14" t="s">
        <v>15</v>
      </c>
      <c r="B48" s="10">
        <f>IF(ISERROR(College!N21/College!J21),"n/a",College!N21/College!J21)</f>
        <v>1</v>
      </c>
      <c r="C48" s="10">
        <f>IF(ISERROR(College!O21/College!K21),"n/a",College!O21/College!K21)</f>
        <v>1</v>
      </c>
      <c r="D48" s="12">
        <f t="shared" si="0"/>
        <v>0</v>
      </c>
    </row>
    <row r="49" spans="1:4" ht="15" x14ac:dyDescent="0.25">
      <c r="A49" s="23" t="s">
        <v>16</v>
      </c>
      <c r="B49" s="10">
        <f>IF(ISERROR(College!R21/College!N21), "n/a",College!R21/College!N21)</f>
        <v>0.8571428571428571</v>
      </c>
      <c r="C49" s="10">
        <f>IF(ISERROR(College!S21/College!O21), "n/a",College!S21/College!O21)</f>
        <v>0.88888888888888884</v>
      </c>
      <c r="D49" s="12">
        <f t="shared" si="0"/>
        <v>-3.1746031746031744E-2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IF(ISERROR(College!F25/College!B25),"n/a",College!F25/College!B25)</f>
        <v>0.20370370370370369</v>
      </c>
      <c r="C51" s="10">
        <f>IF(ISERROR(College!G25/College!C25),"n/a",College!G25/College!C25)</f>
        <v>0.16</v>
      </c>
      <c r="D51" s="12">
        <f>IF(ISERROR(B51-C51),"n/a",B51-C51)</f>
        <v>4.3703703703703689E-2</v>
      </c>
    </row>
    <row r="52" spans="1:4" ht="15" x14ac:dyDescent="0.25">
      <c r="A52" s="14" t="s">
        <v>13</v>
      </c>
      <c r="B52" s="10">
        <f>IF(ISERROR(College!J25/College!F25),"n/a",College!J25/College!F25)</f>
        <v>9.0909090909090912E-2</v>
      </c>
      <c r="C52" s="10">
        <f>IF(ISERROR(College!K25/College!G25),"n/a",College!K25/College!G25)</f>
        <v>0.25</v>
      </c>
      <c r="D52" s="12">
        <f>IF(ISERROR(B52-C52),"n/a",B52-C52)</f>
        <v>-0.15909090909090909</v>
      </c>
    </row>
    <row r="53" spans="1:4" ht="15" x14ac:dyDescent="0.25">
      <c r="A53" s="14" t="s">
        <v>14</v>
      </c>
      <c r="B53" s="10">
        <f>IF(ISERROR(College!N25/College!F25),"n/a",College!N25/College!F25)</f>
        <v>9.0909090909090912E-2</v>
      </c>
      <c r="C53" s="10">
        <f>IF(ISERROR(College!O25/College!G25),"n/a",College!O25/College!G25)</f>
        <v>0.25</v>
      </c>
      <c r="D53" s="12">
        <f>IF(ISERROR(B53-C53),"n/a",B53-C53)</f>
        <v>-0.15909090909090909</v>
      </c>
    </row>
    <row r="54" spans="1:4" ht="15" x14ac:dyDescent="0.25">
      <c r="A54" s="14" t="s">
        <v>15</v>
      </c>
      <c r="B54" s="10">
        <f>IF(ISERROR(College!N25/College!J25),"n/a",College!N25/College!J25)</f>
        <v>1</v>
      </c>
      <c r="C54" s="10">
        <f>IF(ISERROR(College!O25/College!K25),"n/a",College!O25/College!K25)</f>
        <v>1</v>
      </c>
      <c r="D54" s="12">
        <f>IF(ISERROR(B54-C54),"n/a",B54-C54)</f>
        <v>0</v>
      </c>
    </row>
    <row r="55" spans="1:4" ht="15" x14ac:dyDescent="0.25">
      <c r="A55" s="14" t="s">
        <v>16</v>
      </c>
      <c r="B55" s="10">
        <f>IF(ISERROR(College!R25/College!N25), "n/a",College!R25/College!N25)</f>
        <v>1</v>
      </c>
      <c r="C55" s="10">
        <f>IF(ISERROR(College!S25/College!O25), "n/a",College!S25/College!O25)</f>
        <v>0.5</v>
      </c>
      <c r="D55" s="12">
        <f>IF(ISERROR(B55-C55),"n/a",B55-C55)</f>
        <v>0.5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IF(ISERROR(College!F23/College!B23),"n/a",College!F23/College!B23)</f>
        <v>0.52586206896551724</v>
      </c>
      <c r="C57" s="10">
        <f>IF(ISERROR(College!G23/College!C23),"n/a",College!G23/College!C23)</f>
        <v>0.46025104602510458</v>
      </c>
      <c r="D57" s="12">
        <f>IF(ISERROR(B57-C57),"n/a",B57-C57)</f>
        <v>6.5611022940412655E-2</v>
      </c>
    </row>
    <row r="58" spans="1:4" ht="15" x14ac:dyDescent="0.25">
      <c r="A58" s="14" t="s">
        <v>13</v>
      </c>
      <c r="B58" s="10">
        <f>IF(ISERROR(College!J23/College!F23),"n/a",College!J23/College!F23)</f>
        <v>0.15573770491803279</v>
      </c>
      <c r="C58" s="10">
        <f>IF(ISERROR(College!K23/College!G23),"n/a",College!K23/College!G23)</f>
        <v>0.2</v>
      </c>
      <c r="D58" s="12">
        <f>IF(ISERROR(B58-C58),"n/a",B58-C58)</f>
        <v>-4.4262295081967218E-2</v>
      </c>
    </row>
    <row r="59" spans="1:4" ht="15" x14ac:dyDescent="0.25">
      <c r="A59" s="14" t="s">
        <v>14</v>
      </c>
      <c r="B59" s="10">
        <f>IF(ISERROR(College!N23/College!F23),"n/a",College!N23/College!F23)</f>
        <v>0.13114754098360656</v>
      </c>
      <c r="C59" s="10">
        <f>IF(ISERROR(College!O23/College!G23),"n/a",College!O23/College!G23)</f>
        <v>0.18181818181818182</v>
      </c>
      <c r="D59" s="12">
        <f>IF(ISERROR(B59-C59),"n/a",B59-C59)</f>
        <v>-5.0670640834575259E-2</v>
      </c>
    </row>
    <row r="60" spans="1:4" ht="15" x14ac:dyDescent="0.25">
      <c r="A60" s="14" t="s">
        <v>15</v>
      </c>
      <c r="B60" s="10">
        <f>IF(ISERROR(College!N23/College!J23),"n/a",College!N23/College!J23)</f>
        <v>0.84210526315789469</v>
      </c>
      <c r="C60" s="10">
        <f>IF(ISERROR(College!O23/College!K23),"n/a",College!O23/College!K23)</f>
        <v>0.90909090909090906</v>
      </c>
      <c r="D60" s="12">
        <f>IF(ISERROR(B60-C60),"n/a",B60-C60)</f>
        <v>-6.6985645933014371E-2</v>
      </c>
    </row>
    <row r="61" spans="1:4" ht="15" x14ac:dyDescent="0.25">
      <c r="A61" s="14" t="s">
        <v>16</v>
      </c>
      <c r="B61" s="10">
        <f>IF(ISERROR(College!R23/College!N23), "n/a",College!R23/College!N23)</f>
        <v>0.9375</v>
      </c>
      <c r="C61" s="10">
        <f>IF(ISERROR(College!S23/College!O23), "n/a",College!S23/College!O23)</f>
        <v>0.95</v>
      </c>
      <c r="D61" s="12">
        <f>IF(ISERROR(B61-C61),"n/a",B61-C61)</f>
        <v>-1.2499999999999956E-2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IF(ISERROR(College!F18/College!B18),"n/a",College!F18/College!B18)</f>
        <v>0.40892983699503899</v>
      </c>
      <c r="C63" s="10">
        <f>IF(ISERROR(College!G18/College!C18),"n/a",College!G18/College!C18)</f>
        <v>0.40948425060574595</v>
      </c>
      <c r="D63" s="12">
        <f>IF(ISERROR(B63-C63),"n/a",B63-C63)</f>
        <v>-5.5441361070696082E-4</v>
      </c>
    </row>
    <row r="64" spans="1:4" ht="15" x14ac:dyDescent="0.25">
      <c r="A64" s="14" t="s">
        <v>13</v>
      </c>
      <c r="B64" s="10">
        <f>IF(ISERROR(College!J18/College!F18),"n/a",College!J18/College!F18)</f>
        <v>0.18110918544194107</v>
      </c>
      <c r="C64" s="10">
        <f>IF(ISERROR(College!K18/College!G18),"n/a",College!K18/College!G18)</f>
        <v>0.26796280642434489</v>
      </c>
      <c r="D64" s="12">
        <f>IF(ISERROR(B64-C64),"n/a",B64-C64)</f>
        <v>-8.6853620982403817E-2</v>
      </c>
    </row>
    <row r="65" spans="1:4" ht="15" x14ac:dyDescent="0.25">
      <c r="A65" s="14" t="s">
        <v>14</v>
      </c>
      <c r="B65" s="10">
        <f>IF(ISERROR(College!N18/College!F18),"n/a",College!N18/College!F18)</f>
        <v>0.17504332755632582</v>
      </c>
      <c r="C65" s="10">
        <f>IF(ISERROR(College!O18/College!G18),"n/a",College!O18/College!G18)</f>
        <v>0.2595097210481826</v>
      </c>
      <c r="D65" s="12">
        <f>IF(ISERROR(B65-C65),"n/a",B65-C65)</f>
        <v>-8.4466393491856778E-2</v>
      </c>
    </row>
    <row r="66" spans="1:4" ht="15" x14ac:dyDescent="0.25">
      <c r="A66" s="14" t="s">
        <v>15</v>
      </c>
      <c r="B66" s="10">
        <f>IF(ISERROR(College!N18/College!J18),"n/a",College!N18/College!J18)</f>
        <v>0.96650717703349287</v>
      </c>
      <c r="C66" s="10">
        <f>IF(ISERROR(College!O18/College!K18),"n/a",College!O18/College!K18)</f>
        <v>0.96845425867507884</v>
      </c>
      <c r="D66" s="12">
        <f>IF(ISERROR(B66-C66),"n/a",B66-C66)</f>
        <v>-1.9470816415859682E-3</v>
      </c>
    </row>
    <row r="67" spans="1:4" ht="15.6" thickBot="1" x14ac:dyDescent="0.3">
      <c r="A67" s="15" t="s">
        <v>16</v>
      </c>
      <c r="B67" s="11">
        <f>IF(ISERROR(College!R18/College!N18), "n/a",College!R18/College!N18)</f>
        <v>0.97524752475247523</v>
      </c>
      <c r="C67" s="11">
        <f>IF(ISERROR(College!S18/College!O18), "n/a",College!S18/College!O18)</f>
        <v>0.98045602605863191</v>
      </c>
      <c r="D67" s="13">
        <f>IF(ISERROR(B67-C67),"n/a",B67-C67)</f>
        <v>-5.2085013061566876E-3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9/30/2022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19" ht="15.6" x14ac:dyDescent="0.3">
      <c r="A1" s="375" t="s">
        <v>8</v>
      </c>
      <c r="B1" s="375"/>
      <c r="C1" s="375"/>
      <c r="D1" s="375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6" x14ac:dyDescent="0.3">
      <c r="A2" s="375" t="s">
        <v>63</v>
      </c>
      <c r="B2" s="375"/>
      <c r="C2" s="375"/>
      <c r="D2" s="375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6" x14ac:dyDescent="0.3">
      <c r="A3" s="376" t="str">
        <f>Summary!A3</f>
        <v>Fall 2022</v>
      </c>
      <c r="B3" s="376"/>
      <c r="C3" s="376"/>
      <c r="D3" s="376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6" x14ac:dyDescent="0.3">
      <c r="A4" s="377" t="str">
        <f>Summary!A4</f>
        <v>as of Friday, September 30, 2022</v>
      </c>
      <c r="B4" s="377"/>
      <c r="C4" s="377"/>
      <c r="D4" s="377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8" thickBot="1" x14ac:dyDescent="0.3"/>
    <row r="6" spans="1:19" ht="16.2" thickBot="1" x14ac:dyDescent="0.3">
      <c r="A6" s="423" t="s">
        <v>45</v>
      </c>
      <c r="B6" s="424"/>
      <c r="C6" s="424"/>
      <c r="D6" s="425"/>
    </row>
    <row r="7" spans="1:19" ht="16.2" thickBot="1" x14ac:dyDescent="0.35">
      <c r="A7" s="420" t="s">
        <v>77</v>
      </c>
      <c r="B7" s="421"/>
      <c r="C7" s="421"/>
      <c r="D7" s="422"/>
    </row>
    <row r="8" spans="1:19" ht="15.75" customHeight="1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19" ht="15.75" customHeight="1" x14ac:dyDescent="0.25">
      <c r="A9" s="419"/>
      <c r="B9" s="349" t="str">
        <f>(Summary!B7)</f>
        <v>as of 9/30/22</v>
      </c>
      <c r="C9" s="351" t="str">
        <f>Summary!C7</f>
        <v>as of 9/30/21</v>
      </c>
      <c r="D9" s="417"/>
    </row>
    <row r="10" spans="1:19" ht="15.6" x14ac:dyDescent="0.25">
      <c r="A10" s="19" t="s">
        <v>30</v>
      </c>
      <c r="B10" s="17"/>
      <c r="C10" s="17"/>
      <c r="D10" s="18"/>
    </row>
    <row r="11" spans="1:19" ht="15" x14ac:dyDescent="0.25">
      <c r="A11" s="14" t="s">
        <v>12</v>
      </c>
      <c r="B11" s="10">
        <f>IF(ISERROR(College!F29/College!B29),"n/a",College!F29/College!B29)</f>
        <v>0.68644970140271289</v>
      </c>
      <c r="C11" s="10">
        <f>IF(ISERROR(College!G29/College!C29),"n/a",College!G29/College!C29)</f>
        <v>0.62480391252191569</v>
      </c>
      <c r="D11" s="12">
        <f>IF(ISERROR(B11-C11),"n/a",B11-C11)</f>
        <v>6.1645788880797192E-2</v>
      </c>
    </row>
    <row r="12" spans="1:19" ht="15" x14ac:dyDescent="0.25">
      <c r="A12" s="14" t="s">
        <v>13</v>
      </c>
      <c r="B12" s="10">
        <f>IF(ISERROR(College!J29/College!F29),"n/a",College!J29/College!F29)</f>
        <v>0.16826274615592124</v>
      </c>
      <c r="C12" s="10">
        <f>IF(ISERROR(College!K29/College!G29),"n/a",College!K29/College!G29)</f>
        <v>0.17833407177669472</v>
      </c>
      <c r="D12" s="12">
        <f>IF(ISERROR(B12-C12),"n/a",B12-C12)</f>
        <v>-1.007132562077348E-2</v>
      </c>
    </row>
    <row r="13" spans="1:19" ht="15" x14ac:dyDescent="0.25">
      <c r="A13" s="14" t="s">
        <v>14</v>
      </c>
      <c r="B13" s="10">
        <f>IF(ISERROR(College!N29/College!F29),"n/a",College!N29/College!F29)</f>
        <v>0.16583490693282979</v>
      </c>
      <c r="C13" s="10">
        <f>IF(ISERROR(College!O29/College!G29),"n/a",College!O29/College!G29)</f>
        <v>0.17198345886870478</v>
      </c>
      <c r="D13" s="12">
        <f>IF(ISERROR(B13-C13),"n/a",B13-C13)</f>
        <v>-6.1485519358749907E-3</v>
      </c>
    </row>
    <row r="14" spans="1:19" ht="15" x14ac:dyDescent="0.25">
      <c r="A14" s="14" t="s">
        <v>15</v>
      </c>
      <c r="B14" s="10">
        <f>IF(ISERROR(College!N29/College!J29),"n/a",College!N29/College!J29)</f>
        <v>0.9855711422845691</v>
      </c>
      <c r="C14" s="10">
        <f>IF(ISERROR(College!O29/College!K29),"n/a",College!O29/College!K29)</f>
        <v>0.96438923395445131</v>
      </c>
      <c r="D14" s="12">
        <f>IF(ISERROR(B14-C14),"n/a",B14-C14)</f>
        <v>2.1181908330117794E-2</v>
      </c>
    </row>
    <row r="15" spans="1:19" ht="15" x14ac:dyDescent="0.25">
      <c r="A15" s="14" t="s">
        <v>16</v>
      </c>
      <c r="B15" s="10">
        <f>IF(ISERROR(College!R29/College!N29), "n/a",College!R29/College!N29)</f>
        <v>0.9906466043106954</v>
      </c>
      <c r="C15" s="10">
        <f>IF(ISERROR(College!S29/College!O29), "n/a",College!S29/College!O29)</f>
        <v>0.98668956633748395</v>
      </c>
      <c r="D15" s="12">
        <f>IF(ISERROR(B15-C15),"n/a",B15-C15)</f>
        <v>3.9570379732114525E-3</v>
      </c>
    </row>
    <row r="16" spans="1:19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IF(ISERROR(College!F33/College!B33),"n/a",College!F33/College!B33)</f>
        <v>0.85466034755134279</v>
      </c>
      <c r="C17" s="10">
        <f>IF(ISERROR(College!G33/College!C33),"n/a",College!G33/College!C33)</f>
        <v>0.8295543393275997</v>
      </c>
      <c r="D17" s="12">
        <f>IF(ISERROR(B17-C17),"n/a",B17-C17)</f>
        <v>2.5106008223743093E-2</v>
      </c>
    </row>
    <row r="18" spans="1:4" ht="15" x14ac:dyDescent="0.25">
      <c r="A18" s="14" t="s">
        <v>13</v>
      </c>
      <c r="B18" s="10">
        <f>IF(ISERROR(College!J33/College!F33),"n/a",College!J33/College!F33)</f>
        <v>5.3604436229205174E-2</v>
      </c>
      <c r="C18" s="10">
        <f>IF(ISERROR(College!K33/College!G33),"n/a",College!K33/College!G33)</f>
        <v>2.5447690857681431E-2</v>
      </c>
      <c r="D18" s="12">
        <f>IF(ISERROR(B18-C18),"n/a",B18-C18)</f>
        <v>2.8156745371523743E-2</v>
      </c>
    </row>
    <row r="19" spans="1:4" ht="15" x14ac:dyDescent="0.25">
      <c r="A19" s="14" t="s">
        <v>14</v>
      </c>
      <c r="B19" s="10">
        <f>IF(ISERROR(College!N33/College!F33),"n/a",College!N33/College!F33)</f>
        <v>5.1756007393715345E-2</v>
      </c>
      <c r="C19" s="10">
        <f>IF(ISERROR(College!O33/College!G33),"n/a",College!O33/College!G33)</f>
        <v>2.5447690857681431E-2</v>
      </c>
      <c r="D19" s="12">
        <f>IF(ISERROR(B19-C19),"n/a",B19-C19)</f>
        <v>2.6308316536033913E-2</v>
      </c>
    </row>
    <row r="20" spans="1:4" ht="15" x14ac:dyDescent="0.25">
      <c r="A20" s="14" t="s">
        <v>15</v>
      </c>
      <c r="B20" s="10">
        <f>IF(ISERROR(College!N33/College!J33),"n/a",College!N33/College!J33)</f>
        <v>0.96551724137931039</v>
      </c>
      <c r="C20" s="10">
        <f>IF(ISERROR(College!O33/College!K33),"n/a",College!O33/College!K33)</f>
        <v>1</v>
      </c>
      <c r="D20" s="12">
        <f>IF(ISERROR(B20-C20),"n/a",B20-C20)</f>
        <v>-3.4482758620689613E-2</v>
      </c>
    </row>
    <row r="21" spans="1:4" ht="15" x14ac:dyDescent="0.25">
      <c r="A21" s="14" t="s">
        <v>16</v>
      </c>
      <c r="B21" s="10">
        <f>IF(ISERROR(College!R33/College!N33), "n/a",College!R33/College!N33)</f>
        <v>0.9285714285714286</v>
      </c>
      <c r="C21" s="10">
        <f>IF(ISERROR(College!S33/College!O33), "n/a",College!S33/College!O33)</f>
        <v>1</v>
      </c>
      <c r="D21" s="12">
        <f>IF(ISERROR(B21-C21),"n/a",B21-C21)</f>
        <v>-7.1428571428571397E-2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IF(ISERROR(College!F31/College!B31),"n/a",College!F31/College!B31)</f>
        <v>0.78071833648393196</v>
      </c>
      <c r="C23" s="10">
        <f>IF(ISERROR(College!G31/College!C31),"n/a",College!G31/College!C31)</f>
        <v>0.74938401971136925</v>
      </c>
      <c r="D23" s="12">
        <f>IF(ISERROR(B23-C23),"n/a",B23-C23)</f>
        <v>3.1334316772562709E-2</v>
      </c>
    </row>
    <row r="24" spans="1:4" ht="15" x14ac:dyDescent="0.25">
      <c r="A24" s="14" t="s">
        <v>13</v>
      </c>
      <c r="B24" s="10">
        <f>IF(ISERROR(College!J31/College!F31),"n/a",College!J31/College!F31)</f>
        <v>7.5464083938660206E-2</v>
      </c>
      <c r="C24" s="10">
        <f>IF(ISERROR(College!K31/College!G31),"n/a",College!K31/College!G31)</f>
        <v>5.3546265852512917E-2</v>
      </c>
      <c r="D24" s="12">
        <f>IF(ISERROR(B24-C24),"n/a",B24-C24)</f>
        <v>2.1917818086147289E-2</v>
      </c>
    </row>
    <row r="25" spans="1:4" ht="15" x14ac:dyDescent="0.25">
      <c r="A25" s="14" t="s">
        <v>14</v>
      </c>
      <c r="B25" s="10">
        <f>IF(ISERROR(College!N31/College!F31),"n/a",College!N31/College!F31)</f>
        <v>6.9410815173527041E-2</v>
      </c>
      <c r="C25" s="10">
        <f>IF(ISERROR(College!O31/College!G31),"n/a",College!O31/College!G31)</f>
        <v>5.0258337247534056E-2</v>
      </c>
      <c r="D25" s="12">
        <f>IF(ISERROR(B25-C25),"n/a",B25-C25)</f>
        <v>1.9152477925992985E-2</v>
      </c>
    </row>
    <row r="26" spans="1:4" ht="15" x14ac:dyDescent="0.25">
      <c r="A26" s="14" t="s">
        <v>15</v>
      </c>
      <c r="B26" s="10">
        <f>IF(ISERROR(College!N31/College!J31),"n/a",College!N31/College!J31)</f>
        <v>0.9197860962566845</v>
      </c>
      <c r="C26" s="10">
        <f>IF(ISERROR(College!O31/College!K31),"n/a",College!O31/College!K31)</f>
        <v>0.93859649122807021</v>
      </c>
      <c r="D26" s="12">
        <f>IF(ISERROR(B26-C26),"n/a",B26-C26)</f>
        <v>-1.8810394971385702E-2</v>
      </c>
    </row>
    <row r="27" spans="1:4" ht="15" x14ac:dyDescent="0.25">
      <c r="A27" s="14" t="s">
        <v>16</v>
      </c>
      <c r="B27" s="10">
        <f>IF(ISERROR(College!R31/College!N31), "n/a",College!R31/College!N31)</f>
        <v>0.93023255813953487</v>
      </c>
      <c r="C27" s="10">
        <f>IF(ISERROR(College!S31/College!O31), "n/a",College!S31/College!O31)</f>
        <v>0.95327102803738317</v>
      </c>
      <c r="D27" s="12">
        <f>IF(ISERROR(B27-C27),"n/a",B27-C27)</f>
        <v>-2.3038469897848302E-2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IF(ISERROR(College!F27/College!B27),"n/a",College!F27/College!B27)</f>
        <v>0.70611727660228096</v>
      </c>
      <c r="C29" s="10">
        <f>IF(ISERROR(College!G27/College!C27),"n/a",College!G27/College!C27)</f>
        <v>0.64867798712878966</v>
      </c>
      <c r="D29" s="12">
        <f>IF(ISERROR(B29-C29),"n/a",B29-C29)</f>
        <v>5.7439289473491306E-2</v>
      </c>
    </row>
    <row r="30" spans="1:4" ht="15" x14ac:dyDescent="0.25">
      <c r="A30" s="14" t="s">
        <v>13</v>
      </c>
      <c r="B30" s="10">
        <f>IF(ISERROR(College!J27/College!F27),"n/a",College!J27/College!F27)</f>
        <v>0.14901022405916903</v>
      </c>
      <c r="C30" s="10">
        <f>IF(ISERROR(College!K27/College!G27),"n/a",College!K27/College!G27)</f>
        <v>0.15276117618933779</v>
      </c>
      <c r="D30" s="12">
        <f>IF(ISERROR(B30-C30),"n/a",B30-C30)</f>
        <v>-3.7509521301687665E-3</v>
      </c>
    </row>
    <row r="31" spans="1:4" ht="15" x14ac:dyDescent="0.25">
      <c r="A31" s="14" t="s">
        <v>14</v>
      </c>
      <c r="B31" s="10">
        <f>IF(ISERROR(College!N27/College!F27),"n/a",College!N27/College!F27)</f>
        <v>0.14612790950619969</v>
      </c>
      <c r="C31" s="10">
        <f>IF(ISERROR(College!O27/College!G27),"n/a",College!O27/College!G27)</f>
        <v>0.14720296437963185</v>
      </c>
      <c r="D31" s="12">
        <f>IF(ISERROR(B31-C31),"n/a",B31-C31)</f>
        <v>-1.0750548734321519E-3</v>
      </c>
    </row>
    <row r="32" spans="1:4" ht="15" x14ac:dyDescent="0.25">
      <c r="A32" s="14" t="s">
        <v>15</v>
      </c>
      <c r="B32" s="10">
        <f>IF(ISERROR(College!N27/College!J27),"n/a",College!N27/College!J27)</f>
        <v>0.98065693430656931</v>
      </c>
      <c r="C32" s="10">
        <f>IF(ISERROR(College!O27/College!K27),"n/a",College!O27/College!K27)</f>
        <v>0.96361502347417838</v>
      </c>
      <c r="D32" s="12">
        <f>IF(ISERROR(B32-C32),"n/a",B32-C32)</f>
        <v>1.7041910832390927E-2</v>
      </c>
    </row>
    <row r="33" spans="1:4" ht="15.6" thickBot="1" x14ac:dyDescent="0.3">
      <c r="A33" s="15" t="s">
        <v>16</v>
      </c>
      <c r="B33" s="11">
        <f>IF(ISERROR(College!R27/College!N27), "n/a",College!R27/College!N27)</f>
        <v>0.98548567175288426</v>
      </c>
      <c r="C33" s="11">
        <f>IF(ISERROR(College!S27/College!O27), "n/a",College!S27/College!O27)</f>
        <v>0.98538367844092567</v>
      </c>
      <c r="D33" s="13">
        <f>IF(ISERROR(B33-C33),"n/a",B33-C33)</f>
        <v>1.0199331195859251E-4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75" customHeight="1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75" customHeight="1" x14ac:dyDescent="0.25">
      <c r="A36" s="419" t="s">
        <v>11</v>
      </c>
      <c r="B36" s="349" t="str">
        <f>(Summary!B7)</f>
        <v>as of 9/30/22</v>
      </c>
      <c r="C36" s="349" t="str">
        <f>(Summary!C7)</f>
        <v>as of 9/30/21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IF(ISERROR(College!F36/College!B36),"n/a",College!F36/College!B36)</f>
        <v>0.76793248945147674</v>
      </c>
      <c r="C39" s="10">
        <f>IF(ISERROR(College!G36/College!C36),"n/a",College!G36/College!C36)</f>
        <v>0.79566774688725905</v>
      </c>
      <c r="D39" s="12">
        <f>IF(ISERROR(B39-C39),"n/a",B39-C39)</f>
        <v>-2.7735257435782312E-2</v>
      </c>
    </row>
    <row r="40" spans="1:4" ht="15" x14ac:dyDescent="0.25">
      <c r="A40" s="14" t="s">
        <v>13</v>
      </c>
      <c r="B40" s="10">
        <f>IF(ISERROR(College!J36/College!F36),"n/a",College!J36/College!F36)</f>
        <v>0.17765567765567766</v>
      </c>
      <c r="C40" s="10">
        <f>IF(ISERROR(College!K36/College!G36),"n/a",College!K36/College!G36)</f>
        <v>0.21907824222936764</v>
      </c>
      <c r="D40" s="12">
        <f>IF(ISERROR(B40-C40),"n/a",B40-C40)</f>
        <v>-4.1422564573689979E-2</v>
      </c>
    </row>
    <row r="41" spans="1:4" ht="15" x14ac:dyDescent="0.25">
      <c r="A41" s="14" t="s">
        <v>14</v>
      </c>
      <c r="B41" s="10">
        <f>IF(ISERROR(College!N36/College!F36),"n/a",College!N36/College!F36)</f>
        <v>0.16823652537938252</v>
      </c>
      <c r="C41" s="10">
        <f>IF(ISERROR(College!O36/College!G36),"n/a",College!O36/College!G36)</f>
        <v>0.20750267952840301</v>
      </c>
      <c r="D41" s="12">
        <f>IF(ISERROR(B41-C41),"n/a",B41-C41)</f>
        <v>-3.9266154149020488E-2</v>
      </c>
    </row>
    <row r="42" spans="1:4" ht="15" x14ac:dyDescent="0.25">
      <c r="A42" s="14" t="s">
        <v>15</v>
      </c>
      <c r="B42" s="10">
        <f>IF(ISERROR(College!N36/College!J36),"n/a",College!N36/College!J36)</f>
        <v>0.94698085419734901</v>
      </c>
      <c r="C42" s="10">
        <f>IF(ISERROR(College!O36/College!K36),"n/a",College!O36/College!K36)</f>
        <v>0.94716242661448136</v>
      </c>
      <c r="D42" s="12">
        <f>IF(ISERROR(B42-C42),"n/a",B42-C42)</f>
        <v>-1.815724171323474E-4</v>
      </c>
    </row>
    <row r="43" spans="1:4" ht="15" x14ac:dyDescent="0.25">
      <c r="A43" s="14" t="s">
        <v>16</v>
      </c>
      <c r="B43" s="10">
        <f>IF(ISERROR(College!R36/College!N36), "n/a",College!R36/College!N36)</f>
        <v>0.98444790046656294</v>
      </c>
      <c r="C43" s="10">
        <f>IF(ISERROR(College!S36/College!O36), "n/a",College!S36/College!O36)</f>
        <v>0.96694214876033058</v>
      </c>
      <c r="D43" s="12">
        <f>IF(ISERROR(B43-C43),"n/a",B43-C43)</f>
        <v>1.7505751706232364E-2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>
        <f>IF(ISERROR(College!F37/College!B37),"n/a",College!F37/College!B37)</f>
        <v>0.61818181818181817</v>
      </c>
      <c r="C45" s="10">
        <f>IF(ISERROR(College!G37/College!C37),"n/a",College!G37/College!C37)</f>
        <v>0.91891891891891897</v>
      </c>
      <c r="D45" s="12">
        <f>IF(ISERROR(B45-C45),"n/a",B45-C45)</f>
        <v>-0.3007371007371008</v>
      </c>
    </row>
    <row r="46" spans="1:4" ht="15" x14ac:dyDescent="0.25">
      <c r="A46" s="14" t="s">
        <v>13</v>
      </c>
      <c r="B46" s="10">
        <f>IF(ISERROR(College!J37/College!F37),"n/a",College!J37/College!F37)</f>
        <v>0.23529411764705882</v>
      </c>
      <c r="C46" s="10">
        <f>IF(ISERROR(College!K37/College!G37),"n/a",College!K37/College!G37)</f>
        <v>0.16176470588235295</v>
      </c>
      <c r="D46" s="12">
        <f>IF(ISERROR(B46-C46),"n/a",B46-C46)</f>
        <v>7.3529411764705871E-2</v>
      </c>
    </row>
    <row r="47" spans="1:4" ht="15" x14ac:dyDescent="0.25">
      <c r="A47" s="14" t="s">
        <v>14</v>
      </c>
      <c r="B47" s="10">
        <f>IF(ISERROR(College!N37/College!F37),"n/a",College!N37/College!F37)</f>
        <v>0.20588235294117646</v>
      </c>
      <c r="C47" s="10">
        <f>IF(ISERROR(College!O37/College!G37),"n/a",College!O37/College!G37)</f>
        <v>0.16176470588235295</v>
      </c>
      <c r="D47" s="12">
        <f>IF(ISERROR(B47-C47),"n/a",B47-C47)</f>
        <v>4.4117647058823511E-2</v>
      </c>
    </row>
    <row r="48" spans="1:4" ht="15" x14ac:dyDescent="0.25">
      <c r="A48" s="14" t="s">
        <v>15</v>
      </c>
      <c r="B48" s="10">
        <f>IF(ISERROR(College!N37/College!J37),"n/a",College!N37/College!J37)</f>
        <v>0.875</v>
      </c>
      <c r="C48" s="10">
        <f>IF(ISERROR(College!O37/College!K37),"n/a",College!O37/College!K37)</f>
        <v>1</v>
      </c>
      <c r="D48" s="12">
        <f>IF(ISERROR(B48-C48),"n/a",B48-C48)</f>
        <v>-0.125</v>
      </c>
    </row>
    <row r="49" spans="1:4" ht="15" x14ac:dyDescent="0.25">
      <c r="A49" s="23" t="s">
        <v>16</v>
      </c>
      <c r="B49" s="10">
        <f>IF(ISERROR(College!R37/College!N37), "n/a",College!R37/College!N37)</f>
        <v>1</v>
      </c>
      <c r="C49" s="10">
        <f>IF(ISERROR(College!S37/College!O37), "n/a",College!S37/College!O37)</f>
        <v>0.81818181818181823</v>
      </c>
      <c r="D49" s="12">
        <f>IF(ISERROR(B49-C49),"n/a",B49-C49)</f>
        <v>0.18181818181818177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IF(ISERROR(College!K41/College!G41),"n/a",College!K41/College!G41)</f>
        <v>0.17391304347826086</v>
      </c>
      <c r="C51" s="10">
        <f>IF(ISERROR(College!G41/College!C41),"n/a",College!G41/College!C41)</f>
        <v>0.5</v>
      </c>
      <c r="D51" s="12">
        <f>IF(ISERROR(B51-C51),"n/a",B51-C51)</f>
        <v>-0.32608695652173914</v>
      </c>
    </row>
    <row r="52" spans="1:4" ht="15" x14ac:dyDescent="0.25">
      <c r="A52" s="14" t="s">
        <v>13</v>
      </c>
      <c r="B52" s="10">
        <f>IF(ISERROR(College!J41/College!F41),"n/a",College!J41/College!F41)</f>
        <v>0.13461538461538461</v>
      </c>
      <c r="C52" s="10">
        <f>IF(ISERROR(College!K41/College!G41),"n/a",College!K41/College!G41)</f>
        <v>0.17391304347826086</v>
      </c>
      <c r="D52" s="12">
        <f>IF(ISERROR(B52-C52),"n/a",B52-C52)</f>
        <v>-3.9297658862876256E-2</v>
      </c>
    </row>
    <row r="53" spans="1:4" ht="15" x14ac:dyDescent="0.25">
      <c r="A53" s="14" t="s">
        <v>14</v>
      </c>
      <c r="B53" s="10">
        <f>IF(ISERROR(College!N41/College!F41),"n/a",College!N41/College!F41)</f>
        <v>5.7692307692307696E-2</v>
      </c>
      <c r="C53" s="10">
        <f>IF(ISERROR(College!O41/College!G41),"n/a",College!O41/College!G41)</f>
        <v>0.13043478260869565</v>
      </c>
      <c r="D53" s="12">
        <f>IF(ISERROR(B53-C53),"n/a",B53-C53)</f>
        <v>-7.2742474916387953E-2</v>
      </c>
    </row>
    <row r="54" spans="1:4" ht="15" x14ac:dyDescent="0.25">
      <c r="A54" s="14" t="s">
        <v>15</v>
      </c>
      <c r="B54" s="10">
        <f>IF(ISERROR(College!N41/College!J41),"n/a",College!N41/College!J41)</f>
        <v>0.42857142857142855</v>
      </c>
      <c r="C54" s="10">
        <f>IF(ISERROR(College!O41/College!K41),"n/a",College!O41/College!K41)</f>
        <v>0.75</v>
      </c>
      <c r="D54" s="12">
        <f>IF(ISERROR(B54-C54),"n/a",B54-C54)</f>
        <v>-0.32142857142857145</v>
      </c>
    </row>
    <row r="55" spans="1:4" ht="15" x14ac:dyDescent="0.25">
      <c r="A55" s="14" t="s">
        <v>16</v>
      </c>
      <c r="B55" s="10">
        <f>IF(ISERROR(College!R41/College!N41), "n/a",College!R41/College!N41)</f>
        <v>1</v>
      </c>
      <c r="C55" s="10">
        <f>IF(ISERROR(College!S41/College!O41), "n/a",College!S41/College!O41)</f>
        <v>1</v>
      </c>
      <c r="D55" s="12">
        <f>IF(ISERROR(B55-C55),"n/a",B55-C55)</f>
        <v>0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IF(ISERROR(College!F39/College!B39),"n/a",College!F39/College!B39)</f>
        <v>0.89005235602094246</v>
      </c>
      <c r="C57" s="10">
        <f>IF(ISERROR(College!G39/College!C39),"n/a",College!G39/College!C39)</f>
        <v>0.99282639885222379</v>
      </c>
      <c r="D57" s="12">
        <f>IF(ISERROR(B57-C57),"n/a",B57-C57)</f>
        <v>-0.10277404283128133</v>
      </c>
    </row>
    <row r="58" spans="1:4" ht="15" x14ac:dyDescent="0.25">
      <c r="A58" s="14" t="s">
        <v>13</v>
      </c>
      <c r="B58" s="10">
        <f>IF(ISERROR(College!J39/College!F39),"n/a",College!J39/College!F39)</f>
        <v>0.18235294117647058</v>
      </c>
      <c r="C58" s="10">
        <f>IF(ISERROR(College!K39/College!G39),"n/a",College!K39/College!G39)</f>
        <v>0.10260115606936417</v>
      </c>
      <c r="D58" s="12">
        <f>IF(ISERROR(B58-C58),"n/a",B58-C58)</f>
        <v>7.9751785107106413E-2</v>
      </c>
    </row>
    <row r="59" spans="1:4" ht="15" x14ac:dyDescent="0.25">
      <c r="A59" s="14" t="s">
        <v>14</v>
      </c>
      <c r="B59" s="10">
        <f>IF(ISERROR(College!N39/College!F39),"n/a",College!N39/College!F39)</f>
        <v>0.16078431372549021</v>
      </c>
      <c r="C59" s="10">
        <f>IF(ISERROR(College!O39/College!G39),"n/a",College!O39/College!G39)</f>
        <v>8.9595375722543349E-2</v>
      </c>
      <c r="D59" s="12">
        <f>IF(ISERROR(B59-C59),"n/a",B59-C59)</f>
        <v>7.1188938002946858E-2</v>
      </c>
    </row>
    <row r="60" spans="1:4" ht="15" x14ac:dyDescent="0.25">
      <c r="A60" s="14" t="s">
        <v>15</v>
      </c>
      <c r="B60" s="10">
        <f>IF(ISERROR(College!N39/College!J39),"n/a",College!N39/College!J39)</f>
        <v>0.88172043010752688</v>
      </c>
      <c r="C60" s="10">
        <f>IF(ISERROR(College!O39/College!K39),"n/a",College!O39/College!K39)</f>
        <v>0.87323943661971826</v>
      </c>
      <c r="D60" s="12">
        <f>IF(ISERROR(B60-C60),"n/a",B60-C60)</f>
        <v>8.4809934878086191E-3</v>
      </c>
    </row>
    <row r="61" spans="1:4" ht="15" x14ac:dyDescent="0.25">
      <c r="A61" s="14" t="s">
        <v>16</v>
      </c>
      <c r="B61" s="10">
        <f>IF(ISERROR(College!R39/College!N39), "n/a",College!R39/College!N39)</f>
        <v>0.93902439024390238</v>
      </c>
      <c r="C61" s="10">
        <f>IF(ISERROR(College!S39/College!O39), "n/a",College!S39/College!O39)</f>
        <v>0.95161290322580649</v>
      </c>
      <c r="D61" s="12">
        <f>IF(ISERROR(B61-C61),"n/a",B61-C61)</f>
        <v>-1.258851298190411E-2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IF(ISERROR(College!F34/College!B34),"n/a",College!F34/College!B34)</f>
        <v>0.77332399789952744</v>
      </c>
      <c r="C63" s="10">
        <f>IF(ISERROR(College!G34/College!C34),"n/a",College!G34/College!C34)</f>
        <v>0.81341064525721085</v>
      </c>
      <c r="D63" s="12">
        <f>IF(ISERROR(B63-C63),"n/a",B63-C63)</f>
        <v>-4.0086647357683414E-2</v>
      </c>
    </row>
    <row r="64" spans="1:4" ht="15" x14ac:dyDescent="0.25">
      <c r="A64" s="14" t="s">
        <v>13</v>
      </c>
      <c r="B64" s="10">
        <f>IF(ISERROR(College!J34/College!F34),"n/a",College!J34/College!F34)</f>
        <v>0.1781349026708918</v>
      </c>
      <c r="C64" s="10">
        <f>IF(ISERROR(College!K34/College!G34),"n/a",College!K34/College!G34)</f>
        <v>0.20325351855236704</v>
      </c>
      <c r="D64" s="12">
        <f>IF(ISERROR(B64-C64),"n/a",B64-C64)</f>
        <v>-2.5118615881475237E-2</v>
      </c>
    </row>
    <row r="65" spans="1:4" ht="15" x14ac:dyDescent="0.25">
      <c r="A65" s="14" t="s">
        <v>14</v>
      </c>
      <c r="B65" s="10">
        <f>IF(ISERROR(College!N34/College!F34),"n/a",College!N34/College!F34)</f>
        <v>0.16636487098234495</v>
      </c>
      <c r="C65" s="10">
        <f>IF(ISERROR(College!O34/College!G34),"n/a",College!O34/College!G34)</f>
        <v>0.19137269237799306</v>
      </c>
      <c r="D65" s="12">
        <f>IF(ISERROR(B65-C65),"n/a",B65-C65)</f>
        <v>-2.5007821395648111E-2</v>
      </c>
    </row>
    <row r="66" spans="1:4" ht="15" x14ac:dyDescent="0.25">
      <c r="A66" s="14" t="s">
        <v>15</v>
      </c>
      <c r="B66" s="10">
        <f>IF(ISERROR(College!N34/College!J34),"n/a",College!N34/College!J34)</f>
        <v>0.93392630241423125</v>
      </c>
      <c r="C66" s="10">
        <f>IF(ISERROR(College!O34/College!K34),"n/a",College!O34/College!K34)</f>
        <v>0.94154676258992809</v>
      </c>
      <c r="D66" s="12">
        <f>IF(ISERROR(B66-C66),"n/a",B66-C66)</f>
        <v>-7.6204601756968415E-3</v>
      </c>
    </row>
    <row r="67" spans="1:4" ht="15.6" thickBot="1" x14ac:dyDescent="0.3">
      <c r="A67" s="15" t="s">
        <v>16</v>
      </c>
      <c r="B67" s="11">
        <f>IF(ISERROR(College!R34/College!N34), "n/a",College!R34/College!N34)</f>
        <v>0.97959183673469385</v>
      </c>
      <c r="C67" s="11">
        <f>IF(ISERROR(College!S34/College!O34), "n/a",College!S34/College!O34)</f>
        <v>0.96466093600764091</v>
      </c>
      <c r="D67" s="13">
        <f>IF(ISERROR(B67-C67),"n/a",B67-C67)</f>
        <v>1.4930900727052943E-2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9/30/2022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64</v>
      </c>
      <c r="B2" s="375"/>
      <c r="C2" s="375"/>
      <c r="D2" s="375"/>
    </row>
    <row r="3" spans="1:4" ht="15.6" x14ac:dyDescent="0.3">
      <c r="A3" s="376" t="str">
        <f>Summary!A3</f>
        <v>Fall 2022</v>
      </c>
      <c r="B3" s="376"/>
      <c r="C3" s="376"/>
      <c r="D3" s="376"/>
    </row>
    <row r="4" spans="1:4" ht="15.6" x14ac:dyDescent="0.3">
      <c r="A4" s="377" t="str">
        <f>Summary!A4</f>
        <v>as of Friday, September 30,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46</v>
      </c>
      <c r="B6" s="424"/>
      <c r="C6" s="424"/>
      <c r="D6" s="425"/>
    </row>
    <row r="7" spans="1:4" ht="16.2" thickBot="1" x14ac:dyDescent="0.35">
      <c r="A7" s="420" t="s">
        <v>77</v>
      </c>
      <c r="B7" s="421"/>
      <c r="C7" s="421"/>
      <c r="D7" s="422"/>
    </row>
    <row r="8" spans="1:4" ht="15.75" customHeight="1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4" ht="15.75" customHeight="1" x14ac:dyDescent="0.25">
      <c r="A9" s="419"/>
      <c r="B9" s="349" t="str">
        <f>(Summary!B7)</f>
        <v>as of 9/30/22</v>
      </c>
      <c r="C9" s="351" t="str">
        <f>Summary!C7</f>
        <v>as of 9/30/21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" x14ac:dyDescent="0.25">
      <c r="A11" s="14" t="s">
        <v>12</v>
      </c>
      <c r="B11" s="10">
        <f>IF(ISERROR(College!F45/College!B45),"n/a",College!F45/College!B45)</f>
        <v>0.75932230227218744</v>
      </c>
      <c r="C11" s="10">
        <f>IF(ISERROR(College!G45/College!C45),"n/a",College!G45/College!C45)</f>
        <v>0.74693718298868517</v>
      </c>
      <c r="D11" s="12">
        <f>IF(ISERROR(B11-C11),"n/a",B11-C11)</f>
        <v>1.2385119283502277E-2</v>
      </c>
    </row>
    <row r="12" spans="1:4" ht="15" x14ac:dyDescent="0.25">
      <c r="A12" s="14" t="s">
        <v>13</v>
      </c>
      <c r="B12" s="10">
        <f>IF(ISERROR(College!J45/College!F45),"n/a",College!J45/College!F45)</f>
        <v>0.18037743718069024</v>
      </c>
      <c r="C12" s="10">
        <f>IF(ISERROR(College!K45/College!G45),"n/a",College!K45/College!G45)</f>
        <v>0.18554116172168825</v>
      </c>
      <c r="D12" s="12">
        <f>IF(ISERROR(B12-C12),"n/a",B12-C12)</f>
        <v>-5.1637245409980048E-3</v>
      </c>
    </row>
    <row r="13" spans="1:4" ht="15" x14ac:dyDescent="0.25">
      <c r="A13" s="14" t="s">
        <v>14</v>
      </c>
      <c r="B13" s="10">
        <f>IF(ISERROR(College!N45/College!F45),"n/a",College!N45/College!F45)</f>
        <v>0.17735376915858617</v>
      </c>
      <c r="C13" s="10">
        <f>IF(ISERROR(College!O45/College!G45),"n/a",College!O45/College!G45)</f>
        <v>0.18073547847889679</v>
      </c>
      <c r="D13" s="12">
        <f>IF(ISERROR(B13-C13),"n/a",B13-C13)</f>
        <v>-3.3817093203106219E-3</v>
      </c>
    </row>
    <row r="14" spans="1:4" ht="15" x14ac:dyDescent="0.25">
      <c r="A14" s="14" t="s">
        <v>15</v>
      </c>
      <c r="B14" s="10">
        <f>IF(ISERROR(College!N45/College!J45),"n/a",College!N45/College!J45)</f>
        <v>0.98323699421965316</v>
      </c>
      <c r="C14" s="10">
        <f>IF(ISERROR(College!O45/College!K45),"n/a",College!O45/College!K45)</f>
        <v>0.97409909909909909</v>
      </c>
      <c r="D14" s="12">
        <f>IF(ISERROR(B14-C14),"n/a",B14-C14)</f>
        <v>9.1378951205540737E-3</v>
      </c>
    </row>
    <row r="15" spans="1:4" ht="15" x14ac:dyDescent="0.25">
      <c r="A15" s="14" t="s">
        <v>16</v>
      </c>
      <c r="B15" s="10">
        <f>IF(ISERROR(College!R45/College!N45), "n/a",College!R45/College!N45)</f>
        <v>0.98883009994121107</v>
      </c>
      <c r="C15" s="10">
        <f>IF(ISERROR(College!S45/College!O45), "n/a",College!S45/College!O45)</f>
        <v>0.99017341040462425</v>
      </c>
      <c r="D15" s="12">
        <f>IF(ISERROR(B15-C15),"n/a",B15-C15)</f>
        <v>-1.3433104634131832E-3</v>
      </c>
    </row>
    <row r="16" spans="1:4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IF(ISERROR(College!F49/College!B49),"n/a",College!F49/College!B49)</f>
        <v>0.88835725677830946</v>
      </c>
      <c r="C17" s="10">
        <f>IF(ISERROR(College!G49/College!C49),"n/a",College!G49/College!C49)</f>
        <v>0.86987522281639929</v>
      </c>
      <c r="D17" s="12">
        <f>IF(ISERROR(B17-C17),"n/a",B17-C17)</f>
        <v>1.8482033961910171E-2</v>
      </c>
    </row>
    <row r="18" spans="1:4" ht="15" x14ac:dyDescent="0.25">
      <c r="A18" s="14" t="s">
        <v>13</v>
      </c>
      <c r="B18" s="10">
        <f>IF(ISERROR(College!J49/College!F49),"n/a",College!J49/College!F49)</f>
        <v>4.3087971274685818E-2</v>
      </c>
      <c r="C18" s="10">
        <f>IF(ISERROR(College!K49/College!G49),"n/a",College!K49/College!G49)</f>
        <v>2.0491803278688523E-2</v>
      </c>
      <c r="D18" s="12">
        <f>IF(ISERROR(B18-C18),"n/a",B18-C18)</f>
        <v>2.2596167995997295E-2</v>
      </c>
    </row>
    <row r="19" spans="1:4" ht="15" x14ac:dyDescent="0.25">
      <c r="A19" s="14" t="s">
        <v>14</v>
      </c>
      <c r="B19" s="10">
        <f>IF(ISERROR(College!N49/College!F49),"n/a",College!N49/College!F49)</f>
        <v>3.949730700179533E-2</v>
      </c>
      <c r="C19" s="10">
        <f>IF(ISERROR(College!O49/College!G49),"n/a",College!O49/College!G49)</f>
        <v>2.0491803278688523E-2</v>
      </c>
      <c r="D19" s="12">
        <f>IF(ISERROR(B19-C19),"n/a",B19-C19)</f>
        <v>1.9005503723106807E-2</v>
      </c>
    </row>
    <row r="20" spans="1:4" ht="15" x14ac:dyDescent="0.25">
      <c r="A20" s="14" t="s">
        <v>15</v>
      </c>
      <c r="B20" s="10">
        <f>IF(ISERROR(College!N49/College!J49),"n/a",College!N49/College!J49)</f>
        <v>0.91666666666666663</v>
      </c>
      <c r="C20" s="10">
        <f>IF(ISERROR(College!O49/College!K49),"n/a",College!O49/College!K49)</f>
        <v>1</v>
      </c>
      <c r="D20" s="12">
        <f>IF(ISERROR(B20-C20),"n/a",B20-C20)</f>
        <v>-8.333333333333337E-2</v>
      </c>
    </row>
    <row r="21" spans="1:4" ht="15" x14ac:dyDescent="0.25">
      <c r="A21" s="14" t="s">
        <v>16</v>
      </c>
      <c r="B21" s="10">
        <f>IF(ISERROR(College!R49/College!N49), "n/a",College!R49/College!N49)</f>
        <v>0.95454545454545459</v>
      </c>
      <c r="C21" s="10">
        <f>IF(ISERROR(College!S49/College!O49), "n/a",College!S49/College!O49)</f>
        <v>1</v>
      </c>
      <c r="D21" s="12">
        <f>IF(ISERROR(B21-C21),"n/a",B21-C21)</f>
        <v>-4.5454545454545414E-2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IF(ISERROR(College!F47/College!B47),"n/a",College!F47/College!B47)</f>
        <v>0.82857142857142863</v>
      </c>
      <c r="C23" s="10">
        <f>IF(ISERROR(College!G47/College!C47),"n/a",College!G47/College!C47)</f>
        <v>0.79389312977099236</v>
      </c>
      <c r="D23" s="12">
        <f>IF(ISERROR(B23-C23),"n/a",B23-C23)</f>
        <v>3.4678298800436269E-2</v>
      </c>
    </row>
    <row r="24" spans="1:4" ht="15" x14ac:dyDescent="0.25">
      <c r="A24" s="14" t="s">
        <v>13</v>
      </c>
      <c r="B24" s="10">
        <f>IF(ISERROR(College!J47/College!F47),"n/a",College!J47/College!F47)</f>
        <v>5.5172413793103448E-2</v>
      </c>
      <c r="C24" s="10">
        <f>IF(ISERROR(College!K47/College!G47),"n/a",College!K47/College!G47)</f>
        <v>3.4340659340659344E-2</v>
      </c>
      <c r="D24" s="12">
        <f>IF(ISERROR(B24-C24),"n/a",B24-C24)</f>
        <v>2.0831754452444104E-2</v>
      </c>
    </row>
    <row r="25" spans="1:4" ht="15" x14ac:dyDescent="0.25">
      <c r="A25" s="14" t="s">
        <v>14</v>
      </c>
      <c r="B25" s="10">
        <f>IF(ISERROR(College!N47/College!F47),"n/a",College!N47/College!F47)</f>
        <v>4.7126436781609195E-2</v>
      </c>
      <c r="C25" s="10">
        <f>IF(ISERROR(College!O47/College!G47),"n/a",College!O47/College!G47)</f>
        <v>2.8846153846153848E-2</v>
      </c>
      <c r="D25" s="12">
        <f>IF(ISERROR(B25-C25),"n/a",B25-C25)</f>
        <v>1.8280282935455347E-2</v>
      </c>
    </row>
    <row r="26" spans="1:4" ht="15" x14ac:dyDescent="0.25">
      <c r="A26" s="14" t="s">
        <v>15</v>
      </c>
      <c r="B26" s="10">
        <f>IF(ISERROR(College!N47/College!J47),"n/a",College!N47/College!J47)</f>
        <v>0.85416666666666663</v>
      </c>
      <c r="C26" s="10">
        <f>IF(ISERROR(College!O47/College!K47),"n/a",College!O47/College!K47)</f>
        <v>0.84</v>
      </c>
      <c r="D26" s="12">
        <f>IF(ISERROR(B26-C26),"n/a",B26-C26)</f>
        <v>1.4166666666666661E-2</v>
      </c>
    </row>
    <row r="27" spans="1:4" ht="15" x14ac:dyDescent="0.25">
      <c r="A27" s="14" t="s">
        <v>16</v>
      </c>
      <c r="B27" s="10">
        <f>IF(ISERROR(College!R47/College!N47), "n/a",College!R47/College!N47)</f>
        <v>0.90243902439024393</v>
      </c>
      <c r="C27" s="10">
        <f>IF(ISERROR(College!S47/College!O47), "n/a",College!S47/College!O47)</f>
        <v>0.90476190476190477</v>
      </c>
      <c r="D27" s="12">
        <f>IF(ISERROR(B27-C27),"n/a",B27-C27)</f>
        <v>-2.3228803716608404E-3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IF(ISERROR(College!F43/College!B43),"n/a",College!F43/College!B43)</f>
        <v>0.77005870841487278</v>
      </c>
      <c r="C29" s="10">
        <f>IF(ISERROR(College!G43/College!C43),"n/a",College!G43/College!C43)</f>
        <v>0.75477506471699429</v>
      </c>
      <c r="D29" s="12">
        <f>IF(ISERROR(B29-C29),"n/a",B29-C29)</f>
        <v>1.5283643697878491E-2</v>
      </c>
    </row>
    <row r="30" spans="1:4" ht="15" x14ac:dyDescent="0.25">
      <c r="A30" s="14" t="s">
        <v>13</v>
      </c>
      <c r="B30" s="10">
        <f>IF(ISERROR(College!J43/College!F43),"n/a",College!J43/College!F43)</f>
        <v>0.163550553639499</v>
      </c>
      <c r="C30" s="10">
        <f>IF(ISERROR(College!K43/College!G43),"n/a",College!K43/College!G43)</f>
        <v>0.167871709306637</v>
      </c>
      <c r="D30" s="12">
        <f>IF(ISERROR(B30-C30),"n/a",B30-C30)</f>
        <v>-4.3211556671380047E-3</v>
      </c>
    </row>
    <row r="31" spans="1:4" ht="15" x14ac:dyDescent="0.25">
      <c r="A31" s="14" t="s">
        <v>14</v>
      </c>
      <c r="B31" s="10">
        <f>IF(ISERROR(College!N43/College!F43),"n/a",College!N43/College!F43)</f>
        <v>0.16010165184243966</v>
      </c>
      <c r="C31" s="10">
        <f>IF(ISERROR(College!O43/College!G43),"n/a",College!O43/College!G43)</f>
        <v>0.1632369299221357</v>
      </c>
      <c r="D31" s="12">
        <f>IF(ISERROR(B31-C31),"n/a",B31-C31)</f>
        <v>-3.1352780796960467E-3</v>
      </c>
    </row>
    <row r="32" spans="1:4" ht="15" x14ac:dyDescent="0.25">
      <c r="A32" s="14" t="s">
        <v>15</v>
      </c>
      <c r="B32" s="10">
        <f>IF(ISERROR(College!N43/College!J43),"n/a",College!N43/College!J43)</f>
        <v>0.97891231964483905</v>
      </c>
      <c r="C32" s="10">
        <f>IF(ISERROR(College!O43/College!K43),"n/a",College!O43/College!K43)</f>
        <v>0.9723909442297074</v>
      </c>
      <c r="D32" s="12">
        <f>IF(ISERROR(B32-C32),"n/a",B32-C32)</f>
        <v>6.5213754151316472E-3</v>
      </c>
    </row>
    <row r="33" spans="1:4" ht="15.6" thickBot="1" x14ac:dyDescent="0.3">
      <c r="A33" s="15" t="s">
        <v>16</v>
      </c>
      <c r="B33" s="11">
        <f>IF(ISERROR(College!R43/College!N43), "n/a",College!R43/College!N43)</f>
        <v>0.98639455782312924</v>
      </c>
      <c r="C33" s="11">
        <f>IF(ISERROR(College!S43/College!O43), "n/a",College!S43/College!O43)</f>
        <v>0.98921067575241339</v>
      </c>
      <c r="D33" s="13">
        <f>IF(ISERROR(B33-C33),"n/a",B33-C33)</f>
        <v>-2.8161179292841565E-3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75" customHeight="1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75" customHeight="1" x14ac:dyDescent="0.25">
      <c r="A36" s="419" t="s">
        <v>11</v>
      </c>
      <c r="B36" s="349" t="str">
        <f>(Summary!B7)</f>
        <v>as of 9/30/22</v>
      </c>
      <c r="C36" s="349" t="str">
        <f>(Summary!C7)</f>
        <v>as of 9/30/21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IF(ISERROR(College!F52/College!B52),"n/a",College!F52/College!B52)</f>
        <v>0.62788461538461537</v>
      </c>
      <c r="C39" s="10">
        <f>IF(ISERROR(College!G52/College!C52),"n/a",College!G52/College!C52)</f>
        <v>0.61458748505380634</v>
      </c>
      <c r="D39" s="12">
        <f>IF(ISERROR(B39-C39),"n/a",B39-C39)</f>
        <v>1.3297130330809037E-2</v>
      </c>
    </row>
    <row r="40" spans="1:4" ht="15" x14ac:dyDescent="0.25">
      <c r="A40" s="14" t="s">
        <v>13</v>
      </c>
      <c r="B40" s="10">
        <f>IF(ISERROR(College!J52/College!F52),"n/a",College!J52/College!F52)</f>
        <v>0.18070444104134761</v>
      </c>
      <c r="C40" s="10">
        <f>IF(ISERROR(College!K52/College!G52),"n/a",College!K52/College!G52)</f>
        <v>0.25162127107652399</v>
      </c>
      <c r="D40" s="12">
        <f>IF(ISERROR(B40-C40),"n/a",B40-C40)</f>
        <v>-7.0916830035176376E-2</v>
      </c>
    </row>
    <row r="41" spans="1:4" ht="15" x14ac:dyDescent="0.25">
      <c r="A41" s="14" t="s">
        <v>14</v>
      </c>
      <c r="B41" s="10">
        <f>IF(ISERROR(College!N52/College!F52),"n/a",College!N52/College!F52)</f>
        <v>0.17534456355283307</v>
      </c>
      <c r="C41" s="10">
        <f>IF(ISERROR(College!O52/College!G52),"n/a",College!O52/College!G52)</f>
        <v>0.24124513618677043</v>
      </c>
      <c r="D41" s="12">
        <f>IF(ISERROR(B41-C41),"n/a",B41-C41)</f>
        <v>-6.5900572633937365E-2</v>
      </c>
    </row>
    <row r="42" spans="1:4" ht="15" x14ac:dyDescent="0.25">
      <c r="A42" s="14" t="s">
        <v>15</v>
      </c>
      <c r="B42" s="10">
        <f>IF(ISERROR(College!N52/College!J52),"n/a",College!N52/College!J52)</f>
        <v>0.97033898305084743</v>
      </c>
      <c r="C42" s="10">
        <f>IF(ISERROR(College!O52/College!K52),"n/a",College!O52/College!K52)</f>
        <v>0.95876288659793818</v>
      </c>
      <c r="D42" s="12">
        <f>IF(ISERROR(B42-C42),"n/a",B42-C42)</f>
        <v>1.1576096452909246E-2</v>
      </c>
    </row>
    <row r="43" spans="1:4" ht="15" x14ac:dyDescent="0.25">
      <c r="A43" s="14" t="s">
        <v>16</v>
      </c>
      <c r="B43" s="10">
        <f>IF(ISERROR(College!R52/College!N52), "n/a",College!R52/College!N52)</f>
        <v>0.9606986899563319</v>
      </c>
      <c r="C43" s="10">
        <f>IF(ISERROR(College!S52/College!O52), "n/a",College!S52/College!O52)</f>
        <v>0.97580645161290325</v>
      </c>
      <c r="D43" s="12">
        <f>IF(ISERROR(B43-C43),"n/a",B43-C43)</f>
        <v>-1.510776165657135E-2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>
        <f>IF(ISERROR(College!F53/College!B53),"n/a",College!F53/College!B53)</f>
        <v>0.39473684210526316</v>
      </c>
      <c r="C45" s="10">
        <f>IF(ISERROR(College!G53/College!C53),"n/a",College!G53/College!C35)</f>
        <v>5.8952332828027627E-3</v>
      </c>
      <c r="D45" s="12">
        <f>IF(ISERROR(B45-C45),"n/a",B45-C45)</f>
        <v>0.38884160882246038</v>
      </c>
    </row>
    <row r="46" spans="1:4" ht="15" x14ac:dyDescent="0.25">
      <c r="A46" s="14" t="s">
        <v>13</v>
      </c>
      <c r="B46" s="10">
        <f>IF(ISERROR(College!J53/College!F53),"n/a",College!J53/College!F53)</f>
        <v>0.33333333333333331</v>
      </c>
      <c r="C46" s="10">
        <f>IF(ISERROR(College!K53/College!G53),"n/a",College!K53/College!G53)</f>
        <v>0.34285714285714286</v>
      </c>
      <c r="D46" s="12">
        <f>IF(ISERROR(B46-C46),"n/a",B46-C46)</f>
        <v>-9.5238095238095455E-3</v>
      </c>
    </row>
    <row r="47" spans="1:4" ht="15" x14ac:dyDescent="0.25">
      <c r="A47" s="14" t="s">
        <v>14</v>
      </c>
      <c r="B47" s="10">
        <f>IF(ISERROR(College!N53/College!F53),"n/a",College!N53/College!F53)</f>
        <v>0.26666666666666666</v>
      </c>
      <c r="C47" s="10">
        <f>IF(ISERROR(College!O53/College!G53),"n/a",College!O53/College!G53)</f>
        <v>0.2857142857142857</v>
      </c>
      <c r="D47" s="12">
        <f>IF(ISERROR(B47-C47),"n/a",B47-C47)</f>
        <v>-1.9047619047619035E-2</v>
      </c>
    </row>
    <row r="48" spans="1:4" ht="15" x14ac:dyDescent="0.25">
      <c r="A48" s="14" t="s">
        <v>15</v>
      </c>
      <c r="B48" s="10">
        <f>IF(ISERROR(College!N53/College!J53),"n/a",College!N53/College!J53)</f>
        <v>0.8</v>
      </c>
      <c r="C48" s="10">
        <f>IF(ISERROR(College!O53/College!K53),"n/a",College!O53/College!K53)</f>
        <v>0.83333333333333337</v>
      </c>
      <c r="D48" s="12">
        <f>IF(ISERROR(B48-C48),"n/a",B48-C48)</f>
        <v>-3.3333333333333326E-2</v>
      </c>
    </row>
    <row r="49" spans="1:4" ht="15" x14ac:dyDescent="0.25">
      <c r="A49" s="23" t="s">
        <v>16</v>
      </c>
      <c r="B49" s="10">
        <f>IF(ISERROR(College!R53/College!N53), "n/a",College!R53/College!N53)</f>
        <v>1</v>
      </c>
      <c r="C49" s="10">
        <f>IF(ISERROR(College!X37/College!T37), "n/a",College!X37/College!T37)</f>
        <v>0</v>
      </c>
      <c r="D49" s="12">
        <f>IF(ISERROR(B49-C49),"n/a",B49-C49)</f>
        <v>1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IF(ISERROR(College!K57/College!G57),"n/a",College!K57/College!G57)</f>
        <v>0.2</v>
      </c>
      <c r="C51" s="10">
        <f>IF(ISERROR(College!G57/College!C57),"n/a",College!G57/College!C57)</f>
        <v>8.0645161290322578E-2</v>
      </c>
      <c r="D51" s="12">
        <f>IF(ISERROR(B51-C51),"n/a",B51-C51)</f>
        <v>0.11935483870967743</v>
      </c>
    </row>
    <row r="52" spans="1:4" ht="15" x14ac:dyDescent="0.25">
      <c r="A52" s="14" t="s">
        <v>13</v>
      </c>
      <c r="B52" s="10">
        <f>IF(ISERROR(College!J57/College!F57),"n/a",College!J57/College!F57)</f>
        <v>0</v>
      </c>
      <c r="C52" s="10">
        <f>IF(ISERROR(College!K57/College!G57),"n/a",College!K57/College!G57)</f>
        <v>0.2</v>
      </c>
      <c r="D52" s="12">
        <f>IF(ISERROR(B52-C52),"n/a",B52-C52)</f>
        <v>-0.2</v>
      </c>
    </row>
    <row r="53" spans="1:4" ht="15" x14ac:dyDescent="0.25">
      <c r="A53" s="14" t="s">
        <v>14</v>
      </c>
      <c r="B53" s="10">
        <f>IF(ISERROR(College!N57/College!F57),"n/a",College!N57/College!F57)</f>
        <v>0</v>
      </c>
      <c r="C53" s="10">
        <f>IF(ISERROR(College!O57/College!G57),"n/a",College!O57/College!G57)</f>
        <v>0.2</v>
      </c>
      <c r="D53" s="12">
        <f>IF(ISERROR(B53-C53),"n/a",B53-C53)</f>
        <v>-0.2</v>
      </c>
    </row>
    <row r="54" spans="1:4" ht="15" x14ac:dyDescent="0.25">
      <c r="A54" s="14" t="s">
        <v>15</v>
      </c>
      <c r="B54" s="10" t="str">
        <f>IF(ISERROR(College!N57/College!J57),"n/a",College!N57/College!J57)</f>
        <v>n/a</v>
      </c>
      <c r="C54" s="10">
        <f>IF(ISERROR(College!O57/College!K57),"n/a",College!O57/College!K57)</f>
        <v>1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IF(ISERROR(College!R57/College!N57), "n/a",College!R57/College!N57)</f>
        <v>n/a</v>
      </c>
      <c r="C55" s="10">
        <f>IF(ISERROR(College!S57/College!O57), "n/a",College!S57/College!O57)</f>
        <v>0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IF(ISERROR(College!F55/College!B55),"n/a",College!F55/College!B55)</f>
        <v>0.50406504065040647</v>
      </c>
      <c r="C57" s="10">
        <f>IF(ISERROR(College!G55/College!C55),"n/a",College!G55/College!C55)</f>
        <v>0.63698630136986301</v>
      </c>
      <c r="D57" s="12">
        <f>IF(ISERROR(B57-C57),"n/a",B57-C57)</f>
        <v>-0.13292126071945654</v>
      </c>
    </row>
    <row r="58" spans="1:4" ht="15" x14ac:dyDescent="0.25">
      <c r="A58" s="14" t="s">
        <v>13</v>
      </c>
      <c r="B58" s="10">
        <f>IF(ISERROR(College!J55/College!F55),"n/a",College!J55/College!F55)</f>
        <v>0.29032258064516131</v>
      </c>
      <c r="C58" s="10">
        <f>IF(ISERROR(College!K55/College!G55),"n/a",College!K55/College!G55)</f>
        <v>7.5268817204301078E-2</v>
      </c>
      <c r="D58" s="12">
        <f>IF(ISERROR(B58-C58),"n/a",B58-C58)</f>
        <v>0.21505376344086025</v>
      </c>
    </row>
    <row r="59" spans="1:4" ht="15" x14ac:dyDescent="0.25">
      <c r="A59" s="14" t="s">
        <v>14</v>
      </c>
      <c r="B59" s="10">
        <f>IF(ISERROR(College!N55/College!F55),"n/a",College!N55/College!F55)</f>
        <v>0.25806451612903225</v>
      </c>
      <c r="C59" s="10">
        <f>IF(ISERROR(College!O55/College!G55),"n/a",College!O55/College!G55)</f>
        <v>5.3763440860215055E-2</v>
      </c>
      <c r="D59" s="12">
        <f>IF(ISERROR(B59-C59),"n/a",B59-C59)</f>
        <v>0.20430107526881719</v>
      </c>
    </row>
    <row r="60" spans="1:4" ht="15" x14ac:dyDescent="0.25">
      <c r="A60" s="14" t="s">
        <v>15</v>
      </c>
      <c r="B60" s="10">
        <f>IF(ISERROR(College!N55/College!J55),"n/a",College!N55/College!J55)</f>
        <v>0.88888888888888884</v>
      </c>
      <c r="C60" s="10">
        <f>IF(ISERROR(College!O55/College!K55),"n/a",College!O55/College!K55)</f>
        <v>0.7142857142857143</v>
      </c>
      <c r="D60" s="12">
        <f>IF(ISERROR(B60-C60),"n/a",B60-C60)</f>
        <v>0.17460317460317454</v>
      </c>
    </row>
    <row r="61" spans="1:4" ht="15" x14ac:dyDescent="0.25">
      <c r="A61" s="14" t="s">
        <v>16</v>
      </c>
      <c r="B61" s="10">
        <f>IF(ISERROR(College!R55/College!N55), "n/a",College!R55/College!N55)</f>
        <v>0.875</v>
      </c>
      <c r="C61" s="10">
        <f>IF(ISERROR(College!S55/College!O55), "n/a",College!S55/College!O55)</f>
        <v>0.8</v>
      </c>
      <c r="D61" s="12">
        <f>IF(ISERROR(B61-C61),"n/a",B61-C61)</f>
        <v>7.4999999999999956E-2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IF(ISERROR(College!F50/College!B50),"n/a",College!F50/College!B50)</f>
        <v>0.60921052631578942</v>
      </c>
      <c r="C63" s="10">
        <f>IF(ISERROR(College!G50/College!C50),"n/a",College!G50/College!C50)</f>
        <v>0.60360360360360366</v>
      </c>
      <c r="D63" s="12">
        <f>IF(ISERROR(B63-C63),"n/a",B63-C63)</f>
        <v>5.606922712185769E-3</v>
      </c>
    </row>
    <row r="64" spans="1:4" ht="15" x14ac:dyDescent="0.25">
      <c r="A64" s="14" t="s">
        <v>13</v>
      </c>
      <c r="B64" s="10">
        <f>IF(ISERROR(College!J50/College!F50),"n/a",College!J50/College!F50)</f>
        <v>0.18646508279337654</v>
      </c>
      <c r="C64" s="10">
        <f>IF(ISERROR(College!K50/College!G50),"n/a",College!K50/College!G50)</f>
        <v>0.24358208955223881</v>
      </c>
      <c r="D64" s="12">
        <f>IF(ISERROR(B64-C64),"n/a",B64-C64)</f>
        <v>-5.7117006758862277E-2</v>
      </c>
    </row>
    <row r="65" spans="1:4" ht="15" x14ac:dyDescent="0.25">
      <c r="A65" s="14" t="s">
        <v>14</v>
      </c>
      <c r="B65" s="10">
        <f>IF(ISERROR(College!N50/College!F50),"n/a",College!N50/College!F50)</f>
        <v>0.17926565874730022</v>
      </c>
      <c r="C65" s="10">
        <f>IF(ISERROR(College!O50/College!G50),"n/a",College!O50/College!G50)</f>
        <v>0.23164179104477611</v>
      </c>
      <c r="D65" s="12">
        <f>IF(ISERROR(B65-C65),"n/a",B65-C65)</f>
        <v>-5.2376132297475897E-2</v>
      </c>
    </row>
    <row r="66" spans="1:4" ht="15" x14ac:dyDescent="0.25">
      <c r="A66" s="14" t="s">
        <v>15</v>
      </c>
      <c r="B66" s="10">
        <f>IF(ISERROR(College!N50/College!J50),"n/a",College!N50/College!J50)</f>
        <v>0.96138996138996136</v>
      </c>
      <c r="C66" s="10">
        <f>IF(ISERROR(College!O50/College!K50),"n/a",College!O50/College!K50)</f>
        <v>0.9509803921568627</v>
      </c>
      <c r="D66" s="12">
        <f>IF(ISERROR(B66-C66),"n/a",B66-C66)</f>
        <v>1.0409569233098659E-2</v>
      </c>
    </row>
    <row r="67" spans="1:4" ht="15.6" thickBot="1" x14ac:dyDescent="0.3">
      <c r="A67" s="15" t="s">
        <v>16</v>
      </c>
      <c r="B67" s="11">
        <f>IF(ISERROR(College!R50/College!N50), "n/a",College!R50/College!N50)</f>
        <v>0.95582329317269077</v>
      </c>
      <c r="C67" s="11">
        <f>IF(ISERROR(College!S50/College!O50), "n/a",College!S50/College!O50)</f>
        <v>0.97164948453608246</v>
      </c>
      <c r="D67" s="13">
        <f>IF(ISERROR(B67-C67),"n/a",B67-C67)</f>
        <v>-1.5826191363391695E-2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9/30/2022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67</v>
      </c>
      <c r="B2" s="375"/>
      <c r="C2" s="375"/>
      <c r="D2" s="375"/>
    </row>
    <row r="3" spans="1:4" ht="15.6" x14ac:dyDescent="0.3">
      <c r="A3" s="376" t="str">
        <f>Summary!A3</f>
        <v>Fall 2022</v>
      </c>
      <c r="B3" s="376"/>
      <c r="C3" s="376"/>
      <c r="D3" s="376"/>
    </row>
    <row r="4" spans="1:4" ht="15.6" x14ac:dyDescent="0.3">
      <c r="A4" s="377" t="str">
        <f>Summary!A4</f>
        <v>as of Friday, September 30,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79</v>
      </c>
      <c r="B6" s="424"/>
      <c r="C6" s="424"/>
      <c r="D6" s="425"/>
    </row>
    <row r="7" spans="1:4" ht="16.2" thickBot="1" x14ac:dyDescent="0.35">
      <c r="A7" s="420" t="s">
        <v>77</v>
      </c>
      <c r="B7" s="421"/>
      <c r="C7" s="421"/>
      <c r="D7" s="422"/>
    </row>
    <row r="8" spans="1:4" ht="15.6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4" ht="15.6" x14ac:dyDescent="0.25">
      <c r="A9" s="419"/>
      <c r="B9" s="349" t="str">
        <f>(Summary!B7)</f>
        <v>as of 9/30/22</v>
      </c>
      <c r="C9" s="351" t="str">
        <f>Summary!C7</f>
        <v>as of 9/30/21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" x14ac:dyDescent="0.25">
      <c r="A11" s="14" t="s">
        <v>12</v>
      </c>
      <c r="B11" s="10">
        <f>IF(ISERROR(College!F61/College!B61),"n/a",College!F61/College!B61)</f>
        <v>0.82769230769230773</v>
      </c>
      <c r="C11" s="10">
        <f>IF(ISERROR(College!G61/College!C61),"n/a",College!G61/College!C61)</f>
        <v>0.72264355362946908</v>
      </c>
      <c r="D11" s="12">
        <f>IF(ISERROR(B11-C11),"n/a",B11-C11)</f>
        <v>0.10504875406283865</v>
      </c>
    </row>
    <row r="12" spans="1:4" ht="15" x14ac:dyDescent="0.25">
      <c r="A12" s="14" t="s">
        <v>13</v>
      </c>
      <c r="B12" s="10">
        <f>IF(ISERROR(College!J61/College!F61),"n/a",College!J61/College!F61)</f>
        <v>0.13878562577447337</v>
      </c>
      <c r="C12" s="10">
        <f>IF(ISERROR(College!K61/College!G61),"n/a",College!K61/College!G61)</f>
        <v>0.17391304347826086</v>
      </c>
      <c r="D12" s="12">
        <f>IF(ISERROR(B12-C12),"n/a",B12-C12)</f>
        <v>-3.5127417703787495E-2</v>
      </c>
    </row>
    <row r="13" spans="1:4" ht="15" x14ac:dyDescent="0.25">
      <c r="A13" s="14" t="s">
        <v>14</v>
      </c>
      <c r="B13" s="10">
        <f>IF(ISERROR(College!N61/College!F61),"n/a",College!N61/College!F61)</f>
        <v>0.13878562577447337</v>
      </c>
      <c r="C13" s="10">
        <f>IF(ISERROR(College!O61/College!G61),"n/a",College!O61/College!G61)</f>
        <v>0.17091454272863568</v>
      </c>
      <c r="D13" s="12">
        <f>IF(ISERROR(B13-C13),"n/a",B13-C13)</f>
        <v>-3.2128916954162312E-2</v>
      </c>
    </row>
    <row r="14" spans="1:4" ht="15" x14ac:dyDescent="0.25">
      <c r="A14" s="14" t="s">
        <v>15</v>
      </c>
      <c r="B14" s="10">
        <f>IF(ISERROR(College!N61/College!J61),"n/a",College!N61/College!J61)</f>
        <v>1</v>
      </c>
      <c r="C14" s="10">
        <f>IF(ISERROR(College!O61/College!K61),"n/a",College!O61/College!K61)</f>
        <v>0.98275862068965514</v>
      </c>
      <c r="D14" s="12">
        <f>IF(ISERROR(B14-C14),"n/a",B14-C14)</f>
        <v>1.7241379310344862E-2</v>
      </c>
    </row>
    <row r="15" spans="1:4" ht="15" x14ac:dyDescent="0.25">
      <c r="A15" s="14" t="s">
        <v>16</v>
      </c>
      <c r="B15" s="10">
        <f>IF(ISERROR(College!R61/College!N61), "n/a",College!R61/College!N61)</f>
        <v>0.9910714285714286</v>
      </c>
      <c r="C15" s="10">
        <f>IF(ISERROR(College!S61/College!O61), "n/a",College!S61/College!O61)</f>
        <v>0.97368421052631582</v>
      </c>
      <c r="D15" s="12">
        <f>IF(ISERROR(B15-C15),"n/a",B15-C15)</f>
        <v>1.7387218045112784E-2</v>
      </c>
    </row>
    <row r="16" spans="1:4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IF(ISERROR(College!F65/College!B65),"n/a",College!F65/College!B65)</f>
        <v>1.04</v>
      </c>
      <c r="C17" s="10">
        <f>IF(ISERROR(College!G65/College!C65),"n/a",College!G65/College!C65)</f>
        <v>0.81818181818181823</v>
      </c>
      <c r="D17" s="12">
        <f>IF(ISERROR(B17-C17),"n/a",B17-C17)</f>
        <v>0.2218181818181818</v>
      </c>
    </row>
    <row r="18" spans="1:4" ht="15" x14ac:dyDescent="0.25">
      <c r="A18" s="14" t="s">
        <v>13</v>
      </c>
      <c r="B18" s="10">
        <f>IF(ISERROR(College!J65/College!F65),"n/a",College!J65/College!F65)</f>
        <v>0</v>
      </c>
      <c r="C18" s="10">
        <f>IF(ISERROR(College!K65/College!G65),"n/a",College!K65/College!G65)</f>
        <v>3.7037037037037035E-2</v>
      </c>
      <c r="D18" s="12">
        <f>IF(ISERROR(B18-C18),"n/a",B18-C18)</f>
        <v>-3.7037037037037035E-2</v>
      </c>
    </row>
    <row r="19" spans="1:4" ht="15" x14ac:dyDescent="0.25">
      <c r="A19" s="14" t="s">
        <v>14</v>
      </c>
      <c r="B19" s="10">
        <f>IF(ISERROR(College!N65/College!F65),"n/a",College!N65/College!F65)</f>
        <v>0</v>
      </c>
      <c r="C19" s="10">
        <f>IF(ISERROR(College!O65/College!G65),"n/a",College!O65/College!G65)</f>
        <v>3.7037037037037035E-2</v>
      </c>
      <c r="D19" s="12">
        <f>IF(ISERROR(B19-C19),"n/a",B19-C19)</f>
        <v>-3.7037037037037035E-2</v>
      </c>
    </row>
    <row r="20" spans="1:4" ht="15" x14ac:dyDescent="0.25">
      <c r="A20" s="14" t="s">
        <v>15</v>
      </c>
      <c r="B20" s="10" t="str">
        <f>IF(ISERROR(College!N65/College!J65),"n/a",College!N65/College!J65)</f>
        <v>n/a</v>
      </c>
      <c r="C20" s="10">
        <f>IF(ISERROR(College!O65/College!K65),"n/a",College!O65/College!K65)</f>
        <v>1</v>
      </c>
      <c r="D20" s="12" t="str">
        <f>IF(ISERROR(B20-C20),"n/a",B20-C20)</f>
        <v>n/a</v>
      </c>
    </row>
    <row r="21" spans="1:4" ht="15" x14ac:dyDescent="0.25">
      <c r="A21" s="14" t="s">
        <v>16</v>
      </c>
      <c r="B21" s="10" t="str">
        <f>IF(ISERROR(College!R65/College!N65), "n/a",College!R65/College!N65)</f>
        <v>n/a</v>
      </c>
      <c r="C21" s="10">
        <f>IF(ISERROR(College!S65/College!O65), "n/a",College!S65/College!O65)</f>
        <v>1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IF(ISERROR(College!F63/College!B63),"n/a",College!F63/College!B63)</f>
        <v>0.75</v>
      </c>
      <c r="C23" s="10">
        <f>IF(ISERROR(College!G63/College!C63),"n/a",College!G63/College!C63)</f>
        <v>0.875</v>
      </c>
      <c r="D23" s="12">
        <f>IF(ISERROR(B23-C23),"n/a",B23-C23)</f>
        <v>-0.125</v>
      </c>
    </row>
    <row r="24" spans="1:4" ht="15" x14ac:dyDescent="0.25">
      <c r="A24" s="14" t="s">
        <v>13</v>
      </c>
      <c r="B24" s="10">
        <f>IF(ISERROR(College!J63/College!F63),"n/a",College!J63/College!F63)</f>
        <v>7.0175438596491224E-2</v>
      </c>
      <c r="C24" s="10">
        <f>IF(ISERROR(College!K63/College!G63),"n/a",College!K63/College!G63)</f>
        <v>0.10714285714285714</v>
      </c>
      <c r="D24" s="12">
        <f>IF(ISERROR(B24-C24),"n/a",B24-C24)</f>
        <v>-3.6967418546365913E-2</v>
      </c>
    </row>
    <row r="25" spans="1:4" ht="15" x14ac:dyDescent="0.25">
      <c r="A25" s="14" t="s">
        <v>14</v>
      </c>
      <c r="B25" s="10">
        <f>IF(ISERROR(College!N63/College!F63),"n/a",College!N63/College!F63)</f>
        <v>7.0175438596491224E-2</v>
      </c>
      <c r="C25" s="10">
        <f>IF(ISERROR(College!O63/College!G63),"n/a",College!O63/College!G63)</f>
        <v>0.10714285714285714</v>
      </c>
      <c r="D25" s="12">
        <f>IF(ISERROR(B25-C25),"n/a",B25-C25)</f>
        <v>-3.6967418546365913E-2</v>
      </c>
    </row>
    <row r="26" spans="1:4" ht="15" x14ac:dyDescent="0.25">
      <c r="A26" s="14" t="s">
        <v>15</v>
      </c>
      <c r="B26" s="10">
        <f>IF(ISERROR(College!N63/College!J63),"n/a",College!N63/College!J63)</f>
        <v>1</v>
      </c>
      <c r="C26" s="10">
        <f>IF(ISERROR(College!O63/College!K63),"n/a",College!O63/College!K63)</f>
        <v>1</v>
      </c>
      <c r="D26" s="12">
        <f>IF(ISERROR(B26-C26),"n/a",B26-C26)</f>
        <v>0</v>
      </c>
    </row>
    <row r="27" spans="1:4" ht="15" x14ac:dyDescent="0.25">
      <c r="A27" s="14" t="s">
        <v>16</v>
      </c>
      <c r="B27" s="10">
        <f>IF(ISERROR(College!R63/College!N63), "n/a",College!R63/College!N63)</f>
        <v>0.75</v>
      </c>
      <c r="C27" s="10">
        <f>IF(ISERROR(College!S63/College!O63), "n/a",College!S63/College!O63)</f>
        <v>1</v>
      </c>
      <c r="D27" s="12">
        <f>IF(ISERROR(B27-C27),"n/a",B27-C27)</f>
        <v>-0.25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IF(ISERROR(College!F59/College!B59),"n/a",College!F59/College!B59)</f>
        <v>0.82713754646840154</v>
      </c>
      <c r="C29" s="10">
        <f>IF(ISERROR(College!G59/College!C59),"n/a",College!G59/College!C59)</f>
        <v>0.73529411764705888</v>
      </c>
      <c r="D29" s="12">
        <f>IF(ISERROR(B29-C29),"n/a",B29-C29)</f>
        <v>9.1843428821342665E-2</v>
      </c>
    </row>
    <row r="30" spans="1:4" ht="15" x14ac:dyDescent="0.25">
      <c r="A30" s="14" t="s">
        <v>13</v>
      </c>
      <c r="B30" s="10">
        <f>IF(ISERROR(College!J59/College!F59),"n/a",College!J59/College!F59)</f>
        <v>0.1303370786516854</v>
      </c>
      <c r="C30" s="10">
        <f>IF(ISERROR(College!K59/College!G59),"n/a",College!K59/College!G59)</f>
        <v>0.16400000000000001</v>
      </c>
      <c r="D30" s="12">
        <f>IF(ISERROR(B30-C30),"n/a",B30-C30)</f>
        <v>-3.3662921348314612E-2</v>
      </c>
    </row>
    <row r="31" spans="1:4" ht="15" x14ac:dyDescent="0.25">
      <c r="A31" s="14" t="s">
        <v>14</v>
      </c>
      <c r="B31" s="10">
        <f>IF(ISERROR(College!N59/College!F59),"n/a",College!N59/College!F59)</f>
        <v>0.1303370786516854</v>
      </c>
      <c r="C31" s="10">
        <f>IF(ISERROR(College!O59/College!G59),"n/a",College!O59/College!G59)</f>
        <v>0.16133333333333333</v>
      </c>
      <c r="D31" s="12">
        <f>IF(ISERROR(B31-C31),"n/a",B31-C31)</f>
        <v>-3.0996254681647933E-2</v>
      </c>
    </row>
    <row r="32" spans="1:4" ht="15" x14ac:dyDescent="0.25">
      <c r="A32" s="14" t="s">
        <v>15</v>
      </c>
      <c r="B32" s="10">
        <f>IF(ISERROR(College!N59/College!J59),"n/a",College!N59/College!J59)</f>
        <v>1</v>
      </c>
      <c r="C32" s="10">
        <f>IF(ISERROR(College!O59/College!K59),"n/a",College!O59/College!K59)</f>
        <v>0.98373983739837401</v>
      </c>
      <c r="D32" s="12">
        <f>IF(ISERROR(B32-C32),"n/a",B32-C32)</f>
        <v>1.6260162601625994E-2</v>
      </c>
    </row>
    <row r="33" spans="1:4" ht="15.6" thickBot="1" x14ac:dyDescent="0.3">
      <c r="A33" s="15" t="s">
        <v>16</v>
      </c>
      <c r="B33" s="11">
        <f>IF(ISERROR(College!R59/College!N59), "n/a",College!R59/College!N59)</f>
        <v>0.98275862068965514</v>
      </c>
      <c r="C33" s="11">
        <f>IF(ISERROR(College!S59/College!O59), "n/a",College!S59/College!O59)</f>
        <v>0.97520661157024791</v>
      </c>
      <c r="D33" s="13">
        <f>IF(ISERROR(B33-C33),"n/a",B33-C33)</f>
        <v>7.5520091194072325E-3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6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6" x14ac:dyDescent="0.25">
      <c r="A36" s="419" t="s">
        <v>11</v>
      </c>
      <c r="B36" s="349" t="str">
        <f>(Summary!B7)</f>
        <v>as of 9/30/22</v>
      </c>
      <c r="C36" s="349" t="str">
        <f>(Summary!C7)</f>
        <v>as of 9/30/21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IF(ISERROR(College!F68/College!B68),"n/a",College!F68/College!B68)</f>
        <v>0.96296296296296291</v>
      </c>
      <c r="C39" s="10">
        <f>IF(ISERROR(College!G68/College!C68),"n/a",College!G68/College!C68)</f>
        <v>0.91082802547770703</v>
      </c>
      <c r="D39" s="12">
        <f>IF(ISERROR(B39-C39),"n/a",B39-C39)</f>
        <v>5.2134937485255883E-2</v>
      </c>
    </row>
    <row r="40" spans="1:4" ht="15" x14ac:dyDescent="0.25">
      <c r="A40" s="14" t="s">
        <v>13</v>
      </c>
      <c r="B40" s="10">
        <f>IF(ISERROR(College!J68/College!F68),"n/a",College!J68/College!F68)</f>
        <v>0.26923076923076922</v>
      </c>
      <c r="C40" s="10">
        <f>IF(ISERROR(College!K68/College!G68),"n/a",College!K68/College!G68)</f>
        <v>0.28671328671328672</v>
      </c>
      <c r="D40" s="12">
        <f>IF(ISERROR(B40-C40),"n/a",B40-C40)</f>
        <v>-1.7482517482517501E-2</v>
      </c>
    </row>
    <row r="41" spans="1:4" ht="15" x14ac:dyDescent="0.25">
      <c r="A41" s="14" t="s">
        <v>14</v>
      </c>
      <c r="B41" s="10">
        <f>IF(ISERROR(College!N68/College!F68),"n/a",College!N68/College!F68)</f>
        <v>0.26282051282051283</v>
      </c>
      <c r="C41" s="10">
        <f>IF(ISERROR(College!O68/College!G68),"n/a",College!O68/College!G68)</f>
        <v>0.25174825174825177</v>
      </c>
      <c r="D41" s="12">
        <f>IF(ISERROR(B41-C41),"n/a",B41-C41)</f>
        <v>1.1072261072261058E-2</v>
      </c>
    </row>
    <row r="42" spans="1:4" ht="15" x14ac:dyDescent="0.25">
      <c r="A42" s="14" t="s">
        <v>15</v>
      </c>
      <c r="B42" s="10">
        <f>IF(ISERROR(College!N68/College!J68),"n/a",College!N68/College!J68)</f>
        <v>0.97619047619047616</v>
      </c>
      <c r="C42" s="10">
        <f>IF(ISERROR(College!O68/College!K68),"n/a",College!O68/College!K68)</f>
        <v>0.87804878048780488</v>
      </c>
      <c r="D42" s="12">
        <f>IF(ISERROR(B42-C42),"n/a",B42-C42)</f>
        <v>9.8141695702671283E-2</v>
      </c>
    </row>
    <row r="43" spans="1:4" ht="15" x14ac:dyDescent="0.25">
      <c r="A43" s="14" t="s">
        <v>16</v>
      </c>
      <c r="B43" s="10">
        <f>IF(ISERROR(College!R68/College!N68), "n/a",College!R68/College!N68)</f>
        <v>1</v>
      </c>
      <c r="C43" s="10">
        <f>IF(ISERROR(College!S68/College!O68), "n/a",College!S68/College!O68)</f>
        <v>1</v>
      </c>
      <c r="D43" s="12">
        <f>IF(ISERROR(B43-C43),"n/a",B43-C43)</f>
        <v>0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>
        <f>IF(ISERROR(College!F69/College!B69),"n/a",College!F69/College!B69)</f>
        <v>2</v>
      </c>
      <c r="C45" s="10">
        <f>IF(ISERROR(College!G69/College!C69),"n/a",College!G69/College!C69)</f>
        <v>1.5</v>
      </c>
      <c r="D45" s="12">
        <f>IF(ISERROR(B45-C45),"n/a",B45-C45)</f>
        <v>0.5</v>
      </c>
    </row>
    <row r="46" spans="1:4" ht="15" x14ac:dyDescent="0.25">
      <c r="A46" s="14" t="s">
        <v>13</v>
      </c>
      <c r="B46" s="10">
        <f>IF(ISERROR(College!J69/College!F69),"n/a",College!J69/College!F69)</f>
        <v>1</v>
      </c>
      <c r="C46" s="10">
        <f>IF(ISERROR(College!K69/College!G69),"n/a",College!K69/College!G69)</f>
        <v>0</v>
      </c>
      <c r="D46" s="12">
        <f>IF(ISERROR(B46-C46),"n/a",B46-C46)</f>
        <v>1</v>
      </c>
    </row>
    <row r="47" spans="1:4" ht="15" x14ac:dyDescent="0.25">
      <c r="A47" s="14" t="s">
        <v>14</v>
      </c>
      <c r="B47" s="10">
        <f>IF(ISERROR(College!N69/College!F69),"n/a",College!N69/College!F69)</f>
        <v>1</v>
      </c>
      <c r="C47" s="10">
        <f>IF(ISERROR(College!O69/College!G69),"n/a",College!O69/College!G69)</f>
        <v>0</v>
      </c>
      <c r="D47" s="12">
        <f>IF(ISERROR(B47-C47),"n/a",B47-C47)</f>
        <v>1</v>
      </c>
    </row>
    <row r="48" spans="1:4" ht="15" x14ac:dyDescent="0.25">
      <c r="A48" s="14" t="s">
        <v>15</v>
      </c>
      <c r="B48" s="10">
        <f>IF(ISERROR(College!N69/College!J69),"n/a",College!N69/College!J69)</f>
        <v>1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" x14ac:dyDescent="0.25">
      <c r="A49" s="23" t="s">
        <v>16</v>
      </c>
      <c r="B49" s="10">
        <f>IF(ISERROR(College!R69/College!N69), "n/a",College!R69/College!N69)</f>
        <v>1</v>
      </c>
      <c r="C49" s="10">
        <f>IF(ISERROR(College!X69/College!T69), "n/a",College!X69/College!T69)</f>
        <v>0</v>
      </c>
      <c r="D49" s="12">
        <f>IF(ISERROR(B49-C49),"n/a",B49-C49)</f>
        <v>1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IF(ISERROR(College!K73/College!G73),"n/a",College!K73/College!G73)</f>
        <v>1</v>
      </c>
      <c r="C51" s="10">
        <f>IF(ISERROR(College!G73/College!C73),"n/a",College!G73/College!C73)</f>
        <v>0.5</v>
      </c>
      <c r="D51" s="12">
        <f>IF(ISERROR(B51-C51),"n/a",B51-C51)</f>
        <v>0.5</v>
      </c>
    </row>
    <row r="52" spans="1:4" ht="15" x14ac:dyDescent="0.25">
      <c r="A52" s="14" t="s">
        <v>13</v>
      </c>
      <c r="B52" s="10">
        <f>IF(ISERROR(College!J73/College!F73),"n/a",College!J73/College!F73)</f>
        <v>0</v>
      </c>
      <c r="C52" s="10">
        <f>IF(ISERROR(College!K73/College!G73),"n/a",College!K73/College!G73)</f>
        <v>1</v>
      </c>
      <c r="D52" s="12">
        <f>IF(ISERROR(B52-C52),"n/a",B52-C52)</f>
        <v>-1</v>
      </c>
    </row>
    <row r="53" spans="1:4" ht="15" x14ac:dyDescent="0.25">
      <c r="A53" s="14" t="s">
        <v>14</v>
      </c>
      <c r="B53" s="10">
        <f>IF(ISERROR(College!N73/College!F73),"n/a",College!N73/College!F73)</f>
        <v>0</v>
      </c>
      <c r="C53" s="10">
        <f>IF(ISERROR(College!O73/College!G73),"n/a",College!O73/College!G73)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 t="str">
        <f>IF(ISERROR(College!N73/College!J73),"n/a",College!N73/College!J73)</f>
        <v>n/a</v>
      </c>
      <c r="C54" s="10">
        <f>IF(ISERROR(College!O73/College!K73),"n/a",College!O73/College!K73)</f>
        <v>0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IF(ISERROR(College!F71/College!B71),"n/a",College!F71/College!B71)</f>
        <v>0.68421052631578949</v>
      </c>
      <c r="C57" s="10">
        <f>IF(ISERROR(College!G71/College!C71),"n/a",College!G71/College!C71)</f>
        <v>0.8571428571428571</v>
      </c>
      <c r="D57" s="12">
        <f>IF(ISERROR(B57-C57),"n/a",B57-C57)</f>
        <v>-0.1729323308270676</v>
      </c>
    </row>
    <row r="58" spans="1:4" ht="15" x14ac:dyDescent="0.25">
      <c r="A58" s="14" t="s">
        <v>13</v>
      </c>
      <c r="B58" s="10">
        <f>IF(ISERROR(College!J71/College!F71),"n/a",College!J71/College!F71)</f>
        <v>0.15384615384615385</v>
      </c>
      <c r="C58" s="10">
        <f>IF(ISERROR(College!K71/College!G71),"n/a",College!K71/College!G71)</f>
        <v>0</v>
      </c>
      <c r="D58" s="12">
        <f>IF(ISERROR(B58-C58),"n/a",B58-C58)</f>
        <v>0.15384615384615385</v>
      </c>
    </row>
    <row r="59" spans="1:4" ht="15" x14ac:dyDescent="0.25">
      <c r="A59" s="14" t="s">
        <v>14</v>
      </c>
      <c r="B59" s="10">
        <f>IF(ISERROR(College!N71/College!F71),"n/a",College!N71/College!F71)</f>
        <v>0.15384615384615385</v>
      </c>
      <c r="C59" s="10">
        <f>IF(ISERROR(College!O71/College!G71),"n/a",College!O71/College!G71)</f>
        <v>0</v>
      </c>
      <c r="D59" s="12">
        <f>IF(ISERROR(B59-C59),"n/a",B59-C59)</f>
        <v>0.15384615384615385</v>
      </c>
    </row>
    <row r="60" spans="1:4" ht="15" x14ac:dyDescent="0.25">
      <c r="A60" s="14" t="s">
        <v>15</v>
      </c>
      <c r="B60" s="10">
        <f>IF(ISERROR(College!N71/College!J71),"n/a",College!N71/College!J71)</f>
        <v>1</v>
      </c>
      <c r="C60" s="10" t="str">
        <f>IF(ISERROR(College!O71/College!K71),"n/a",College!O71/College!K71)</f>
        <v>n/a</v>
      </c>
      <c r="D60" s="12" t="str">
        <f>IF(ISERROR(B60-C60),"n/a",B60-C60)</f>
        <v>n/a</v>
      </c>
    </row>
    <row r="61" spans="1:4" ht="15" x14ac:dyDescent="0.25">
      <c r="A61" s="14" t="s">
        <v>16</v>
      </c>
      <c r="B61" s="10">
        <f>IF(ISERROR(College!R71/College!N71), "n/a",College!R71/College!N71)</f>
        <v>1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IF(ISERROR(College!F66/College!B66),"n/a",College!F66/College!B66)</f>
        <v>0.92063492063492058</v>
      </c>
      <c r="C63" s="10">
        <f>IF(ISERROR(College!G66/College!C66),"n/a",College!G66/College!C66)</f>
        <v>0.9107142857142857</v>
      </c>
      <c r="D63" s="12">
        <f>IF(ISERROR(B63-C63),"n/a",B63-C63)</f>
        <v>9.9206349206348854E-3</v>
      </c>
    </row>
    <row r="64" spans="1:4" ht="15" x14ac:dyDescent="0.25">
      <c r="A64" s="14" t="s">
        <v>13</v>
      </c>
      <c r="B64" s="10">
        <f>IF(ISERROR(College!J66/College!F66),"n/a",College!J66/College!F66)</f>
        <v>0.26436781609195403</v>
      </c>
      <c r="C64" s="10">
        <f>IF(ISERROR(College!K66/College!G66),"n/a",College!K66/College!G66)</f>
        <v>0.27450980392156865</v>
      </c>
      <c r="D64" s="12">
        <f>IF(ISERROR(B64-C64),"n/a",B64-C64)</f>
        <v>-1.0141987829614618E-2</v>
      </c>
    </row>
    <row r="65" spans="1:4" ht="15" x14ac:dyDescent="0.25">
      <c r="A65" s="14" t="s">
        <v>14</v>
      </c>
      <c r="B65" s="10">
        <f>IF(ISERROR(College!N66/College!F66),"n/a",College!N66/College!F66)</f>
        <v>0.25862068965517243</v>
      </c>
      <c r="C65" s="10">
        <f>IF(ISERROR(College!O66/College!G66),"n/a",College!O66/College!G66)</f>
        <v>0.23529411764705882</v>
      </c>
      <c r="D65" s="12">
        <f>IF(ISERROR(B65-C65),"n/a",B65-C65)</f>
        <v>2.3326572008113611E-2</v>
      </c>
    </row>
    <row r="66" spans="1:4" ht="15" x14ac:dyDescent="0.25">
      <c r="A66" s="14" t="s">
        <v>15</v>
      </c>
      <c r="B66" s="10">
        <f>IF(ISERROR(College!N66/College!J66),"n/a",College!N66/College!J66)</f>
        <v>0.97826086956521741</v>
      </c>
      <c r="C66" s="10">
        <f>IF(ISERROR(College!O66/College!K66),"n/a",College!O66/College!K66)</f>
        <v>0.8571428571428571</v>
      </c>
      <c r="D66" s="12">
        <f>IF(ISERROR(B66-C66),"n/a",B66-C66)</f>
        <v>0.12111801242236031</v>
      </c>
    </row>
    <row r="67" spans="1:4" ht="15.6" thickBot="1" x14ac:dyDescent="0.3">
      <c r="A67" s="15" t="s">
        <v>16</v>
      </c>
      <c r="B67" s="11">
        <f>IF(ISERROR(College!R66/College!N66), "n/a",College!R66/College!N66)</f>
        <v>1</v>
      </c>
      <c r="C67" s="11">
        <f>IF(ISERROR(College!S66/College!O66), "n/a",College!S66/College!O66)</f>
        <v>1</v>
      </c>
      <c r="D67" s="13">
        <f>IF(ISERROR(B67-C67),"n/a",B67-C67)</f>
        <v>0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9/30/2022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65</v>
      </c>
      <c r="B2" s="375"/>
      <c r="C2" s="375"/>
      <c r="D2" s="375"/>
    </row>
    <row r="3" spans="1:4" ht="15.6" x14ac:dyDescent="0.3">
      <c r="A3" s="376" t="str">
        <f>Summary!A3</f>
        <v>Fall 2022</v>
      </c>
      <c r="B3" s="376"/>
      <c r="C3" s="376"/>
      <c r="D3" s="376"/>
    </row>
    <row r="4" spans="1:4" ht="15.6" x14ac:dyDescent="0.3">
      <c r="A4" s="377" t="str">
        <f>Summary!A4</f>
        <v>as of Friday, September 30,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71</v>
      </c>
      <c r="B6" s="424"/>
      <c r="C6" s="424"/>
      <c r="D6" s="425"/>
    </row>
    <row r="7" spans="1:4" ht="16.2" thickBot="1" x14ac:dyDescent="0.35">
      <c r="A7" s="420" t="s">
        <v>7</v>
      </c>
      <c r="B7" s="421"/>
      <c r="C7" s="421"/>
      <c r="D7" s="422"/>
    </row>
    <row r="8" spans="1:4" ht="15.75" customHeight="1" x14ac:dyDescent="0.25">
      <c r="A8" s="418" t="s">
        <v>11</v>
      </c>
      <c r="B8" s="348" t="str">
        <f>(Summary!B6)</f>
        <v>Fall 2022</v>
      </c>
      <c r="C8" s="348" t="str">
        <f>(Summary!C6)</f>
        <v>Fall 2021</v>
      </c>
      <c r="D8" s="416" t="s">
        <v>1</v>
      </c>
    </row>
    <row r="9" spans="1:4" ht="15.75" customHeight="1" x14ac:dyDescent="0.25">
      <c r="A9" s="419" t="s">
        <v>11</v>
      </c>
      <c r="B9" s="349" t="str">
        <f>(Summary!B7)</f>
        <v>as of 9/30/22</v>
      </c>
      <c r="C9" s="349" t="str">
        <f>(Summary!C7)</f>
        <v>as of 9/30/21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.6" x14ac:dyDescent="0.25">
      <c r="A11" s="86" t="s">
        <v>31</v>
      </c>
      <c r="B11" s="17"/>
      <c r="C11" s="17"/>
      <c r="D11" s="18"/>
    </row>
    <row r="12" spans="1:4" ht="15" x14ac:dyDescent="0.25">
      <c r="A12" s="14" t="s">
        <v>12</v>
      </c>
      <c r="B12" s="10">
        <f>IF(ISERROR(College!F77/College!B77),"n/a",College!F77/College!B77)</f>
        <v>0.45592527729130183</v>
      </c>
      <c r="C12" s="10">
        <f>IF(ISERROR(College!G77/College!C77),"n/a",College!G77/College!C77)</f>
        <v>0.43053267435475012</v>
      </c>
      <c r="D12" s="12">
        <f>IF(ISERROR(B12-C12),"n/a",B12-C12)</f>
        <v>2.5392602936551711E-2</v>
      </c>
    </row>
    <row r="13" spans="1:4" ht="15" x14ac:dyDescent="0.25">
      <c r="A13" s="14" t="s">
        <v>13</v>
      </c>
      <c r="B13" s="10">
        <f>IF(ISERROR(College!J77/College!F77),"n/a",College!J77/College!F77)</f>
        <v>0.29961587708066584</v>
      </c>
      <c r="C13" s="10">
        <f>IF(ISERROR(College!K77/College!G77),"n/a",College!K77/College!G77)</f>
        <v>0.34056122448979592</v>
      </c>
      <c r="D13" s="12">
        <f>IF(ISERROR(B13-C13),"n/a",B13-C13)</f>
        <v>-4.0945347409130084E-2</v>
      </c>
    </row>
    <row r="14" spans="1:4" ht="15" x14ac:dyDescent="0.25">
      <c r="A14" s="14" t="s">
        <v>14</v>
      </c>
      <c r="B14" s="10">
        <f>IF(ISERROR(College!N77/College!F77),"n/a",College!N77/College!F77)</f>
        <v>0.28681177976952626</v>
      </c>
      <c r="C14" s="10">
        <f>IF(ISERROR(College!O77/College!G77),"n/a",College!O77/College!G77)</f>
        <v>0.32397959183673469</v>
      </c>
      <c r="D14" s="12">
        <f>IF(ISERROR(B14-C14),"n/a",B14-C14)</f>
        <v>-3.7167812067208428E-2</v>
      </c>
    </row>
    <row r="15" spans="1:4" ht="15" x14ac:dyDescent="0.25">
      <c r="A15" s="14" t="s">
        <v>15</v>
      </c>
      <c r="B15" s="10">
        <f>IF(ISERROR(College!N77/College!J77),"n/a",College!N77/College!J77)</f>
        <v>0.95726495726495731</v>
      </c>
      <c r="C15" s="10">
        <f>IF(ISERROR(College!O77/College!K77),"n/a",College!O77/College!K77)</f>
        <v>0.95131086142322097</v>
      </c>
      <c r="D15" s="12">
        <f>IF(ISERROR(B15-C15),"n/a",B15-C15)</f>
        <v>5.9540958417363399E-3</v>
      </c>
    </row>
    <row r="16" spans="1:4" ht="15" x14ac:dyDescent="0.25">
      <c r="A16" s="14" t="s">
        <v>16</v>
      </c>
      <c r="B16" s="10">
        <f>IF(ISERROR(College!R77/College!N77), "n/a",College!R77/College!N77)</f>
        <v>0.9642857142857143</v>
      </c>
      <c r="C16" s="10">
        <f>IF(ISERROR(College!S77/College!O77), "n/a",College!S77/College!O77)</f>
        <v>0.98818897637795278</v>
      </c>
      <c r="D16" s="12">
        <f>IF(ISERROR(B16-C16),"n/a",B16-C16)</f>
        <v>-2.3903262092238475E-2</v>
      </c>
    </row>
    <row r="17" spans="1:4" ht="15.6" x14ac:dyDescent="0.25">
      <c r="A17" s="86" t="s">
        <v>22</v>
      </c>
      <c r="B17" s="10"/>
      <c r="C17" s="10"/>
      <c r="D17" s="12"/>
    </row>
    <row r="18" spans="1:4" ht="15" x14ac:dyDescent="0.25">
      <c r="A18" s="14" t="s">
        <v>12</v>
      </c>
      <c r="B18" s="10">
        <f>IF(ISERROR(College!F78/College!B78),"n/a",College!F78/College!B78)</f>
        <v>0.16666666666666666</v>
      </c>
      <c r="C18" s="10">
        <f>IF(ISERROR(College!G78/College!C78),"n/a",College!G78/College!C78)</f>
        <v>0.2857142857142857</v>
      </c>
      <c r="D18" s="12">
        <f>IF(ISERROR(B18-C18),"n/a",B18-C18)</f>
        <v>-0.11904761904761904</v>
      </c>
    </row>
    <row r="19" spans="1:4" ht="15" x14ac:dyDescent="0.25">
      <c r="A19" s="14" t="s">
        <v>13</v>
      </c>
      <c r="B19" s="10">
        <f>IF(ISERROR(College!J78/College!F78),"n/a",College!J78/College!F78)</f>
        <v>0.5</v>
      </c>
      <c r="C19" s="10">
        <f>IF(ISERROR(College!K78/College!G78),"n/a",College!K78/College!G78)</f>
        <v>0.16666666666666666</v>
      </c>
      <c r="D19" s="12">
        <f>IF(ISERROR(B19-C19),"n/a",B19-C19)</f>
        <v>0.33333333333333337</v>
      </c>
    </row>
    <row r="20" spans="1:4" ht="15" x14ac:dyDescent="0.25">
      <c r="A20" s="14" t="s">
        <v>14</v>
      </c>
      <c r="B20" s="10">
        <f>IF(ISERROR(College!N78/College!F78),"n/a",College!N78/College!F78)</f>
        <v>0.5</v>
      </c>
      <c r="C20" s="10">
        <f>IF(ISERROR(College!O78/College!G78),"n/a",College!O78/College!G78)</f>
        <v>0.16666666666666666</v>
      </c>
      <c r="D20" s="12">
        <f>IF(ISERROR(B20-C20),"n/a",B20-C20)</f>
        <v>0.33333333333333337</v>
      </c>
    </row>
    <row r="21" spans="1:4" ht="15" x14ac:dyDescent="0.25">
      <c r="A21" s="14" t="s">
        <v>15</v>
      </c>
      <c r="B21" s="10">
        <f>IF(ISERROR(College!N78/College!J78),"n/a",College!N78/College!J78)</f>
        <v>1</v>
      </c>
      <c r="C21" s="10">
        <f>IF(ISERROR(College!O78/College!K78),"n/a",College!O78/College!K78)</f>
        <v>1</v>
      </c>
      <c r="D21" s="12">
        <f>IF(ISERROR(B21-C21),"n/a",B21-C21)</f>
        <v>0</v>
      </c>
    </row>
    <row r="22" spans="1:4" ht="15" x14ac:dyDescent="0.25">
      <c r="A22" s="23" t="s">
        <v>16</v>
      </c>
      <c r="B22" s="10">
        <f>IF(ISERROR(College!R78/College!N78), "n/a",College!R78/College!N78)</f>
        <v>1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6" x14ac:dyDescent="0.25">
      <c r="A23" s="20" t="s">
        <v>32</v>
      </c>
      <c r="B23" s="21"/>
      <c r="C23" s="21"/>
      <c r="D23" s="22"/>
    </row>
    <row r="24" spans="1:4" ht="15" x14ac:dyDescent="0.25">
      <c r="A24" s="14" t="s">
        <v>12</v>
      </c>
      <c r="B24" s="10">
        <f>IF(ISERROR(College!K82/College!G82),"n/a",College!K82/College!G82)</f>
        <v>0</v>
      </c>
      <c r="C24" s="10">
        <f>IF(ISERROR(College!L82/College!H82),"n/a",College!L82/College!H82)</f>
        <v>0</v>
      </c>
      <c r="D24" s="12">
        <f>IF(ISERROR(B24-C24),"n/a",B24-C24)</f>
        <v>0</v>
      </c>
    </row>
    <row r="25" spans="1:4" ht="15" x14ac:dyDescent="0.25">
      <c r="A25" s="14" t="s">
        <v>13</v>
      </c>
      <c r="B25" s="10">
        <f>IF(ISERROR(College!J82/College!F82),"n/a",College!J82/College!F82)</f>
        <v>0</v>
      </c>
      <c r="C25" s="10">
        <f>IF(ISERROR(College!K82/College!G82),"n/a",College!K82/College!G82)</f>
        <v>0</v>
      </c>
      <c r="D25" s="12">
        <f>IF(ISERROR(B25-C25),"n/a",B25-C25)</f>
        <v>0</v>
      </c>
    </row>
    <row r="26" spans="1:4" ht="15" x14ac:dyDescent="0.25">
      <c r="A26" s="14" t="s">
        <v>14</v>
      </c>
      <c r="B26" s="10">
        <f>IF(ISERROR(College!N82/College!F82),"n/a",College!N82/College!F82)</f>
        <v>0</v>
      </c>
      <c r="C26" s="10">
        <f>IF(ISERROR(College!O82/College!G82),"n/a",College!O82/College!G82)</f>
        <v>0</v>
      </c>
      <c r="D26" s="12">
        <f>IF(ISERROR(B26-C26),"n/a",B26-C26)</f>
        <v>0</v>
      </c>
    </row>
    <row r="27" spans="1:4" ht="15" x14ac:dyDescent="0.25">
      <c r="A27" s="14" t="s">
        <v>15</v>
      </c>
      <c r="B27" s="10" t="str">
        <f>IF(ISERROR(College!N82/College!J82),"n/a",College!N82/College!J82)</f>
        <v>n/a</v>
      </c>
      <c r="C27" s="10" t="str">
        <f>IF(ISERROR(College!O82/College!K82),"n/a",College!O82/College!K82)</f>
        <v>n/a</v>
      </c>
      <c r="D27" s="12" t="str">
        <f>IF(ISERROR(B27-C27),"n/a",B27-C27)</f>
        <v>n/a</v>
      </c>
    </row>
    <row r="28" spans="1:4" ht="15" x14ac:dyDescent="0.25">
      <c r="A28" s="14" t="s">
        <v>16</v>
      </c>
      <c r="B28" s="10" t="str">
        <f>IF(ISERROR(College!R82/College!N82), "n/a",College!R82/College!N82)</f>
        <v>n/a</v>
      </c>
      <c r="C28" s="10">
        <f>IF(ISERROR(College!S57/College!O57), "n/a",College!S57/College!O57)</f>
        <v>0</v>
      </c>
      <c r="D28" s="12" t="str">
        <f>IF(ISERROR(B28-C28),"n/a",B28-C28)</f>
        <v>n/a</v>
      </c>
    </row>
    <row r="29" spans="1:4" ht="15.6" x14ac:dyDescent="0.25">
      <c r="A29" s="20" t="s">
        <v>29</v>
      </c>
      <c r="B29" s="21"/>
      <c r="C29" s="21"/>
      <c r="D29" s="22"/>
    </row>
    <row r="30" spans="1:4" ht="15" x14ac:dyDescent="0.25">
      <c r="A30" s="14" t="s">
        <v>12</v>
      </c>
      <c r="B30" s="10">
        <f>IF(ISERROR(College!F80/College!B80),"n/a",College!F80/College!B80)</f>
        <v>0.28030303030303028</v>
      </c>
      <c r="C30" s="10">
        <f>IF(ISERROR(College!G80/College!C80),"n/a",College!G80/College!C80)</f>
        <v>0.3288888888888889</v>
      </c>
      <c r="D30" s="12">
        <f>IF(ISERROR(B30-C30),"n/a",B30-C30)</f>
        <v>-4.8585858585858621E-2</v>
      </c>
    </row>
    <row r="31" spans="1:4" ht="15" x14ac:dyDescent="0.25">
      <c r="A31" s="14" t="s">
        <v>13</v>
      </c>
      <c r="B31" s="10">
        <f>IF(ISERROR(College!J80/College!F80),"n/a",College!J80/College!F80)</f>
        <v>0.29729729729729731</v>
      </c>
      <c r="C31" s="10">
        <f>IF(ISERROR(College!K80/College!G80),"n/a",College!K80/College!G80)</f>
        <v>0.17567567567567569</v>
      </c>
      <c r="D31" s="12">
        <f>IF(ISERROR(B31-C31),"n/a",B31-C31)</f>
        <v>0.12162162162162163</v>
      </c>
    </row>
    <row r="32" spans="1:4" ht="15" x14ac:dyDescent="0.25">
      <c r="A32" s="14" t="s">
        <v>14</v>
      </c>
      <c r="B32" s="10">
        <f>IF(ISERROR(College!N80/College!F80),"n/a",College!N80/College!F80)</f>
        <v>0.29729729729729731</v>
      </c>
      <c r="C32" s="10">
        <f>IF(ISERROR(College!O80/College!G80),"n/a",College!O80/College!G80)</f>
        <v>0.17567567567567569</v>
      </c>
      <c r="D32" s="12">
        <f>IF(ISERROR(B32-C32),"n/a",B32-C32)</f>
        <v>0.12162162162162163</v>
      </c>
    </row>
    <row r="33" spans="1:4" ht="15" x14ac:dyDescent="0.25">
      <c r="A33" s="14" t="s">
        <v>15</v>
      </c>
      <c r="B33" s="10">
        <f>IF(ISERROR(College!N80/College!J80),"n/a",College!N80/College!J80)</f>
        <v>1</v>
      </c>
      <c r="C33" s="10">
        <f>IF(ISERROR(College!O80/College!K80),"n/a",College!O80/College!K80)</f>
        <v>1</v>
      </c>
      <c r="D33" s="12">
        <f>IF(ISERROR(B33-C33),"n/a",B33-C33)</f>
        <v>0</v>
      </c>
    </row>
    <row r="34" spans="1:4" ht="15" x14ac:dyDescent="0.25">
      <c r="A34" s="14" t="s">
        <v>16</v>
      </c>
      <c r="B34" s="10">
        <f>IF(ISERROR(College!R80/College!N80), "n/a",College!R80/College!N80)</f>
        <v>0.81818181818181823</v>
      </c>
      <c r="C34" s="10">
        <f>IF(ISERROR(College!S80/College!O80), "n/a",College!S80/College!O80)</f>
        <v>0.76923076923076927</v>
      </c>
      <c r="D34" s="12">
        <f>IF(ISERROR(B34-C34),"n/a",B34-C34)</f>
        <v>4.8951048951048959E-2</v>
      </c>
    </row>
    <row r="35" spans="1:4" ht="15.6" x14ac:dyDescent="0.25">
      <c r="A35" s="20" t="s">
        <v>5</v>
      </c>
      <c r="B35" s="21"/>
      <c r="C35" s="21"/>
      <c r="D35" s="22"/>
    </row>
    <row r="36" spans="1:4" ht="15" x14ac:dyDescent="0.25">
      <c r="A36" s="14" t="s">
        <v>12</v>
      </c>
      <c r="B36" s="10">
        <f>IF(ISERROR(College!F75/College!B75),"n/a",College!F75/College!B75)</f>
        <v>0.43783209351753455</v>
      </c>
      <c r="C36" s="10">
        <f>IF(ISERROR(College!G75/College!C75),"n/a",College!G75/College!C75)</f>
        <v>0.4146692233940556</v>
      </c>
      <c r="D36" s="12">
        <f>IF(ISERROR(B36-C36),"n/a",B36-C36)</f>
        <v>2.3162870123478951E-2</v>
      </c>
    </row>
    <row r="37" spans="1:4" ht="15" x14ac:dyDescent="0.25">
      <c r="A37" s="14" t="s">
        <v>13</v>
      </c>
      <c r="B37" s="10">
        <f>IF(ISERROR(College!J75/College!F75),"n/a",College!J75/College!F75)</f>
        <v>0.29854368932038833</v>
      </c>
      <c r="C37" s="10">
        <f>IF(ISERROR(College!K75/College!G75),"n/a",College!K75/College!G75)</f>
        <v>0.32485549132947977</v>
      </c>
      <c r="D37" s="12">
        <f>IF(ISERROR(B37-C37),"n/a",B37-C37)</f>
        <v>-2.6311802009091445E-2</v>
      </c>
    </row>
    <row r="38" spans="1:4" ht="15" x14ac:dyDescent="0.25">
      <c r="A38" s="14" t="s">
        <v>14</v>
      </c>
      <c r="B38" s="10">
        <f>IF(ISERROR(College!N75/College!F75),"n/a",College!N75/College!F75)</f>
        <v>0.28640776699029125</v>
      </c>
      <c r="C38" s="10">
        <f>IF(ISERROR(College!O75/College!G75),"n/a",College!O75/College!G75)</f>
        <v>0.30982658959537573</v>
      </c>
      <c r="D38" s="12">
        <f>IF(ISERROR(B38-C38),"n/a",B38-C38)</f>
        <v>-2.3418822605084488E-2</v>
      </c>
    </row>
    <row r="39" spans="1:4" ht="15" x14ac:dyDescent="0.25">
      <c r="A39" s="14" t="s">
        <v>15</v>
      </c>
      <c r="B39" s="10">
        <f>IF(ISERROR(College!N75/College!J75),"n/a",College!N75/College!J75)</f>
        <v>0.95934959349593496</v>
      </c>
      <c r="C39" s="10">
        <f>IF(ISERROR(College!O75/College!K75),"n/a",College!O75/College!K75)</f>
        <v>0.9537366548042705</v>
      </c>
      <c r="D39" s="12">
        <f>IF(ISERROR(B39-C39),"n/a",B39-C39)</f>
        <v>5.6129386916644597E-3</v>
      </c>
    </row>
    <row r="40" spans="1:4" ht="15.6" thickBot="1" x14ac:dyDescent="0.3">
      <c r="A40" s="15" t="s">
        <v>16</v>
      </c>
      <c r="B40" s="11">
        <f>IF(ISERROR(College!R75/College!N75), "n/a",College!R75/College!N75)</f>
        <v>0.9576271186440678</v>
      </c>
      <c r="C40" s="11">
        <f>IF(ISERROR(College!S75/College!O75), "n/a",College!S75/College!O75)</f>
        <v>0.97761194029850751</v>
      </c>
      <c r="D40" s="13">
        <f>IF(ISERROR(B40-C40),"n/a",B40-C40)</f>
        <v>-1.9984821654439711E-2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9/30/2022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75</v>
      </c>
      <c r="B2" s="375"/>
      <c r="C2" s="375"/>
      <c r="D2" s="375"/>
    </row>
    <row r="3" spans="1:4" ht="15.6" x14ac:dyDescent="0.3">
      <c r="A3" s="376" t="str">
        <f>Summary!A3</f>
        <v>Fall 2022</v>
      </c>
      <c r="B3" s="376"/>
      <c r="C3" s="376"/>
      <c r="D3" s="376"/>
    </row>
    <row r="4" spans="1:4" ht="15.6" x14ac:dyDescent="0.3">
      <c r="A4" s="377" t="str">
        <f>Summary!A4</f>
        <v>as of Friday, September 30,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76</v>
      </c>
      <c r="B6" s="424"/>
      <c r="C6" s="424"/>
      <c r="D6" s="425"/>
    </row>
    <row r="7" spans="1:4" ht="16.2" thickBot="1" x14ac:dyDescent="0.35">
      <c r="A7" s="420" t="s">
        <v>77</v>
      </c>
      <c r="B7" s="421"/>
      <c r="C7" s="421"/>
      <c r="D7" s="422"/>
    </row>
    <row r="8" spans="1:4" ht="15.6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4" ht="15.6" x14ac:dyDescent="0.25">
      <c r="A9" s="419"/>
      <c r="B9" s="349" t="str">
        <f>(Summary!B7)</f>
        <v>as of 9/30/22</v>
      </c>
      <c r="C9" s="351" t="str">
        <f>Summary!C7</f>
        <v>as of 9/30/21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" x14ac:dyDescent="0.25">
      <c r="A11" s="14" t="s">
        <v>12</v>
      </c>
      <c r="B11" s="10">
        <f>IF(ISERROR(College!F86/College!B86),"n/a",College!F86/College!B86)</f>
        <v>1.3345588235294117</v>
      </c>
      <c r="C11" s="10">
        <f>IF(ISERROR(College!G86/College!C86),"n/a",College!G86/College!C86)</f>
        <v>0.87142857142857144</v>
      </c>
      <c r="D11" s="12">
        <f>IF(ISERROR(B11-C11),"n/a",B11-C11)</f>
        <v>0.46313025210084025</v>
      </c>
    </row>
    <row r="12" spans="1:4" ht="15" x14ac:dyDescent="0.25">
      <c r="A12" s="14" t="s">
        <v>13</v>
      </c>
      <c r="B12" s="10">
        <f>IF(ISERROR(College!J86/College!F86),"n/a",College!J86/College!F86)</f>
        <v>0.14600550964187328</v>
      </c>
      <c r="C12" s="10">
        <f>IF(ISERROR(College!K86/College!G86),"n/a",College!K86/College!G86)</f>
        <v>0.18032786885245902</v>
      </c>
      <c r="D12" s="12">
        <f>IF(ISERROR(B12-C12),"n/a",B12-C12)</f>
        <v>-3.432235921058574E-2</v>
      </c>
    </row>
    <row r="13" spans="1:4" ht="15" x14ac:dyDescent="0.25">
      <c r="A13" s="14" t="s">
        <v>14</v>
      </c>
      <c r="B13" s="10">
        <f>IF(ISERROR(College!N86/College!F86),"n/a",College!N86/College!F86)</f>
        <v>0.12672176308539945</v>
      </c>
      <c r="C13" s="10">
        <f>IF(ISERROR(College!O86/College!G86),"n/a",College!O86/College!G86)</f>
        <v>0.16803278688524589</v>
      </c>
      <c r="D13" s="12">
        <f>IF(ISERROR(B13-C13),"n/a",B13-C13)</f>
        <v>-4.1311023799846441E-2</v>
      </c>
    </row>
    <row r="14" spans="1:4" ht="15" x14ac:dyDescent="0.25">
      <c r="A14" s="14" t="s">
        <v>15</v>
      </c>
      <c r="B14" s="10">
        <f>IF(ISERROR(College!N86/College!J86),"n/a",College!N86/College!J86)</f>
        <v>0.86792452830188682</v>
      </c>
      <c r="C14" s="10">
        <f>IF(ISERROR(College!O86/College!K86),"n/a",College!O86/College!K86)</f>
        <v>0.93181818181818177</v>
      </c>
      <c r="D14" s="12">
        <f>IF(ISERROR(B14-C14),"n/a",B14-C14)</f>
        <v>-6.3893653516294946E-2</v>
      </c>
    </row>
    <row r="15" spans="1:4" ht="15" x14ac:dyDescent="0.25">
      <c r="A15" s="14" t="s">
        <v>16</v>
      </c>
      <c r="B15" s="10">
        <f>IF(ISERROR(College!R86/College!N86), "n/a",College!R86/College!N86)</f>
        <v>1</v>
      </c>
      <c r="C15" s="10">
        <f>IF(ISERROR(College!S86/College!O86), "n/a",College!S86/College!O86)</f>
        <v>1</v>
      </c>
      <c r="D15" s="12">
        <f>IF(ISERROR(B15-C15),"n/a",B15-C15)</f>
        <v>0</v>
      </c>
    </row>
    <row r="16" spans="1:4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IF(ISERROR(College!F90/College!B90),"n/a",College!F90/College!B90)</f>
        <v>1.0952380952380953</v>
      </c>
      <c r="C17" s="10">
        <f>IF(ISERROR(College!G90/College!C90),"n/a",College!G90/College!C90)</f>
        <v>0.7857142857142857</v>
      </c>
      <c r="D17" s="12">
        <f>IF(ISERROR(B17-C17),"n/a",B17-C17)</f>
        <v>0.30952380952380965</v>
      </c>
    </row>
    <row r="18" spans="1:4" ht="15" x14ac:dyDescent="0.25">
      <c r="A18" s="14" t="s">
        <v>13</v>
      </c>
      <c r="B18" s="10">
        <f>IF(ISERROR(College!J90/College!F90),"n/a",College!J90/College!F90)</f>
        <v>4.3478260869565216E-2</v>
      </c>
      <c r="C18" s="10">
        <f>IF(ISERROR(College!K90/College!G90),"n/a",College!K90/College!G90)</f>
        <v>0</v>
      </c>
      <c r="D18" s="12">
        <f>IF(ISERROR(B18-C18),"n/a",B18-C18)</f>
        <v>4.3478260869565216E-2</v>
      </c>
    </row>
    <row r="19" spans="1:4" ht="15" x14ac:dyDescent="0.25">
      <c r="A19" s="14" t="s">
        <v>14</v>
      </c>
      <c r="B19" s="10">
        <f>IF(ISERROR(College!N90/College!F90),"n/a",College!N90/College!F90)</f>
        <v>4.3478260869565216E-2</v>
      </c>
      <c r="C19" s="10">
        <f>IF(ISERROR(College!O90/College!G90),"n/a",College!O90/College!G90)</f>
        <v>0</v>
      </c>
      <c r="D19" s="12">
        <f>IF(ISERROR(B19-C19),"n/a",B19-C19)</f>
        <v>4.3478260869565216E-2</v>
      </c>
    </row>
    <row r="20" spans="1:4" ht="15" x14ac:dyDescent="0.25">
      <c r="A20" s="14" t="s">
        <v>15</v>
      </c>
      <c r="B20" s="10">
        <f>IF(ISERROR(College!N90/College!J90),"n/a",College!N90/College!J90)</f>
        <v>1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5">
      <c r="A21" s="14" t="s">
        <v>16</v>
      </c>
      <c r="B21" s="10">
        <f>IF(ISERROR(College!R90/College!N90), "n/a",College!R90/College!N90)</f>
        <v>1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IF(ISERROR(College!F88/College!B88),"n/a",College!F88/College!B88)</f>
        <v>0.76923076923076927</v>
      </c>
      <c r="C23" s="10">
        <f>IF(ISERROR(College!G88/College!C88),"n/a",College!G88/College!C88)</f>
        <v>0.68421052631578949</v>
      </c>
      <c r="D23" s="12">
        <f>IF(ISERROR(B23-C23),"n/a",B23-C23)</f>
        <v>8.5020242914979782E-2</v>
      </c>
    </row>
    <row r="24" spans="1:4" ht="15" x14ac:dyDescent="0.25">
      <c r="A24" s="14" t="s">
        <v>13</v>
      </c>
      <c r="B24" s="10">
        <f>IF(ISERROR(College!J88/College!F88),"n/a",College!J88/College!F88)</f>
        <v>0.15</v>
      </c>
      <c r="C24" s="10">
        <f>IF(ISERROR(College!K88/College!G88),"n/a",College!K88/College!G88)</f>
        <v>7.6923076923076927E-2</v>
      </c>
      <c r="D24" s="12">
        <f>IF(ISERROR(B24-C24),"n/a",B24-C24)</f>
        <v>7.3076923076923067E-2</v>
      </c>
    </row>
    <row r="25" spans="1:4" ht="15" x14ac:dyDescent="0.25">
      <c r="A25" s="14" t="s">
        <v>14</v>
      </c>
      <c r="B25" s="10">
        <f>IF(ISERROR(College!N88/College!F88),"n/a",College!N88/College!F88)</f>
        <v>0.15</v>
      </c>
      <c r="C25" s="10">
        <f>IF(ISERROR(College!O88/College!G88),"n/a",College!O88/College!G88)</f>
        <v>7.6923076923076927E-2</v>
      </c>
      <c r="D25" s="12">
        <f>IF(ISERROR(B25-C25),"n/a",B25-C25)</f>
        <v>7.3076923076923067E-2</v>
      </c>
    </row>
    <row r="26" spans="1:4" ht="15" x14ac:dyDescent="0.25">
      <c r="A26" s="14" t="s">
        <v>15</v>
      </c>
      <c r="B26" s="10">
        <f>IF(ISERROR(College!N88/College!J88),"n/a",College!N88/College!J88)</f>
        <v>1</v>
      </c>
      <c r="C26" s="10">
        <f>IF(ISERROR(College!O88/College!K88),"n/a",College!O88/College!K88)</f>
        <v>1</v>
      </c>
      <c r="D26" s="12">
        <f>IF(ISERROR(B26-C26),"n/a",B26-C26)</f>
        <v>0</v>
      </c>
    </row>
    <row r="27" spans="1:4" ht="15" x14ac:dyDescent="0.25">
      <c r="A27" s="14" t="s">
        <v>16</v>
      </c>
      <c r="B27" s="10">
        <f>IF(ISERROR(College!R88/College!N88), "n/a",College!R88/College!N88)</f>
        <v>1</v>
      </c>
      <c r="C27" s="10">
        <f>IF(ISERROR(College!S88/College!O88), "n/a",College!S88/College!O88)</f>
        <v>1</v>
      </c>
      <c r="D27" s="12">
        <f>IF(ISERROR(B27-C27),"n/a",B27-C27)</f>
        <v>0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IF(ISERROR(College!F84/College!B84),"n/a",College!F84/College!B84)</f>
        <v>1.2727272727272727</v>
      </c>
      <c r="C29" s="10">
        <f>IF(ISERROR(College!G84/College!C84),"n/a",College!G84/College!C84)</f>
        <v>0.85623003194888181</v>
      </c>
      <c r="D29" s="12">
        <f>IF(ISERROR(B29-C29),"n/a",B29-C29)</f>
        <v>0.4164972407783909</v>
      </c>
    </row>
    <row r="30" spans="1:4" ht="15" x14ac:dyDescent="0.25">
      <c r="A30" s="14" t="s">
        <v>13</v>
      </c>
      <c r="B30" s="10">
        <f>IF(ISERROR(College!J84/College!F84),"n/a",College!J84/College!F84)</f>
        <v>0.14039408866995073</v>
      </c>
      <c r="C30" s="10">
        <f>IF(ISERROR(College!K84/College!G84),"n/a",College!K84/College!G84)</f>
        <v>0.16791044776119404</v>
      </c>
      <c r="D30" s="12">
        <f>IF(ISERROR(B30-C30),"n/a",B30-C30)</f>
        <v>-2.7516359091243309E-2</v>
      </c>
    </row>
    <row r="31" spans="1:4" ht="15" x14ac:dyDescent="0.25">
      <c r="A31" s="14" t="s">
        <v>14</v>
      </c>
      <c r="B31" s="10">
        <f>IF(ISERROR(College!N84/College!F84),"n/a",College!N84/College!F84)</f>
        <v>0.12315270935960591</v>
      </c>
      <c r="C31" s="10">
        <f>IF(ISERROR(College!O84/College!G84),"n/a",College!O84/College!G84)</f>
        <v>0.15671641791044777</v>
      </c>
      <c r="D31" s="12">
        <f>IF(ISERROR(B31-C31),"n/a",B31-C31)</f>
        <v>-3.3563708550841856E-2</v>
      </c>
    </row>
    <row r="32" spans="1:4" ht="15" x14ac:dyDescent="0.25">
      <c r="A32" s="14" t="s">
        <v>15</v>
      </c>
      <c r="B32" s="10">
        <f>IF(ISERROR(College!N84/College!J84),"n/a",College!N84/College!J84)</f>
        <v>0.8771929824561403</v>
      </c>
      <c r="C32" s="10">
        <f>IF(ISERROR(College!O84/College!K84),"n/a",College!O84/College!K84)</f>
        <v>0.93333333333333335</v>
      </c>
      <c r="D32" s="12">
        <f>IF(ISERROR(B32-C32),"n/a",B32-C32)</f>
        <v>-5.6140350877193046E-2</v>
      </c>
    </row>
    <row r="33" spans="1:4" ht="15.6" thickBot="1" x14ac:dyDescent="0.3">
      <c r="A33" s="15" t="s">
        <v>16</v>
      </c>
      <c r="B33" s="11">
        <f>IF(ISERROR(College!R84/College!N84), "n/a",College!R84/College!N84)</f>
        <v>1</v>
      </c>
      <c r="C33" s="11">
        <f>IF(ISERROR(College!S84/College!O84), "n/a",College!S84/College!O84)</f>
        <v>1</v>
      </c>
      <c r="D33" s="13">
        <f>IF(ISERROR(B33-C33),"n/a",B33-C33)</f>
        <v>0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6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6" x14ac:dyDescent="0.25">
      <c r="A36" s="419" t="s">
        <v>11</v>
      </c>
      <c r="B36" s="349" t="str">
        <f>(Summary!B7)</f>
        <v>as of 9/30/22</v>
      </c>
      <c r="C36" s="349" t="str">
        <f>(Summary!C7)</f>
        <v>as of 9/30/21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IF(ISERROR(College!F93/College!B93),"n/a",College!F93/College!B93)</f>
        <v>1.0340909090909092</v>
      </c>
      <c r="C39" s="10">
        <f>IF(ISERROR(College!G93/College!C93),"n/a",College!G93/College!C93)</f>
        <v>0.93137254901960786</v>
      </c>
      <c r="D39" s="12">
        <f>IF(ISERROR(B39-C39),"n/a",B39-C39)</f>
        <v>0.10271836007130131</v>
      </c>
    </row>
    <row r="40" spans="1:4" ht="15" x14ac:dyDescent="0.25">
      <c r="A40" s="14" t="s">
        <v>13</v>
      </c>
      <c r="B40" s="10">
        <f>IF(ISERROR(College!J93/College!F93),"n/a",College!J93/College!F93)</f>
        <v>0.31868131868131866</v>
      </c>
      <c r="C40" s="10">
        <f>IF(ISERROR(College!K93/College!G93),"n/a",College!K93/College!G93)</f>
        <v>0.23157894736842105</v>
      </c>
      <c r="D40" s="12">
        <f>IF(ISERROR(B40-C40),"n/a",B40-C40)</f>
        <v>8.7102371312897608E-2</v>
      </c>
    </row>
    <row r="41" spans="1:4" ht="15" x14ac:dyDescent="0.25">
      <c r="A41" s="14" t="s">
        <v>14</v>
      </c>
      <c r="B41" s="10">
        <f>IF(ISERROR(College!N93/College!F93),"n/a",College!N93/College!F93)</f>
        <v>0.30769230769230771</v>
      </c>
      <c r="C41" s="10">
        <f>IF(ISERROR(College!O93/College!G93),"n/a",College!O93/College!G93)</f>
        <v>0.22105263157894736</v>
      </c>
      <c r="D41" s="12">
        <f>IF(ISERROR(B41-C41),"n/a",B41-C41)</f>
        <v>8.6639676113360348E-2</v>
      </c>
    </row>
    <row r="42" spans="1:4" ht="15" x14ac:dyDescent="0.25">
      <c r="A42" s="14" t="s">
        <v>15</v>
      </c>
      <c r="B42" s="10">
        <f>IF(ISERROR(College!N93/College!J93),"n/a",College!N93/College!J93)</f>
        <v>0.96551724137931039</v>
      </c>
      <c r="C42" s="10">
        <f>IF(ISERROR(College!O93/College!K93),"n/a",College!O93/College!K93)</f>
        <v>0.95454545454545459</v>
      </c>
      <c r="D42" s="12">
        <f>IF(ISERROR(B42-C42),"n/a",B42-C42)</f>
        <v>1.0971786833855801E-2</v>
      </c>
    </row>
    <row r="43" spans="1:4" ht="15" x14ac:dyDescent="0.25">
      <c r="A43" s="14" t="s">
        <v>16</v>
      </c>
      <c r="B43" s="10">
        <f>IF(ISERROR(College!R93/College!N93), "n/a",College!R93/College!N93)</f>
        <v>0.9642857142857143</v>
      </c>
      <c r="C43" s="10">
        <f>IF(ISERROR(College!S93/College!O93), "n/a",College!S93/College!O93)</f>
        <v>1</v>
      </c>
      <c r="D43" s="12">
        <f>IF(ISERROR(B43-C43),"n/a",B43-C43)</f>
        <v>-3.5714285714285698E-2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 t="str">
        <f>IF(ISERROR(College!F94/College!B94),"n/a",College!F94/College!B94)</f>
        <v>n/a</v>
      </c>
      <c r="C45" s="10">
        <f>IF(ISERROR(College!G94/College!C94),"n/a",College!G94/College!C94)</f>
        <v>1</v>
      </c>
      <c r="D45" s="12" t="str">
        <f>IF(ISERROR(B45-C45),"n/a",B45-C45)</f>
        <v>n/a</v>
      </c>
    </row>
    <row r="46" spans="1:4" ht="15" x14ac:dyDescent="0.25">
      <c r="A46" s="14" t="s">
        <v>13</v>
      </c>
      <c r="B46" s="10" t="str">
        <f>IF(ISERROR(College!J94/College!F94),"n/a",College!J94/College!F94)</f>
        <v>n/a</v>
      </c>
      <c r="C46" s="10">
        <f>IF(ISERROR(College!K94/College!G94),"n/a",College!K94/College!G94)</f>
        <v>0.5</v>
      </c>
      <c r="D46" s="12" t="str">
        <f>IF(ISERROR(B46-C46),"n/a",B46-C46)</f>
        <v>n/a</v>
      </c>
    </row>
    <row r="47" spans="1:4" ht="15" x14ac:dyDescent="0.25">
      <c r="A47" s="14" t="s">
        <v>14</v>
      </c>
      <c r="B47" s="10" t="str">
        <f>IF(ISERROR(College!N94/College!F94),"n/a",College!N94/College!F94)</f>
        <v>n/a</v>
      </c>
      <c r="C47" s="10">
        <f>IF(ISERROR(College!O94/College!G94),"n/a",College!O94/College!G94)</f>
        <v>0.5</v>
      </c>
      <c r="D47" s="12" t="str">
        <f>IF(ISERROR(B47-C47),"n/a",B47-C47)</f>
        <v>n/a</v>
      </c>
    </row>
    <row r="48" spans="1:4" ht="15" x14ac:dyDescent="0.25">
      <c r="A48" s="14" t="s">
        <v>15</v>
      </c>
      <c r="B48" s="10" t="str">
        <f>IF(ISERROR(College!N94/College!J94),"n/a",College!N94/College!J94)</f>
        <v>n/a</v>
      </c>
      <c r="C48" s="10">
        <f>IF(ISERROR(College!O94/College!K94),"n/a",College!O94/College!K94)</f>
        <v>1</v>
      </c>
      <c r="D48" s="12" t="str">
        <f>IF(ISERROR(B48-C48),"n/a",B48-C48)</f>
        <v>n/a</v>
      </c>
    </row>
    <row r="49" spans="1:4" ht="15" x14ac:dyDescent="0.25">
      <c r="A49" s="23" t="s">
        <v>16</v>
      </c>
      <c r="B49" s="10" t="str">
        <f>IF(ISERROR(College!R94/College!N94), "n/a",College!R94/College!N94)</f>
        <v>n/a</v>
      </c>
      <c r="C49" s="10">
        <f>IF(ISERROR(College!X94/College!T94), "n/a",College!X94/College!T94)</f>
        <v>0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 t="str">
        <f>IF(ISERROR(College!K98/College!G98),"n/a",College!K98/College!G98)</f>
        <v>n/a</v>
      </c>
      <c r="C51" s="10">
        <f>IF(ISERROR(College!G98/College!C98),"n/a",College!G98/College!C98)</f>
        <v>0</v>
      </c>
      <c r="D51" s="12" t="str">
        <f>IF(ISERROR(B51-C51),"n/a",B51-C51)</f>
        <v>n/a</v>
      </c>
    </row>
    <row r="52" spans="1:4" ht="15" x14ac:dyDescent="0.25">
      <c r="A52" s="14" t="s">
        <v>13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5">
      <c r="A53" s="14" t="s">
        <v>14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5">
      <c r="A54" s="14" t="s">
        <v>15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IF(ISERROR(College!F96/College!B96),"n/a",College!F96/College!B96)</f>
        <v>0.83333333333333337</v>
      </c>
      <c r="C57" s="10">
        <f>IF(ISERROR(College!G96/College!C96),"n/a",College!G96/College!C96)</f>
        <v>1</v>
      </c>
      <c r="D57" s="12">
        <f>IF(ISERROR(B57-C57),"n/a",B57-C57)</f>
        <v>-0.16666666666666663</v>
      </c>
    </row>
    <row r="58" spans="1:4" ht="15" x14ac:dyDescent="0.25">
      <c r="A58" s="14" t="s">
        <v>13</v>
      </c>
      <c r="B58" s="10">
        <f>IF(ISERROR(College!J96/College!F96),"n/a",College!J96/College!F96)</f>
        <v>0.2</v>
      </c>
      <c r="C58" s="10">
        <f>IF(ISERROR(College!K96/College!G96),"n/a",College!K96/College!G96)</f>
        <v>0</v>
      </c>
      <c r="D58" s="12">
        <f>IF(ISERROR(B58-C58),"n/a",B58-C58)</f>
        <v>0.2</v>
      </c>
    </row>
    <row r="59" spans="1:4" ht="15" x14ac:dyDescent="0.25">
      <c r="A59" s="14" t="s">
        <v>14</v>
      </c>
      <c r="B59" s="10">
        <f>IF(ISERROR(College!N96/College!F96),"n/a",College!N96/College!F96)</f>
        <v>0.2</v>
      </c>
      <c r="C59" s="10">
        <f>IF(ISERROR(College!O96/College!G96),"n/a",College!O96/College!G96)</f>
        <v>0</v>
      </c>
      <c r="D59" s="12">
        <f>IF(ISERROR(B59-C59),"n/a",B59-C59)</f>
        <v>0.2</v>
      </c>
    </row>
    <row r="60" spans="1:4" ht="15" x14ac:dyDescent="0.25">
      <c r="A60" s="14" t="s">
        <v>15</v>
      </c>
      <c r="B60" s="10">
        <f>IF(ISERROR(College!N96/College!J96),"n/a",College!N96/College!J96)</f>
        <v>1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5">
      <c r="A61" s="14" t="s">
        <v>16</v>
      </c>
      <c r="B61" s="10">
        <f>IF(ISERROR(College!R96/College!N96), "n/a",College!R96/College!N96)</f>
        <v>1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IF(ISERROR(College!F91/College!B91),"n/a",College!F91/College!B91)</f>
        <v>1.0212765957446808</v>
      </c>
      <c r="C63" s="10">
        <f>IF(ISERROR(College!G91/College!C91),"n/a",College!G91/College!C91)</f>
        <v>0.88596491228070173</v>
      </c>
      <c r="D63" s="12">
        <f>IF(ISERROR(B63-C63),"n/a",B63-C63)</f>
        <v>0.13531168346397904</v>
      </c>
    </row>
    <row r="64" spans="1:4" ht="15" x14ac:dyDescent="0.25">
      <c r="A64" s="14" t="s">
        <v>13</v>
      </c>
      <c r="B64" s="10">
        <f>IF(ISERROR(College!J91/College!F91),"n/a",College!J91/College!F91)</f>
        <v>0.3125</v>
      </c>
      <c r="C64" s="10">
        <f>IF(ISERROR(College!K91/College!G91),"n/a",College!K91/College!G91)</f>
        <v>0.22772277227722773</v>
      </c>
      <c r="D64" s="12">
        <f>IF(ISERROR(B64-C64),"n/a",B64-C64)</f>
        <v>8.4777227722772269E-2</v>
      </c>
    </row>
    <row r="65" spans="1:4" ht="15" x14ac:dyDescent="0.25">
      <c r="A65" s="14" t="s">
        <v>14</v>
      </c>
      <c r="B65" s="10">
        <f>IF(ISERROR(College!N91/College!F91),"n/a",College!N91/College!F91)</f>
        <v>0.30208333333333331</v>
      </c>
      <c r="C65" s="10">
        <f>IF(ISERROR(College!O91/College!G91),"n/a",College!O91/College!G91)</f>
        <v>0.21782178217821782</v>
      </c>
      <c r="D65" s="12">
        <f>IF(ISERROR(B65-C65),"n/a",B65-C65)</f>
        <v>8.4261551155115494E-2</v>
      </c>
    </row>
    <row r="66" spans="1:4" ht="15" x14ac:dyDescent="0.25">
      <c r="A66" s="14" t="s">
        <v>15</v>
      </c>
      <c r="B66" s="10">
        <f>IF(ISERROR(College!N91/College!J91),"n/a",College!N91/College!J91)</f>
        <v>0.96666666666666667</v>
      </c>
      <c r="C66" s="10">
        <f>IF(ISERROR(College!O91/College!K91),"n/a",College!O91/College!K91)</f>
        <v>0.95652173913043481</v>
      </c>
      <c r="D66" s="12">
        <f>IF(ISERROR(B66-C66),"n/a",B66-C66)</f>
        <v>1.0144927536231862E-2</v>
      </c>
    </row>
    <row r="67" spans="1:4" ht="15.6" thickBot="1" x14ac:dyDescent="0.3">
      <c r="A67" s="15" t="s">
        <v>16</v>
      </c>
      <c r="B67" s="11">
        <f>IF(ISERROR(College!R91/College!N91), "n/a",College!R91/College!N91)</f>
        <v>0.96551724137931039</v>
      </c>
      <c r="C67" s="11">
        <f>IF(ISERROR(College!S91/College!O91), "n/a",College!S91/College!O91)</f>
        <v>1</v>
      </c>
      <c r="D67" s="13">
        <f>IF(ISERROR(B67-C67),"n/a",B67-C67)</f>
        <v>-3.4482758620689613E-2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9/30/2022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www.w3.org/XML/1998/namespace"/>
    <ds:schemaRef ds:uri="7b0d7e73-53c3-49f5-853f-2cb02a030650"/>
    <ds:schemaRef ds:uri="ca7bfdcf-1463-48ab-aff7-245b8ac76c12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Steve R Hinton</cp:lastModifiedBy>
  <cp:lastPrinted>2017-11-07T21:36:26Z</cp:lastPrinted>
  <dcterms:created xsi:type="dcterms:W3CDTF">2000-04-05T19:43:55Z</dcterms:created>
  <dcterms:modified xsi:type="dcterms:W3CDTF">2022-09-30T14:40:11Z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