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1" documentId="8_{3AF9FEEA-7D67-4263-B1DA-2CCAFC8BCBEE}" xr6:coauthVersionLast="47" xr6:coauthVersionMax="47" xr10:uidLastSave="{E1B1C2B5-8860-46D4-BF90-810B478F4DC4}"/>
  <bookViews>
    <workbookView xWindow="30612" yWindow="-108" windowWidth="30936" windowHeight="17496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G207" i="10" l="1"/>
  <c r="K207" i="10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<sst xmlns="http://schemas.openxmlformats.org/spreadsheetml/2006/main" count="922" uniqueCount="90">
  <si>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</si>
  <si>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</si>
  <si>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</si>
  <si>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</si>
  <si>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</si>
  <si>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</si>
  <si>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</si>
  <si>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</si>
  <si>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</si>
  <si>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</si>
  <si>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</si>
  <si>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</si>
  <si>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</si>
  <si>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</si>
  <si>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</si>
  <si>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</si>
  <si>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</si>
  <si>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</si>
  <si>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</si>
  <si>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</si>
  <si>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</si>
  <si>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</si>
  <si>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</si>
  <si>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</si>
  <si>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</si>
  <si>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</si>
  <si>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</si>
  <si>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</si>
  <si>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</si>
  <si>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</si>
  <si>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</si>
  <si>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</si>
  <si>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</si>
  <si>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</si>
  <si>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</si>
  <si>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</si>
  <si>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</si>
  <si>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</si>
  <si>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</si>
  <si>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</si>
  <si>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</si>
  <si>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</si>
  <si>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</si>
  <si>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</si>
  <si>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</si>
  <si>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</si>
  <si>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</si>
  <si>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</si>
  <si>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</si>
  <si>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</si>
  <si>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</si>
  <si>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</si>
  <si>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</si>
  <si>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</si>
  <si>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</si>
  <si>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</si>
  <si>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</si>
  <si>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</si>
  <si>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</si>
  <si>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</si>
  <si>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</si>
  <si>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</si>
  <si>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</si>
  <si>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</si>
  <si>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</si>
  <si>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</si>
  <si>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</si>
  <si>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</si>
  <si>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</si>
  <si>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</si>
  <si>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</si>
  <si>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</si>
  <si>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</si>
  <si>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</si>
  <si>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</si>
  <si>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</si>
  <si>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</si>
  <si>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</si>
  <si>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Fall 2022 Enrollment Targets</t>
  </si>
  <si>
    <t>School of Education</t>
  </si>
  <si>
    <t>Fall 2022</t>
  </si>
  <si>
    <t>Fall 2021</t>
  </si>
  <si>
    <t>as of Friday, August 19, 2022</t>
  </si>
  <si>
    <t>as of 8/19/22</t>
  </si>
  <si>
    <t>as of 8/19/21</t>
  </si>
  <si>
    <t>CA Resident 1st Year Students = 5191</t>
  </si>
  <si>
    <t>CA Resident Transfer = 2117</t>
  </si>
  <si>
    <t>Nonresident 1st Year Students = 217</t>
  </si>
  <si>
    <t>Nonresident Transfer = 185</t>
  </si>
  <si>
    <t>*Total Target = 7710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</si>
</sst>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  <xf numFmtId="0" fontId="16" fillId="0" borderId="60" xfId="0" applyFont="1" applyBorder="1"/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80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82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80</v>
      </c>
      <c r="C6" s="184" t="s">
        <v>81</v>
      </c>
      <c r="D6" s="185"/>
      <c r="E6" s="186"/>
    </row>
    <row r="7" spans="1:7" ht="13.8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54685</v>
      </c>
      <c r="C9" s="84">
        <f>(C10+C14+C12)</f>
        <v>52675</v>
      </c>
      <c r="D9" s="84">
        <f>IF(ISERROR(B9-C9),"n/a",B9-C9)</f>
        <v>2010</v>
      </c>
      <c r="E9" s="156">
        <f>IF(ISERROR(D9/C9),"n/a",(D9/C9))</f>
        <v>3.8158519221642144E-2</v>
      </c>
    </row>
    <row r="10" spans="1:7" x14ac:dyDescent="0.25">
      <c r="A10" s="157" t="s">
        <v>30</v>
      </c>
      <c r="B10" s="210">
        <f>B11</f>
        <v>46621</v>
      </c>
      <c r="C10" s="210">
        <f>C11</f>
        <v>45564</v>
      </c>
      <c r="D10" s="7">
        <f t="shared" ref="D10:D16" si="0">IF(ISERROR(B10-C10),"n/a",B10-C10)</f>
        <v>1057</v>
      </c>
      <c r="E10" s="158">
        <f t="shared" ref="E10:E16" si="1">IF(ISERROR(D10/C10),"n/a",(D10/C10))</f>
        <v>2.3198138881573172E-2</v>
      </c>
    </row>
    <row r="11" spans="1:7" x14ac:dyDescent="0.25">
      <c r="A11" s="159" t="s">
        <v>31</v>
      </c>
      <c r="B11" s="280">
        <v>46621</v>
      </c>
      <c r="C11" s="280">
        <v>45564</v>
      </c>
      <c r="D11" s="282">
        <f t="shared" ref="D11" si="2">IF(ISERROR(B11-C11),"n/a",B11-C11)</f>
        <v>1057</v>
      </c>
      <c r="E11" s="283">
        <f t="shared" ref="E11" si="3">IF(ISERROR(D11/C11),"n/a",(D11/C11))</f>
        <v>2.3198138881573172E-2</v>
      </c>
    </row>
    <row r="12" spans="1:7" x14ac:dyDescent="0.25">
      <c r="A12" s="157" t="s">
        <v>29</v>
      </c>
      <c r="B12" s="28">
        <f>B13</f>
        <v>5538</v>
      </c>
      <c r="C12" s="210">
        <f>C13</f>
        <v>4748</v>
      </c>
      <c r="D12" s="7">
        <f>IF(ISERROR(B12-C12),"n/a",B12-C12)</f>
        <v>790</v>
      </c>
      <c r="E12" s="158">
        <f>IF(ISERROR(D12/C12),"n/a",(D12/C12))</f>
        <v>0.16638584667228307</v>
      </c>
    </row>
    <row r="13" spans="1:7" x14ac:dyDescent="0.25">
      <c r="A13" s="159" t="s">
        <v>31</v>
      </c>
      <c r="B13" s="211">
        <v>5538</v>
      </c>
      <c r="C13" s="211">
        <v>4748</v>
      </c>
      <c r="D13" s="6">
        <f>IF(ISERROR(B13-C13),"n/a",B13-C13)</f>
        <v>790</v>
      </c>
      <c r="E13" s="160">
        <f>IF(ISERROR(D13/C13),"n/a",(D13/C13))</f>
        <v>0.16638584667228307</v>
      </c>
    </row>
    <row r="14" spans="1:7" x14ac:dyDescent="0.25">
      <c r="A14" s="157" t="s">
        <v>32</v>
      </c>
      <c r="B14" s="28">
        <f>B15</f>
        <v>2526</v>
      </c>
      <c r="C14" s="28">
        <f>C15</f>
        <v>2363</v>
      </c>
      <c r="D14" s="7">
        <f t="shared" si="0"/>
        <v>163</v>
      </c>
      <c r="E14" s="158">
        <f t="shared" si="1"/>
        <v>6.8980110029623357E-2</v>
      </c>
    </row>
    <row r="15" spans="1:7" x14ac:dyDescent="0.25">
      <c r="A15" s="159" t="s">
        <v>31</v>
      </c>
      <c r="B15" s="211">
        <v>2526</v>
      </c>
      <c r="C15" s="211">
        <v>2363</v>
      </c>
      <c r="D15" s="6">
        <v>0</v>
      </c>
      <c r="E15" s="160">
        <f t="shared" si="1"/>
        <v>0</v>
      </c>
    </row>
    <row r="16" spans="1:7" x14ac:dyDescent="0.25">
      <c r="A16" s="155" t="s">
        <v>7</v>
      </c>
      <c r="B16" s="84">
        <f>(B17+B23+B20)</f>
        <v>12980</v>
      </c>
      <c r="C16" s="84">
        <f>(C17+C23+C20)</f>
        <v>14758</v>
      </c>
      <c r="D16" s="84">
        <f t="shared" si="0"/>
        <v>-1778</v>
      </c>
      <c r="E16" s="156">
        <f t="shared" si="1"/>
        <v>-0.12047702940777884</v>
      </c>
    </row>
    <row r="17" spans="1:5" x14ac:dyDescent="0.25">
      <c r="A17" s="157" t="s">
        <v>30</v>
      </c>
      <c r="B17" s="210">
        <f>SUM(B18:B19)</f>
        <v>11662</v>
      </c>
      <c r="C17" s="210">
        <f>SUM(C18:C19)</f>
        <v>13209</v>
      </c>
      <c r="D17" s="7">
        <f t="shared" ref="D17:D23" si="4">IF(ISERROR(B17-C17),"n/a",B17-C17)</f>
        <v>-1547</v>
      </c>
      <c r="E17" s="158">
        <f t="shared" ref="E17:E24" si="5">IF(ISERROR(D17/C17),"n/a",(D17/C17))</f>
        <v>-0.11711711711711711</v>
      </c>
    </row>
    <row r="18" spans="1:5" x14ac:dyDescent="0.25">
      <c r="A18" s="159" t="s">
        <v>31</v>
      </c>
      <c r="B18" s="280">
        <v>11474</v>
      </c>
      <c r="C18" s="281">
        <v>12994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188</v>
      </c>
      <c r="C19" s="281">
        <v>215</v>
      </c>
      <c r="D19" s="282">
        <v>0</v>
      </c>
      <c r="E19" s="283">
        <f t="shared" si="5"/>
        <v>0</v>
      </c>
    </row>
    <row r="20" spans="1:5" x14ac:dyDescent="0.25">
      <c r="A20" s="157" t="s">
        <v>29</v>
      </c>
      <c r="B20" s="28">
        <f>B21+B22</f>
        <v>1085</v>
      </c>
      <c r="C20" s="28">
        <f>C21+C22</f>
        <v>1318</v>
      </c>
      <c r="D20" s="7">
        <f>IF(ISERROR(B20-C20),"n/a",B20-C20)</f>
        <v>-233</v>
      </c>
      <c r="E20" s="158">
        <f>IF(ISERROR(D20/C20),"n/a",(D20/C20))</f>
        <v>-0.17678300455235205</v>
      </c>
    </row>
    <row r="21" spans="1:5" x14ac:dyDescent="0.25">
      <c r="A21" s="159" t="s">
        <v>31</v>
      </c>
      <c r="B21" s="211">
        <v>1085</v>
      </c>
      <c r="C21" s="211">
        <v>1318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233</v>
      </c>
      <c r="C23" s="28">
        <f>C24</f>
        <v>231</v>
      </c>
      <c r="D23" s="7">
        <f t="shared" si="4"/>
        <v>2</v>
      </c>
      <c r="E23" s="158">
        <f t="shared" si="5"/>
        <v>8.658008658008658E-3</v>
      </c>
    </row>
    <row r="24" spans="1:5" x14ac:dyDescent="0.25">
      <c r="A24" s="159" t="s">
        <v>31</v>
      </c>
      <c r="B24" s="211">
        <v>233</v>
      </c>
      <c r="C24" s="211">
        <v>231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67665</v>
      </c>
      <c r="C25" s="84">
        <f>(C9+C16)</f>
        <v>67433</v>
      </c>
      <c r="D25" s="84">
        <f>IF(ISERROR(B25-C25),"n/a",B25-C25)</f>
        <v>232</v>
      </c>
      <c r="E25" s="156">
        <f>IF(ISERROR(D25/C25),"n/a",(D25/C25))</f>
        <v>3.4404520042115878E-3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2</v>
      </c>
      <c r="C28" s="84">
        <f>(C29+C33+C31)</f>
        <v>2</v>
      </c>
      <c r="D28" s="84">
        <f t="shared" ref="D28:D44" si="6">IF(ISERROR(B28-C28),"n/a",B28-C28)</f>
        <v>0</v>
      </c>
      <c r="E28" s="156">
        <f t="shared" ref="E28:E44" si="7">IF(ISERROR(D28/C28),"n/a",(D28/C28))</f>
        <v>0</v>
      </c>
    </row>
    <row r="29" spans="1:5" x14ac:dyDescent="0.25">
      <c r="A29" s="157" t="s">
        <v>30</v>
      </c>
      <c r="B29" s="210">
        <f>B30</f>
        <v>1</v>
      </c>
      <c r="C29" s="210">
        <f>C30</f>
        <v>2</v>
      </c>
      <c r="D29" s="7">
        <f t="shared" si="6"/>
        <v>-1</v>
      </c>
      <c r="E29" s="158">
        <f t="shared" si="7"/>
        <v>-0.5</v>
      </c>
    </row>
    <row r="30" spans="1:5" x14ac:dyDescent="0.25">
      <c r="A30" s="159" t="s">
        <v>31</v>
      </c>
      <c r="B30" s="280">
        <v>1</v>
      </c>
      <c r="C30" s="280">
        <v>2</v>
      </c>
      <c r="D30" s="282">
        <f t="shared" ref="D30" si="8">IF(ISERROR(B30-C30),"n/a",B30-C30)</f>
        <v>-1</v>
      </c>
      <c r="E30" s="283">
        <f t="shared" ref="E30" si="9">IF(ISERROR(D30/C30),"n/a",(D30/C30))</f>
        <v>-0.5</v>
      </c>
    </row>
    <row r="31" spans="1:5" x14ac:dyDescent="0.25">
      <c r="A31" s="157" t="s">
        <v>29</v>
      </c>
      <c r="B31" s="28">
        <f>B32</f>
        <v>1</v>
      </c>
      <c r="C31" s="28">
        <f>C32</f>
        <v>0</v>
      </c>
      <c r="D31" s="7">
        <f>IF(ISERROR(B31-C31),"n/a",B31-C31)</f>
        <v>1</v>
      </c>
      <c r="E31" s="158" t="str">
        <f>IF(ISERROR(D31/C31),"n/a",(D31/C31))</f>
        <v>n/a</v>
      </c>
    </row>
    <row r="32" spans="1:5" x14ac:dyDescent="0.25">
      <c r="A32" s="159" t="s">
        <v>31</v>
      </c>
      <c r="B32" s="211">
        <v>1</v>
      </c>
      <c r="C32" s="211">
        <v>0</v>
      </c>
      <c r="D32" s="6">
        <f>IF(ISERROR(B32-C32),"n/a",B32-C32)</f>
        <v>1</v>
      </c>
      <c r="E32" s="160" t="str">
        <f>IF(ISERROR(D32/C32),"n/a",(D32/C32))</f>
        <v>n/a</v>
      </c>
    </row>
    <row r="33" spans="1:5" x14ac:dyDescent="0.25">
      <c r="A33" s="157" t="s">
        <v>32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5">
      <c r="A34" s="159" t="s">
        <v>31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5">
      <c r="A35" s="155" t="s">
        <v>7</v>
      </c>
      <c r="B35" s="84">
        <f>(B36+B42+B39)</f>
        <v>0</v>
      </c>
      <c r="C35" s="84">
        <f>(C36+C42+C39)</f>
        <v>1</v>
      </c>
      <c r="D35" s="84">
        <f t="shared" si="6"/>
        <v>-1</v>
      </c>
      <c r="E35" s="156">
        <f t="shared" si="7"/>
        <v>-1</v>
      </c>
    </row>
    <row r="36" spans="1:5" x14ac:dyDescent="0.25">
      <c r="A36" s="157" t="s">
        <v>30</v>
      </c>
      <c r="B36" s="210">
        <f>SUM(B37:B38)</f>
        <v>0</v>
      </c>
      <c r="C36" s="210">
        <f>SUM(C37:C38)</f>
        <v>1</v>
      </c>
      <c r="D36" s="7">
        <f t="shared" si="6"/>
        <v>-1</v>
      </c>
      <c r="E36" s="158">
        <f t="shared" si="7"/>
        <v>-1</v>
      </c>
    </row>
    <row r="37" spans="1:5" x14ac:dyDescent="0.25">
      <c r="A37" s="159" t="s">
        <v>31</v>
      </c>
      <c r="B37" s="280">
        <v>0</v>
      </c>
      <c r="C37" s="281">
        <v>1</v>
      </c>
      <c r="D37" s="282">
        <f t="shared" si="6"/>
        <v>-1</v>
      </c>
      <c r="E37" s="283">
        <f t="shared" si="7"/>
        <v>-1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5">
      <c r="A40" s="159" t="s">
        <v>31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5">
      <c r="A43" s="159" t="s">
        <v>31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5">
      <c r="A44" s="161" t="s">
        <v>5</v>
      </c>
      <c r="B44" s="84">
        <f>(B28+B35)</f>
        <v>2</v>
      </c>
      <c r="C44" s="84">
        <f>(C28+C35)</f>
        <v>3</v>
      </c>
      <c r="D44" s="84">
        <f t="shared" si="6"/>
        <v>-1</v>
      </c>
      <c r="E44" s="156">
        <f t="shared" si="7"/>
        <v>-0.33333333333333331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37923</v>
      </c>
      <c r="C47" s="84">
        <f>(C48+C52+C50)</f>
        <v>34779</v>
      </c>
      <c r="D47" s="84">
        <f t="shared" ref="D47:D53" si="10">IF(ISERROR(B47-C47),"n/a",B47-C47)</f>
        <v>3144</v>
      </c>
      <c r="E47" s="156">
        <f t="shared" ref="E47:E53" si="11">IF(ISERROR(D47/C47),"n/a",(D47/C47))</f>
        <v>9.0399378935564559E-2</v>
      </c>
    </row>
    <row r="48" spans="1:5" x14ac:dyDescent="0.25">
      <c r="A48" s="157" t="s">
        <v>30</v>
      </c>
      <c r="B48" s="210">
        <f>B49</f>
        <v>31390</v>
      </c>
      <c r="C48" s="210">
        <f>C49</f>
        <v>29218</v>
      </c>
      <c r="D48" s="7">
        <f t="shared" si="10"/>
        <v>2172</v>
      </c>
      <c r="E48" s="158">
        <f t="shared" si="11"/>
        <v>7.4337737011431315E-2</v>
      </c>
    </row>
    <row r="49" spans="1:5" x14ac:dyDescent="0.25">
      <c r="A49" s="159" t="s">
        <v>31</v>
      </c>
      <c r="B49" s="280">
        <v>31390</v>
      </c>
      <c r="C49" s="280">
        <v>29218</v>
      </c>
      <c r="D49" s="282">
        <f t="shared" ref="D49" si="12">IF(ISERROR(B49-C49),"n/a",B49-C49)</f>
        <v>2172</v>
      </c>
      <c r="E49" s="283">
        <f t="shared" ref="E49" si="13">IF(ISERROR(D49/C49),"n/a",(D49/C49))</f>
        <v>7.4337737011431315E-2</v>
      </c>
    </row>
    <row r="50" spans="1:5" x14ac:dyDescent="0.25">
      <c r="A50" s="157" t="s">
        <v>29</v>
      </c>
      <c r="B50" s="28">
        <f>B51</f>
        <v>4373</v>
      </c>
      <c r="C50" s="28">
        <f>C51</f>
        <v>3573</v>
      </c>
      <c r="D50" s="7">
        <f>IF(ISERROR(B50-C50),"n/a",B50-C50)</f>
        <v>800</v>
      </c>
      <c r="E50" s="158">
        <f>IF(ISERROR(D50/C50),"n/a",(D50/C50))</f>
        <v>0.22390148334732718</v>
      </c>
    </row>
    <row r="51" spans="1:5" x14ac:dyDescent="0.25">
      <c r="A51" s="159" t="s">
        <v>31</v>
      </c>
      <c r="B51" s="211">
        <v>4373</v>
      </c>
      <c r="C51" s="211">
        <v>3573</v>
      </c>
      <c r="D51" s="6">
        <f>IF(ISERROR(B51-C51),"n/a",B51-C51)</f>
        <v>800</v>
      </c>
      <c r="E51" s="160">
        <f>IF(ISERROR(D51/C51),"n/a",(D51/C51))</f>
        <v>0.22390148334732718</v>
      </c>
    </row>
    <row r="52" spans="1:5" x14ac:dyDescent="0.25">
      <c r="A52" s="157" t="s">
        <v>32</v>
      </c>
      <c r="B52" s="28">
        <f>B53</f>
        <v>2160</v>
      </c>
      <c r="C52" s="28">
        <f>C53</f>
        <v>1988</v>
      </c>
      <c r="D52" s="7">
        <f t="shared" si="10"/>
        <v>172</v>
      </c>
      <c r="E52" s="158">
        <f t="shared" si="11"/>
        <v>8.651911468812877E-2</v>
      </c>
    </row>
    <row r="53" spans="1:5" x14ac:dyDescent="0.25">
      <c r="A53" s="159" t="s">
        <v>31</v>
      </c>
      <c r="B53" s="211">
        <v>2160</v>
      </c>
      <c r="C53" s="211">
        <v>1988</v>
      </c>
      <c r="D53" s="6">
        <f t="shared" si="10"/>
        <v>172</v>
      </c>
      <c r="E53" s="160">
        <f t="shared" si="11"/>
        <v>8.651911468812877E-2</v>
      </c>
    </row>
    <row r="54" spans="1:5" x14ac:dyDescent="0.25">
      <c r="A54" s="155" t="s">
        <v>7</v>
      </c>
      <c r="B54" s="84">
        <f>(B55+B61+B58)</f>
        <v>8055</v>
      </c>
      <c r="C54" s="84">
        <f>(C55+C61+C58)</f>
        <v>9447</v>
      </c>
      <c r="D54" s="84">
        <f t="shared" ref="D54:D63" si="14">IF(ISERROR(B54-C54),"n/a",B54-C54)</f>
        <v>-1392</v>
      </c>
      <c r="E54" s="156">
        <f t="shared" ref="E54:E63" si="15">IF(ISERROR(D54/C54),"n/a",(D54/C54))</f>
        <v>-0.14734836456017783</v>
      </c>
    </row>
    <row r="55" spans="1:5" x14ac:dyDescent="0.25">
      <c r="A55" s="157" t="s">
        <v>30</v>
      </c>
      <c r="B55" s="210">
        <f>SUM(B56:B57)</f>
        <v>7230</v>
      </c>
      <c r="C55" s="210">
        <f>SUM(C56:C57)</f>
        <v>8407</v>
      </c>
      <c r="D55" s="7">
        <f t="shared" si="14"/>
        <v>-1177</v>
      </c>
      <c r="E55" s="158">
        <f t="shared" si="15"/>
        <v>-0.14000237896990603</v>
      </c>
    </row>
    <row r="56" spans="1:5" x14ac:dyDescent="0.25">
      <c r="A56" s="159" t="s">
        <v>31</v>
      </c>
      <c r="B56" s="280">
        <v>7159</v>
      </c>
      <c r="C56" s="280">
        <v>8263</v>
      </c>
      <c r="D56" s="282">
        <f t="shared" si="14"/>
        <v>-1104</v>
      </c>
      <c r="E56" s="283">
        <f t="shared" si="15"/>
        <v>-0.13360764855379403</v>
      </c>
    </row>
    <row r="57" spans="1:5" x14ac:dyDescent="0.25">
      <c r="A57" s="159" t="s">
        <v>22</v>
      </c>
      <c r="B57" s="280">
        <v>71</v>
      </c>
      <c r="C57" s="280">
        <v>144</v>
      </c>
      <c r="D57" s="282">
        <f t="shared" si="14"/>
        <v>-73</v>
      </c>
      <c r="E57" s="283">
        <f t="shared" si="15"/>
        <v>-0.50694444444444442</v>
      </c>
    </row>
    <row r="58" spans="1:5" x14ac:dyDescent="0.25">
      <c r="A58" s="157" t="s">
        <v>29</v>
      </c>
      <c r="B58" s="28">
        <f>B59+B60</f>
        <v>749</v>
      </c>
      <c r="C58" s="28">
        <f>C59+C60</f>
        <v>979</v>
      </c>
      <c r="D58" s="7">
        <f>IF(ISERROR(B58-C58),"n/a",B58-C58)</f>
        <v>-230</v>
      </c>
      <c r="E58" s="158">
        <f>IF(ISERROR(D58/C58),"n/a",(D58/C58))</f>
        <v>-0.23493360572012256</v>
      </c>
    </row>
    <row r="59" spans="1:5" s="2" customFormat="1" x14ac:dyDescent="0.25">
      <c r="A59" s="159" t="s">
        <v>31</v>
      </c>
      <c r="B59" s="211">
        <v>749</v>
      </c>
      <c r="C59" s="211">
        <v>979</v>
      </c>
      <c r="D59" s="6">
        <f>IF(ISERROR(B59-C59),"n/a",B59-C59)</f>
        <v>-230</v>
      </c>
      <c r="E59" s="160">
        <f>IF(ISERROR(D59/C59),"n/a",(D59/C59))</f>
        <v>-0.23493360572012256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76</v>
      </c>
      <c r="C61" s="28">
        <f>C62</f>
        <v>61</v>
      </c>
      <c r="D61" s="7">
        <f t="shared" si="14"/>
        <v>15</v>
      </c>
      <c r="E61" s="158">
        <f t="shared" si="15"/>
        <v>0.24590163934426229</v>
      </c>
    </row>
    <row r="62" spans="1:5" s="2" customFormat="1" x14ac:dyDescent="0.25">
      <c r="A62" s="159" t="s">
        <v>31</v>
      </c>
      <c r="B62" s="211">
        <v>76</v>
      </c>
      <c r="C62" s="211">
        <v>61</v>
      </c>
      <c r="D62" s="6">
        <f t="shared" si="14"/>
        <v>15</v>
      </c>
      <c r="E62" s="160">
        <f t="shared" si="15"/>
        <v>0.24590163934426229</v>
      </c>
    </row>
    <row r="63" spans="1:5" ht="15.75" customHeight="1" x14ac:dyDescent="0.25">
      <c r="A63" s="161" t="s">
        <v>5</v>
      </c>
      <c r="B63" s="84">
        <f>(B47+B54)</f>
        <v>45978</v>
      </c>
      <c r="C63" s="84">
        <f>(C47+C54)</f>
        <v>44226</v>
      </c>
      <c r="D63" s="84">
        <f t="shared" si="14"/>
        <v>1752</v>
      </c>
      <c r="E63" s="156">
        <f t="shared" si="15"/>
        <v>3.9614706281372945E-2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6923</v>
      </c>
      <c r="C66" s="84">
        <f>(C67+C71+C69)</f>
        <v>6372</v>
      </c>
      <c r="D66" s="84">
        <f t="shared" ref="D66:D82" si="16">IF(ISERROR(B66-C66),"n/a",B66-C66)</f>
        <v>551</v>
      </c>
      <c r="E66" s="156">
        <f t="shared" ref="E66:E82" si="17">IF(ISERROR(D66/C66),"n/a",(D66/C66))</f>
        <v>8.6472065285624608E-2</v>
      </c>
    </row>
    <row r="67" spans="1:5" ht="14.25" customHeight="1" x14ac:dyDescent="0.25">
      <c r="A67" s="157" t="s">
        <v>30</v>
      </c>
      <c r="B67" s="210">
        <f>B68</f>
        <v>6248</v>
      </c>
      <c r="C67" s="210">
        <f>C68</f>
        <v>6011</v>
      </c>
      <c r="D67" s="7">
        <f t="shared" si="16"/>
        <v>237</v>
      </c>
      <c r="E67" s="158">
        <f t="shared" si="17"/>
        <v>3.942771585426718E-2</v>
      </c>
    </row>
    <row r="68" spans="1:5" ht="14.25" customHeight="1" x14ac:dyDescent="0.25">
      <c r="A68" s="159" t="s">
        <v>31</v>
      </c>
      <c r="B68" s="280">
        <v>6248</v>
      </c>
      <c r="C68" s="280">
        <v>6011</v>
      </c>
      <c r="D68" s="282">
        <f t="shared" ref="D68" si="18">IF(ISERROR(B68-C68),"n/a",B68-C68)</f>
        <v>237</v>
      </c>
      <c r="E68" s="283">
        <f t="shared" ref="E68" si="19">IF(ISERROR(D68/C68),"n/a",(D68/C68))</f>
        <v>3.942771585426718E-2</v>
      </c>
    </row>
    <row r="69" spans="1:5" ht="14.25" customHeight="1" x14ac:dyDescent="0.25">
      <c r="A69" s="157" t="s">
        <v>29</v>
      </c>
      <c r="B69" s="28">
        <f>B70</f>
        <v>505</v>
      </c>
      <c r="C69" s="28">
        <f>C70</f>
        <v>279</v>
      </c>
      <c r="D69" s="7">
        <f>IF(ISERROR(B69-C69),"n/a",B69-C69)</f>
        <v>226</v>
      </c>
      <c r="E69" s="158">
        <f>IF(ISERROR(D69/C69),"n/a",(D69/C69))</f>
        <v>0.81003584229390679</v>
      </c>
    </row>
    <row r="70" spans="1:5" ht="14.25" customHeight="1" x14ac:dyDescent="0.25">
      <c r="A70" s="159" t="s">
        <v>31</v>
      </c>
      <c r="B70" s="211">
        <v>505</v>
      </c>
      <c r="C70" s="211">
        <v>279</v>
      </c>
      <c r="D70" s="6">
        <f>IF(ISERROR(B70-C70),"n/a",B70-C70)</f>
        <v>226</v>
      </c>
      <c r="E70" s="160">
        <f>IF(ISERROR(D70/C70),"n/a",(D70/C70))</f>
        <v>0.81003584229390679</v>
      </c>
    </row>
    <row r="71" spans="1:5" ht="14.25" customHeight="1" x14ac:dyDescent="0.25">
      <c r="A71" s="157" t="s">
        <v>32</v>
      </c>
      <c r="B71" s="28">
        <f>B72</f>
        <v>170</v>
      </c>
      <c r="C71" s="28">
        <f>C72</f>
        <v>82</v>
      </c>
      <c r="D71" s="7">
        <f t="shared" si="16"/>
        <v>88</v>
      </c>
      <c r="E71" s="158">
        <f t="shared" si="17"/>
        <v>1.0731707317073171</v>
      </c>
    </row>
    <row r="72" spans="1:5" ht="14.25" customHeight="1" x14ac:dyDescent="0.25">
      <c r="A72" s="159" t="s">
        <v>31</v>
      </c>
      <c r="B72" s="211">
        <v>170</v>
      </c>
      <c r="C72" s="211">
        <v>82</v>
      </c>
      <c r="D72" s="6">
        <f t="shared" si="16"/>
        <v>88</v>
      </c>
      <c r="E72" s="160">
        <f t="shared" si="17"/>
        <v>1.0731707317073171</v>
      </c>
    </row>
    <row r="73" spans="1:5" ht="14.25" customHeight="1" x14ac:dyDescent="0.25">
      <c r="A73" s="155" t="s">
        <v>7</v>
      </c>
      <c r="B73" s="84">
        <f>(B74+B80+B77)</f>
        <v>1989</v>
      </c>
      <c r="C73" s="84">
        <f>(C74+C80+C77)</f>
        <v>2610</v>
      </c>
      <c r="D73" s="84">
        <f t="shared" si="16"/>
        <v>-621</v>
      </c>
      <c r="E73" s="156">
        <f t="shared" si="17"/>
        <v>-0.23793103448275862</v>
      </c>
    </row>
    <row r="74" spans="1:5" x14ac:dyDescent="0.25">
      <c r="A74" s="157" t="s">
        <v>30</v>
      </c>
      <c r="B74" s="210">
        <f>SUM(B75:B76)</f>
        <v>1788</v>
      </c>
      <c r="C74" s="210">
        <f>SUM(C75:C76)</f>
        <v>2428</v>
      </c>
      <c r="D74" s="7">
        <f t="shared" si="16"/>
        <v>-640</v>
      </c>
      <c r="E74" s="158">
        <f t="shared" si="17"/>
        <v>-0.26359143327841844</v>
      </c>
    </row>
    <row r="75" spans="1:5" x14ac:dyDescent="0.25">
      <c r="A75" s="159" t="s">
        <v>31</v>
      </c>
      <c r="B75" s="280">
        <v>1756</v>
      </c>
      <c r="C75" s="280">
        <v>2382</v>
      </c>
      <c r="D75" s="282">
        <f t="shared" si="16"/>
        <v>-626</v>
      </c>
      <c r="E75" s="283">
        <f t="shared" si="17"/>
        <v>-0.26280436607892527</v>
      </c>
    </row>
    <row r="76" spans="1:5" x14ac:dyDescent="0.25">
      <c r="A76" s="159" t="s">
        <v>22</v>
      </c>
      <c r="B76" s="280">
        <v>32</v>
      </c>
      <c r="C76" s="280">
        <v>46</v>
      </c>
      <c r="D76" s="282">
        <f t="shared" si="16"/>
        <v>-14</v>
      </c>
      <c r="E76" s="283">
        <f t="shared" si="17"/>
        <v>-0.30434782608695654</v>
      </c>
    </row>
    <row r="77" spans="1:5" ht="12" customHeight="1" x14ac:dyDescent="0.25">
      <c r="A77" s="157" t="s">
        <v>29</v>
      </c>
      <c r="B77" s="28">
        <f>B78+B79</f>
        <v>186</v>
      </c>
      <c r="C77" s="28">
        <f>C78+C79</f>
        <v>167</v>
      </c>
      <c r="D77" s="7">
        <f>IF(ISERROR(B77-C77),"n/a",B77-C77)</f>
        <v>19</v>
      </c>
      <c r="E77" s="158">
        <f>IF(ISERROR(D77/C77),"n/a",(D77/C77))</f>
        <v>0.11377245508982035</v>
      </c>
    </row>
    <row r="78" spans="1:5" ht="12" customHeight="1" x14ac:dyDescent="0.25">
      <c r="A78" s="159" t="s">
        <v>31</v>
      </c>
      <c r="B78" s="211">
        <v>186</v>
      </c>
      <c r="C78" s="211">
        <v>167</v>
      </c>
      <c r="D78" s="6">
        <f>IF(ISERROR(B78-C78),"n/a",B78-C78)</f>
        <v>19</v>
      </c>
      <c r="E78" s="160">
        <f>IF(ISERROR(D78/C78),"n/a",(D78/C78))</f>
        <v>0.11377245508982035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15</v>
      </c>
      <c r="C80" s="28">
        <f>C81</f>
        <v>15</v>
      </c>
      <c r="D80" s="7">
        <f t="shared" si="16"/>
        <v>0</v>
      </c>
      <c r="E80" s="158">
        <f t="shared" si="17"/>
        <v>0</v>
      </c>
    </row>
    <row r="81" spans="1:5" ht="12" customHeight="1" x14ac:dyDescent="0.25">
      <c r="A81" s="159" t="s">
        <v>31</v>
      </c>
      <c r="B81" s="211">
        <v>15</v>
      </c>
      <c r="C81" s="211">
        <v>15</v>
      </c>
      <c r="D81" s="6">
        <f t="shared" si="16"/>
        <v>0</v>
      </c>
      <c r="E81" s="160">
        <f t="shared" si="17"/>
        <v>0</v>
      </c>
    </row>
    <row r="82" spans="1:5" ht="15.75" customHeight="1" x14ac:dyDescent="0.25">
      <c r="A82" s="161" t="s">
        <v>5</v>
      </c>
      <c r="B82" s="84">
        <f>(B66+B73)</f>
        <v>8912</v>
      </c>
      <c r="C82" s="84">
        <f>(C66+C73)</f>
        <v>8982</v>
      </c>
      <c r="D82" s="84">
        <f t="shared" si="16"/>
        <v>-70</v>
      </c>
      <c r="E82" s="156">
        <f t="shared" si="17"/>
        <v>-7.7933645067913603E-3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6104</v>
      </c>
      <c r="C85" s="84">
        <f>(C86+C90+C88)</f>
        <v>5494</v>
      </c>
      <c r="D85" s="84">
        <f t="shared" ref="D85:D101" si="20">IF(ISERROR(B85-C85),"n/a",B85-C85)</f>
        <v>610</v>
      </c>
      <c r="E85" s="156">
        <f t="shared" ref="E85:E101" si="21">IF(ISERROR(D85/C85),"n/a",(D85/C85))</f>
        <v>0.11103021477975973</v>
      </c>
    </row>
    <row r="86" spans="1:5" ht="14.25" customHeight="1" x14ac:dyDescent="0.25">
      <c r="A86" s="157" t="s">
        <v>30</v>
      </c>
      <c r="B86" s="210">
        <f>B87</f>
        <v>5531</v>
      </c>
      <c r="C86" s="210">
        <f>C87</f>
        <v>5241</v>
      </c>
      <c r="D86" s="7">
        <f t="shared" si="20"/>
        <v>290</v>
      </c>
      <c r="E86" s="158">
        <f t="shared" si="21"/>
        <v>5.5332951726769698E-2</v>
      </c>
    </row>
    <row r="87" spans="1:5" ht="14.25" customHeight="1" x14ac:dyDescent="0.25">
      <c r="A87" s="159" t="s">
        <v>31</v>
      </c>
      <c r="B87" s="280">
        <v>5531</v>
      </c>
      <c r="C87" s="280">
        <v>5241</v>
      </c>
      <c r="D87" s="282">
        <f t="shared" ref="D87" si="22">IF(ISERROR(B87-C87),"n/a",B87-C87)</f>
        <v>290</v>
      </c>
      <c r="E87" s="283">
        <f t="shared" ref="E87" si="23">IF(ISERROR(D87/C87),"n/a",(D87/C87))</f>
        <v>5.5332951726769698E-2</v>
      </c>
    </row>
    <row r="88" spans="1:5" ht="14.25" customHeight="1" x14ac:dyDescent="0.25">
      <c r="A88" s="157" t="s">
        <v>29</v>
      </c>
      <c r="B88" s="28">
        <f>B89</f>
        <v>440</v>
      </c>
      <c r="C88" s="28">
        <f>C89</f>
        <v>197</v>
      </c>
      <c r="D88" s="7">
        <f>IF(ISERROR(B88-C88),"n/a",B88-C88)</f>
        <v>243</v>
      </c>
      <c r="E88" s="158">
        <f>IF(ISERROR(D88/C88),"n/a",(D88/C88))</f>
        <v>1.233502538071066</v>
      </c>
    </row>
    <row r="89" spans="1:5" ht="14.25" customHeight="1" x14ac:dyDescent="0.25">
      <c r="A89" s="159" t="s">
        <v>31</v>
      </c>
      <c r="B89" s="211">
        <v>440</v>
      </c>
      <c r="C89" s="211">
        <v>197</v>
      </c>
      <c r="D89" s="6">
        <f>IF(ISERROR(B89-C89),"n/a",B89-C89)</f>
        <v>243</v>
      </c>
      <c r="E89" s="160">
        <f>IF(ISERROR(D89/C89),"n/a",(D89/C89))</f>
        <v>1.233502538071066</v>
      </c>
    </row>
    <row r="90" spans="1:5" ht="14.25" customHeight="1" x14ac:dyDescent="0.25">
      <c r="A90" s="157" t="s">
        <v>32</v>
      </c>
      <c r="B90" s="28">
        <f>B91</f>
        <v>133</v>
      </c>
      <c r="C90" s="28">
        <f>C91</f>
        <v>56</v>
      </c>
      <c r="D90" s="7">
        <f t="shared" si="20"/>
        <v>77</v>
      </c>
      <c r="E90" s="158">
        <f t="shared" si="21"/>
        <v>1.375</v>
      </c>
    </row>
    <row r="91" spans="1:5" ht="14.25" customHeight="1" x14ac:dyDescent="0.25">
      <c r="A91" s="159" t="s">
        <v>31</v>
      </c>
      <c r="B91" s="211">
        <v>133</v>
      </c>
      <c r="C91" s="211">
        <v>56</v>
      </c>
      <c r="D91" s="6">
        <f t="shared" si="20"/>
        <v>77</v>
      </c>
      <c r="E91" s="160">
        <f t="shared" si="21"/>
        <v>1.375</v>
      </c>
    </row>
    <row r="92" spans="1:5" ht="14.25" customHeight="1" x14ac:dyDescent="0.25">
      <c r="A92" s="155" t="s">
        <v>7</v>
      </c>
      <c r="B92" s="84">
        <f>(B93+B99+B96)</f>
        <v>1735</v>
      </c>
      <c r="C92" s="84">
        <f>(C93+C99+C96)</f>
        <v>2361</v>
      </c>
      <c r="D92" s="84">
        <f t="shared" si="20"/>
        <v>-626</v>
      </c>
      <c r="E92" s="156">
        <f t="shared" si="21"/>
        <v>-0.26514188903007202</v>
      </c>
    </row>
    <row r="93" spans="1:5" x14ac:dyDescent="0.25">
      <c r="A93" s="157" t="s">
        <v>30</v>
      </c>
      <c r="B93" s="28">
        <f>SUM(B94:B95)</f>
        <v>1563</v>
      </c>
      <c r="C93" s="28">
        <f>SUM(C94:C95)</f>
        <v>2212</v>
      </c>
      <c r="D93" s="7">
        <f t="shared" si="20"/>
        <v>-649</v>
      </c>
      <c r="E93" s="158">
        <f t="shared" si="21"/>
        <v>-0.29339963833634719</v>
      </c>
    </row>
    <row r="94" spans="1:5" x14ac:dyDescent="0.25">
      <c r="A94" s="159" t="s">
        <v>31</v>
      </c>
      <c r="B94" s="281">
        <v>1537</v>
      </c>
      <c r="C94" s="280">
        <v>2173</v>
      </c>
      <c r="D94" s="282">
        <f t="shared" si="20"/>
        <v>-636</v>
      </c>
      <c r="E94" s="283">
        <f t="shared" si="21"/>
        <v>-0.29268292682926828</v>
      </c>
    </row>
    <row r="95" spans="1:5" x14ac:dyDescent="0.25">
      <c r="A95" s="159" t="s">
        <v>22</v>
      </c>
      <c r="B95" s="281">
        <v>26</v>
      </c>
      <c r="C95" s="280">
        <v>39</v>
      </c>
      <c r="D95" s="282">
        <f t="shared" si="20"/>
        <v>-13</v>
      </c>
      <c r="E95" s="283">
        <f t="shared" si="21"/>
        <v>-0.33333333333333331</v>
      </c>
    </row>
    <row r="96" spans="1:5" x14ac:dyDescent="0.25">
      <c r="A96" s="157" t="s">
        <v>29</v>
      </c>
      <c r="B96" s="28">
        <f>B97+B98</f>
        <v>161</v>
      </c>
      <c r="C96" s="28">
        <f>C97+C98</f>
        <v>134</v>
      </c>
      <c r="D96" s="7">
        <f>IF(ISERROR(B96-C96),"n/a",B96-C96)</f>
        <v>27</v>
      </c>
      <c r="E96" s="158">
        <f>IF(ISERROR(D96/C96),"n/a",(D96/C96))</f>
        <v>0.20149253731343283</v>
      </c>
    </row>
    <row r="97" spans="1:6" x14ac:dyDescent="0.25">
      <c r="A97" s="159" t="s">
        <v>31</v>
      </c>
      <c r="B97" s="211">
        <v>161</v>
      </c>
      <c r="C97" s="211">
        <v>134</v>
      </c>
      <c r="D97" s="6">
        <f>IF(ISERROR(B97-C97),"n/a",B97-C97)</f>
        <v>27</v>
      </c>
      <c r="E97" s="160">
        <f>IF(ISERROR(D97/C97),"n/a",(D97/C97))</f>
        <v>0.20149253731343283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11</v>
      </c>
      <c r="C99" s="28">
        <f>C100</f>
        <v>15</v>
      </c>
      <c r="D99" s="7">
        <f t="shared" si="20"/>
        <v>-4</v>
      </c>
      <c r="E99" s="158">
        <f t="shared" si="21"/>
        <v>-0.26666666666666666</v>
      </c>
    </row>
    <row r="100" spans="1:6" x14ac:dyDescent="0.25">
      <c r="A100" s="159" t="s">
        <v>31</v>
      </c>
      <c r="B100" s="211">
        <v>11</v>
      </c>
      <c r="C100" s="211">
        <v>15</v>
      </c>
      <c r="D100" s="6">
        <f t="shared" si="20"/>
        <v>-4</v>
      </c>
      <c r="E100" s="160">
        <f t="shared" si="21"/>
        <v>-0.26666666666666666</v>
      </c>
    </row>
    <row r="101" spans="1:6" x14ac:dyDescent="0.25">
      <c r="A101" s="338" t="s">
        <v>5</v>
      </c>
      <c r="B101" s="339">
        <f>(B85+B92)</f>
        <v>7839</v>
      </c>
      <c r="C101" s="339">
        <f>(C85+C92)</f>
        <v>7855</v>
      </c>
      <c r="D101" s="339">
        <f t="shared" si="20"/>
        <v>-16</v>
      </c>
      <c r="E101" s="340">
        <f t="shared" si="21"/>
        <v>-2.0369191597708466E-3</v>
      </c>
    </row>
    <row r="102" spans="1:6" x14ac:dyDescent="0.25">
      <c r="A102" s="174"/>
      <c r="B102" s="30"/>
      <c r="C102" s="30"/>
      <c r="D102" s="27"/>
      <c r="E102" s="191"/>
    </row>
    <row r="103" spans="1:6" ht="13.8" x14ac:dyDescent="0.25">
      <c r="A103" s="176" t="s">
        <v>3</v>
      </c>
      <c r="B103" s="29"/>
      <c r="C103" s="29"/>
      <c r="D103" s="6"/>
      <c r="E103" s="177"/>
    </row>
    <row r="104" spans="1:6" x14ac:dyDescent="0.25">
      <c r="A104" s="178" t="s">
        <v>77</v>
      </c>
      <c r="B104" s="29">
        <v>5590</v>
      </c>
      <c r="C104" s="29">
        <v>5245</v>
      </c>
      <c r="D104" s="6">
        <f>IF(ISERROR(B104-C104),"n/a",B104-C104)</f>
        <v>345</v>
      </c>
      <c r="E104" s="177">
        <f>IF(ISERROR(D104/C104),"n/a",(D104/C104))</f>
        <v>6.5776930409914197E-2</v>
      </c>
    </row>
    <row r="105" spans="1:6" x14ac:dyDescent="0.25">
      <c r="A105" s="178" t="s">
        <v>7</v>
      </c>
      <c r="B105" s="29">
        <v>1292</v>
      </c>
      <c r="C105" s="29">
        <v>914</v>
      </c>
      <c r="D105" s="6">
        <f>IF(ISERROR(B105-C105),"n/a",B105-C105)</f>
        <v>378</v>
      </c>
      <c r="E105" s="177">
        <f>IF(ISERROR(D105/C105),"n/a",(D105/C105))</f>
        <v>0.41356673960612689</v>
      </c>
    </row>
    <row r="106" spans="1:6" x14ac:dyDescent="0.25">
      <c r="A106" s="179" t="s">
        <v>5</v>
      </c>
      <c r="B106" s="28">
        <f>SUM(B104:B105)</f>
        <v>6882</v>
      </c>
      <c r="C106" s="28">
        <f>SUM(C104:C105)</f>
        <v>6159</v>
      </c>
      <c r="D106" s="7">
        <f>IF(ISERROR(B106-C106),"n/a",B106-C106)</f>
        <v>723</v>
      </c>
      <c r="E106" s="180">
        <f>IF(ISERROR(D106/C106),"n/a",(D106/C106))</f>
        <v>0.11738918655625913</v>
      </c>
    </row>
    <row r="107" spans="1:6" x14ac:dyDescent="0.25">
      <c r="A107" s="181"/>
      <c r="B107" s="32"/>
      <c r="C107" s="32"/>
      <c r="D107" s="25"/>
      <c r="E107" s="175"/>
    </row>
    <row r="108" spans="1:6" ht="13.8" x14ac:dyDescent="0.25">
      <c r="A108" s="176" t="s">
        <v>4</v>
      </c>
      <c r="B108" s="29"/>
      <c r="C108" s="29"/>
      <c r="D108" s="6"/>
      <c r="E108" s="177"/>
    </row>
    <row r="109" spans="1:6" x14ac:dyDescent="0.25">
      <c r="A109" s="155" t="s">
        <v>77</v>
      </c>
      <c r="B109" s="84">
        <f>(B110+B114+B112)</f>
        <v>3922</v>
      </c>
      <c r="C109" s="84">
        <f>(C110+C114+C112)</f>
        <v>5263</v>
      </c>
      <c r="D109" s="84">
        <f t="shared" ref="D109:D125" si="24">IF(ISERROR(B109-C109),"n/a",B109-C109)</f>
        <v>-1341</v>
      </c>
      <c r="E109" s="156">
        <f t="shared" ref="E109:E125" si="25">IF(ISERROR(D109/C109),"n/a",(D109/C109))</f>
        <v>-0.25479764392931786</v>
      </c>
      <c r="F109" s="164"/>
    </row>
    <row r="110" spans="1:6" s="85" customFormat="1" x14ac:dyDescent="0.25">
      <c r="A110" s="157" t="s">
        <v>30</v>
      </c>
      <c r="B110" s="28">
        <f>B111</f>
        <v>3711</v>
      </c>
      <c r="C110" s="28">
        <f>C111</f>
        <v>5075</v>
      </c>
      <c r="D110" s="7">
        <f t="shared" si="24"/>
        <v>-1364</v>
      </c>
      <c r="E110" s="158">
        <f t="shared" si="25"/>
        <v>-0.26876847290640393</v>
      </c>
      <c r="F110" s="165"/>
    </row>
    <row r="111" spans="1:6" s="85" customFormat="1" x14ac:dyDescent="0.25">
      <c r="A111" s="159" t="s">
        <v>31</v>
      </c>
      <c r="B111" s="281">
        <v>3711</v>
      </c>
      <c r="C111" s="281">
        <v>5075</v>
      </c>
      <c r="D111" s="282">
        <f t="shared" ref="D111" si="26">IF(ISERROR(B111-C111),"n/a",B111-C111)</f>
        <v>-1364</v>
      </c>
      <c r="E111" s="283">
        <f t="shared" ref="E111" si="27">IF(ISERROR(D111/C111),"n/a",(D111/C111))</f>
        <v>-0.26876847290640393</v>
      </c>
      <c r="F111" s="165"/>
    </row>
    <row r="112" spans="1:6" x14ac:dyDescent="0.25">
      <c r="A112" s="157" t="s">
        <v>29</v>
      </c>
      <c r="B112" s="28">
        <f>B113</f>
        <v>138</v>
      </c>
      <c r="C112" s="28">
        <f>C113</f>
        <v>140</v>
      </c>
      <c r="D112" s="7">
        <f>IF(ISERROR(B112-C112),"n/a",B112-C112)</f>
        <v>-2</v>
      </c>
      <c r="E112" s="158">
        <f>IF(ISERROR(D112/C112),"n/a",(D112/C112))</f>
        <v>-1.4285714285714285E-2</v>
      </c>
      <c r="F112" s="164"/>
    </row>
    <row r="113" spans="1:6" x14ac:dyDescent="0.25">
      <c r="A113" s="159" t="s">
        <v>31</v>
      </c>
      <c r="B113" s="29">
        <v>138</v>
      </c>
      <c r="C113" s="29">
        <v>140</v>
      </c>
      <c r="D113" s="6">
        <f>IF(ISERROR(B113-C113),"n/a",B113-C113)</f>
        <v>-2</v>
      </c>
      <c r="E113" s="160">
        <f>IF(ISERROR(D113/C113),"n/a",(D113/C113))</f>
        <v>-1.4285714285714285E-2</v>
      </c>
      <c r="F113" s="164"/>
    </row>
    <row r="114" spans="1:6" x14ac:dyDescent="0.25">
      <c r="A114" s="157" t="s">
        <v>32</v>
      </c>
      <c r="B114" s="28">
        <f>B115</f>
        <v>73</v>
      </c>
      <c r="C114" s="28">
        <f>C115</f>
        <v>48</v>
      </c>
      <c r="D114" s="7">
        <f t="shared" si="24"/>
        <v>25</v>
      </c>
      <c r="E114" s="158">
        <f t="shared" si="25"/>
        <v>0.52083333333333337</v>
      </c>
      <c r="F114" s="164"/>
    </row>
    <row r="115" spans="1:6" x14ac:dyDescent="0.25">
      <c r="A115" s="159" t="s">
        <v>31</v>
      </c>
      <c r="B115" s="29">
        <v>73</v>
      </c>
      <c r="C115" s="29">
        <v>48</v>
      </c>
      <c r="D115" s="6">
        <f t="shared" si="24"/>
        <v>25</v>
      </c>
      <c r="E115" s="160">
        <f t="shared" si="25"/>
        <v>0.52083333333333337</v>
      </c>
      <c r="F115" s="164"/>
    </row>
    <row r="116" spans="1:6" x14ac:dyDescent="0.25">
      <c r="A116" s="155" t="s">
        <v>7</v>
      </c>
      <c r="B116" s="84">
        <f>(B117+B123+B120)</f>
        <v>20</v>
      </c>
      <c r="C116" s="84">
        <f>(C117+C123+C120)</f>
        <v>3</v>
      </c>
      <c r="D116" s="84">
        <f t="shared" si="24"/>
        <v>17</v>
      </c>
      <c r="E116" s="156">
        <f t="shared" si="25"/>
        <v>5.666666666666667</v>
      </c>
      <c r="F116" s="164"/>
    </row>
    <row r="117" spans="1:6" x14ac:dyDescent="0.25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x14ac:dyDescent="0.25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x14ac:dyDescent="0.25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x14ac:dyDescent="0.25">
      <c r="A120" s="157" t="s">
        <v>29</v>
      </c>
      <c r="B120" s="28">
        <f>B121+B122</f>
        <v>20</v>
      </c>
      <c r="C120" s="28">
        <f>C121+C122</f>
        <v>3</v>
      </c>
      <c r="D120" s="7">
        <f>IF(ISERROR(B120-C120),"n/a",B120-C120)</f>
        <v>17</v>
      </c>
      <c r="E120" s="158">
        <f>IF(ISERROR(D120/C120),"n/a",(D120/C120))</f>
        <v>5.666666666666667</v>
      </c>
      <c r="F120" s="164"/>
    </row>
    <row r="121" spans="1:6" x14ac:dyDescent="0.25">
      <c r="A121" s="159" t="s">
        <v>31</v>
      </c>
      <c r="B121" s="29">
        <v>20</v>
      </c>
      <c r="C121" s="29">
        <v>3</v>
      </c>
      <c r="D121" s="6">
        <f>IF(ISERROR(B121-C121),"n/a",B121-C121)</f>
        <v>17</v>
      </c>
      <c r="E121" s="160">
        <f>IF(ISERROR(D121/C121),"n/a",(D121/C121))</f>
        <v>5.666666666666667</v>
      </c>
      <c r="F121" s="164"/>
    </row>
    <row r="122" spans="1:6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5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x14ac:dyDescent="0.25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x14ac:dyDescent="0.25">
      <c r="A125" s="161" t="s">
        <v>5</v>
      </c>
      <c r="B125" s="84">
        <f>(B109+B116)</f>
        <v>3942</v>
      </c>
      <c r="C125" s="84">
        <f>(C109+C116)</f>
        <v>5266</v>
      </c>
      <c r="D125" s="84">
        <f t="shared" si="24"/>
        <v>-1324</v>
      </c>
      <c r="E125" s="156">
        <f t="shared" si="25"/>
        <v>-0.25142423091530575</v>
      </c>
      <c r="F125" s="164"/>
    </row>
    <row r="126" spans="1:6" ht="16.5" customHeight="1" x14ac:dyDescent="0.25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5">
      <c r="A128" s="155" t="s">
        <v>77</v>
      </c>
      <c r="B128" s="84">
        <f>(B129+B133+B131)</f>
        <v>0</v>
      </c>
      <c r="C128" s="84">
        <f>(C129+C133+C131)</f>
        <v>2178</v>
      </c>
      <c r="D128" s="84">
        <f t="shared" ref="D128:D144" si="32">IF(ISERROR(B128-C128),"n/a",B128-C128)</f>
        <v>-2178</v>
      </c>
      <c r="E128" s="156">
        <f t="shared" ref="E128:E144" si="33">IF(ISERROR(D128/C128),"n/a",(D128/C128))</f>
        <v>-1</v>
      </c>
      <c r="F128" s="164"/>
    </row>
    <row r="129" spans="1:6" ht="12.75" hidden="1" customHeight="1" x14ac:dyDescent="0.25">
      <c r="A129" s="157" t="s">
        <v>30</v>
      </c>
      <c r="B129" s="28">
        <f>B130</f>
        <v>0</v>
      </c>
      <c r="C129" s="28">
        <f>C130</f>
        <v>2163</v>
      </c>
      <c r="D129" s="7">
        <f t="shared" si="32"/>
        <v>-2163</v>
      </c>
      <c r="E129" s="158">
        <f t="shared" si="33"/>
        <v>-1</v>
      </c>
      <c r="F129" s="164"/>
    </row>
    <row r="130" spans="1:6" ht="12.75" hidden="1" customHeight="1" x14ac:dyDescent="0.25">
      <c r="A130" s="159" t="s">
        <v>31</v>
      </c>
      <c r="B130" s="281">
        <v>0</v>
      </c>
      <c r="C130" s="281">
        <v>2163</v>
      </c>
      <c r="D130" s="282">
        <f t="shared" ref="D130" si="34">IF(ISERROR(B130-C130),"n/a",B130-C130)</f>
        <v>-2163</v>
      </c>
      <c r="E130" s="283">
        <f t="shared" ref="E130" si="35">IF(ISERROR(D130/C130),"n/a",(D130/C130))</f>
        <v>-1</v>
      </c>
      <c r="F130" s="164"/>
    </row>
    <row r="131" spans="1:6" ht="12.75" hidden="1" customHeight="1" x14ac:dyDescent="0.25">
      <c r="A131" s="157" t="s">
        <v>29</v>
      </c>
      <c r="B131" s="28">
        <f>B132</f>
        <v>0</v>
      </c>
      <c r="C131" s="28">
        <f>C132</f>
        <v>7</v>
      </c>
      <c r="D131" s="7">
        <f>IF(ISERROR(B131-C131),"n/a",B131-C131)</f>
        <v>-7</v>
      </c>
      <c r="E131" s="158">
        <f>IF(ISERROR(D131/C131),"n/a",(D131/C131))</f>
        <v>-1</v>
      </c>
      <c r="F131" s="164"/>
    </row>
    <row r="132" spans="1:6" ht="12.75" hidden="1" customHeight="1" x14ac:dyDescent="0.25">
      <c r="A132" s="159" t="s">
        <v>31</v>
      </c>
      <c r="B132" s="29">
        <v>0</v>
      </c>
      <c r="C132" s="29">
        <v>7</v>
      </c>
      <c r="D132" s="6">
        <f>IF(ISERROR(B132-C132),"n/a",B132-C132)</f>
        <v>-7</v>
      </c>
      <c r="E132" s="160">
        <f>IF(ISERROR(D132/C132),"n/a",(D132/C132))</f>
        <v>-1</v>
      </c>
      <c r="F132" s="164"/>
    </row>
    <row r="133" spans="1:6" ht="12.75" hidden="1" customHeight="1" x14ac:dyDescent="0.25">
      <c r="A133" s="157" t="s">
        <v>32</v>
      </c>
      <c r="B133" s="28">
        <f>B134</f>
        <v>0</v>
      </c>
      <c r="C133" s="28">
        <f>C134</f>
        <v>8</v>
      </c>
      <c r="D133" s="7">
        <f t="shared" si="32"/>
        <v>-8</v>
      </c>
      <c r="E133" s="158">
        <f t="shared" si="33"/>
        <v>-1</v>
      </c>
      <c r="F133" s="164"/>
    </row>
    <row r="134" spans="1:6" ht="12.75" hidden="1" customHeight="1" x14ac:dyDescent="0.25">
      <c r="A134" s="159" t="s">
        <v>31</v>
      </c>
      <c r="B134" s="29">
        <v>0</v>
      </c>
      <c r="C134" s="29">
        <v>8</v>
      </c>
      <c r="D134" s="6">
        <f t="shared" si="32"/>
        <v>-8</v>
      </c>
      <c r="E134" s="160">
        <f t="shared" si="33"/>
        <v>-1</v>
      </c>
      <c r="F134" s="164"/>
    </row>
    <row r="135" spans="1:6" ht="12.75" hidden="1" customHeight="1" x14ac:dyDescent="0.25">
      <c r="A135" s="155" t="s">
        <v>7</v>
      </c>
      <c r="B135" s="84">
        <f>(B136+B142+B139)</f>
        <v>0</v>
      </c>
      <c r="C135" s="84">
        <f>(C136+C142+C139)</f>
        <v>3</v>
      </c>
      <c r="D135" s="84">
        <f t="shared" si="32"/>
        <v>-3</v>
      </c>
      <c r="E135" s="156">
        <f t="shared" si="33"/>
        <v>-1</v>
      </c>
      <c r="F135" s="164"/>
    </row>
    <row r="136" spans="1:6" ht="12.75" hidden="1" customHeight="1" x14ac:dyDescent="0.25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5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5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5">
      <c r="A139" s="157" t="s">
        <v>29</v>
      </c>
      <c r="B139" s="28">
        <f>SUM(B140:B141)</f>
        <v>0</v>
      </c>
      <c r="C139" s="28">
        <f>SUM(C140:C141)</f>
        <v>3</v>
      </c>
      <c r="D139" s="7">
        <f>IF(ISERROR(B139-C139),"n/a",B139-C139)</f>
        <v>-3</v>
      </c>
      <c r="E139" s="158">
        <f>IF(ISERROR(D139/C139),"n/a",(D139/C139))</f>
        <v>-1</v>
      </c>
      <c r="F139" s="164"/>
    </row>
    <row r="140" spans="1:6" ht="12.75" hidden="1" customHeight="1" x14ac:dyDescent="0.25">
      <c r="A140" s="159" t="s">
        <v>31</v>
      </c>
      <c r="B140" s="29">
        <v>0</v>
      </c>
      <c r="C140" s="29">
        <v>3</v>
      </c>
      <c r="D140" s="6">
        <f>IF(ISERROR(B140-C140),"n/a",B140-C140)</f>
        <v>-3</v>
      </c>
      <c r="E140" s="160">
        <f>IF(ISERROR(D140/C140),"n/a",(D140/C140))</f>
        <v>-1</v>
      </c>
      <c r="F140" s="164"/>
    </row>
    <row r="141" spans="1:6" ht="12.75" hidden="1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5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5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5">
      <c r="A144" s="161" t="s">
        <v>5</v>
      </c>
      <c r="B144" s="84">
        <f>(B128+B135)</f>
        <v>0</v>
      </c>
      <c r="C144" s="84">
        <f>(C128+C135)</f>
        <v>2181</v>
      </c>
      <c r="D144" s="84">
        <f t="shared" si="32"/>
        <v>-2181</v>
      </c>
      <c r="E144" s="156">
        <f t="shared" si="33"/>
        <v>-1</v>
      </c>
      <c r="F144" s="164"/>
    </row>
    <row r="145" spans="1:6" hidden="1" x14ac:dyDescent="0.25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78</v>
      </c>
    </row>
    <row r="151" spans="1:6" x14ac:dyDescent="0.25">
      <c r="A151" s="85" t="s">
        <v>85</v>
      </c>
    </row>
    <row r="152" spans="1:6" x14ac:dyDescent="0.25">
      <c r="A152" s="85" t="s">
        <v>86</v>
      </c>
    </row>
    <row r="153" spans="1:6" x14ac:dyDescent="0.25">
      <c r="A153" s="85" t="s">
        <v>87</v>
      </c>
    </row>
    <row r="154" spans="1:6" ht="13.8" thickBot="1" x14ac:dyDescent="0.3">
      <c r="A154" s="85" t="s">
        <v>88</v>
      </c>
    </row>
    <row r="155" spans="1:6" x14ac:dyDescent="0.25">
      <c r="A155" s="452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1" orientation="portrait" r:id="rId1"/>
  <headerFooter>
    <oddHeader>&amp;C&amp;F
&amp;A&amp;R&amp;P of &amp;N</oddHeader>
    <oddFooter>&amp;LPrepared by: Information Technology Solutions
Job Name: UGAP099AX&amp;RPrepared Date: 8/19/2022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11" width="9.109375" style="330" customWidth="1"/>
    <col min="12" max="13" width="9.109375" style="330" hidden="1" customWidth="1"/>
    <col min="14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Fall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August 19,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6" t="s">
        <v>60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3">
      <c r="A7" s="436" t="s">
        <v>77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3">
      <c r="B8" s="439" t="s">
        <v>39</v>
      </c>
      <c r="C8" s="439"/>
      <c r="D8" s="439" t="s">
        <v>40</v>
      </c>
      <c r="E8" s="439"/>
      <c r="F8" s="439" t="s">
        <v>43</v>
      </c>
      <c r="G8" s="439"/>
      <c r="H8" s="439" t="s">
        <v>41</v>
      </c>
      <c r="I8" s="439"/>
      <c r="J8" s="439" t="s">
        <v>37</v>
      </c>
      <c r="K8" s="439"/>
      <c r="L8" s="439" t="s">
        <v>38</v>
      </c>
      <c r="M8" s="439"/>
    </row>
    <row r="9" spans="1:16" x14ac:dyDescent="0.3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3">
      <c r="A10" s="337" t="s">
        <v>54</v>
      </c>
      <c r="B10" s="341">
        <f>SUM(B43,B74,B105,B136,B183)</f>
        <v>1904</v>
      </c>
      <c r="C10" s="341">
        <f>SUM(C43,C74,C105,C136,C183)</f>
        <v>2037</v>
      </c>
      <c r="D10" s="341">
        <f t="shared" ref="D10:M10" si="0">SUM(D43,D74,D105,D136,D183)</f>
        <v>1001</v>
      </c>
      <c r="E10" s="341">
        <f t="shared" si="0"/>
        <v>966</v>
      </c>
      <c r="F10" s="341">
        <f t="shared" si="0"/>
        <v>204</v>
      </c>
      <c r="G10" s="341">
        <f t="shared" si="0"/>
        <v>168</v>
      </c>
      <c r="H10" s="341">
        <f t="shared" si="0"/>
        <v>182</v>
      </c>
      <c r="I10" s="341">
        <f t="shared" si="0"/>
        <v>145</v>
      </c>
      <c r="J10" s="341">
        <f t="shared" si="0"/>
        <v>103</v>
      </c>
      <c r="K10" s="341">
        <f t="shared" si="0"/>
        <v>140</v>
      </c>
      <c r="L10" s="341">
        <f t="shared" si="0"/>
        <v>0</v>
      </c>
      <c r="M10" s="341">
        <f t="shared" si="0"/>
        <v>64</v>
      </c>
    </row>
    <row r="11" spans="1:16" x14ac:dyDescent="0.3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27</v>
      </c>
      <c r="E11" s="341">
        <f t="shared" si="1"/>
        <v>20</v>
      </c>
      <c r="F11" s="341">
        <f t="shared" si="1"/>
        <v>0</v>
      </c>
      <c r="G11" s="341">
        <f t="shared" si="1"/>
        <v>1</v>
      </c>
      <c r="H11" s="341">
        <f t="shared" si="1"/>
        <v>0</v>
      </c>
      <c r="I11" s="341">
        <f t="shared" si="1"/>
        <v>1</v>
      </c>
      <c r="J11" s="341">
        <f t="shared" si="1"/>
        <v>0</v>
      </c>
      <c r="K11" s="341">
        <f t="shared" si="1"/>
        <v>1</v>
      </c>
      <c r="L11" s="341">
        <f t="shared" si="1"/>
        <v>0</v>
      </c>
      <c r="M11" s="341">
        <f t="shared" si="1"/>
        <v>1</v>
      </c>
    </row>
    <row r="12" spans="1:16" x14ac:dyDescent="0.3">
      <c r="A12" s="337" t="s">
        <v>42</v>
      </c>
      <c r="B12" s="341">
        <f t="shared" ref="B12:M12" si="2">SUM(B45,B76,B107,B138,B185)</f>
        <v>16975</v>
      </c>
      <c r="C12" s="341">
        <f t="shared" si="2"/>
        <v>15267</v>
      </c>
      <c r="D12" s="341">
        <f t="shared" si="2"/>
        <v>13310</v>
      </c>
      <c r="E12" s="341">
        <f t="shared" si="2"/>
        <v>11655</v>
      </c>
      <c r="F12" s="341">
        <f t="shared" si="2"/>
        <v>2730</v>
      </c>
      <c r="G12" s="341">
        <f t="shared" si="2"/>
        <v>2378</v>
      </c>
      <c r="H12" s="341">
        <f t="shared" si="2"/>
        <v>2356</v>
      </c>
      <c r="I12" s="341">
        <f t="shared" si="2"/>
        <v>2066</v>
      </c>
      <c r="J12" s="341">
        <f t="shared" si="2"/>
        <v>1646</v>
      </c>
      <c r="K12" s="341">
        <f t="shared" si="2"/>
        <v>2013</v>
      </c>
      <c r="L12" s="341">
        <f t="shared" si="2"/>
        <v>0</v>
      </c>
      <c r="M12" s="341">
        <f t="shared" si="2"/>
        <v>784</v>
      </c>
    </row>
    <row r="13" spans="1:16" x14ac:dyDescent="0.3">
      <c r="A13" s="337" t="s">
        <v>52</v>
      </c>
      <c r="B13" s="341">
        <f t="shared" ref="B13:M13" si="3">SUM(B46,B77,B108,B139,B186)</f>
        <v>82</v>
      </c>
      <c r="C13" s="341">
        <f t="shared" si="3"/>
        <v>74</v>
      </c>
      <c r="D13" s="341">
        <f t="shared" si="3"/>
        <v>54</v>
      </c>
      <c r="E13" s="341">
        <f t="shared" si="3"/>
        <v>39</v>
      </c>
      <c r="F13" s="341">
        <f t="shared" si="3"/>
        <v>13</v>
      </c>
      <c r="G13" s="341">
        <f t="shared" si="3"/>
        <v>11</v>
      </c>
      <c r="H13" s="341">
        <f t="shared" si="3"/>
        <v>11</v>
      </c>
      <c r="I13" s="341">
        <f t="shared" si="3"/>
        <v>7</v>
      </c>
      <c r="J13" s="341">
        <f t="shared" si="3"/>
        <v>7</v>
      </c>
      <c r="K13" s="341">
        <f t="shared" si="3"/>
        <v>7</v>
      </c>
      <c r="L13" s="341">
        <f t="shared" si="3"/>
        <v>0</v>
      </c>
      <c r="M13" s="341">
        <f t="shared" si="3"/>
        <v>3</v>
      </c>
    </row>
    <row r="14" spans="1:16" x14ac:dyDescent="0.3">
      <c r="A14" s="337" t="s">
        <v>51</v>
      </c>
      <c r="B14" s="341">
        <f t="shared" ref="B14:M14" si="4">SUM(B47,B78,B109,B140,B187)</f>
        <v>20710</v>
      </c>
      <c r="C14" s="341">
        <f t="shared" si="4"/>
        <v>21461</v>
      </c>
      <c r="D14" s="341">
        <f t="shared" si="4"/>
        <v>12291</v>
      </c>
      <c r="E14" s="341">
        <f t="shared" si="4"/>
        <v>12070</v>
      </c>
      <c r="F14" s="341">
        <f t="shared" si="4"/>
        <v>2390</v>
      </c>
      <c r="G14" s="341">
        <f t="shared" si="4"/>
        <v>2493</v>
      </c>
      <c r="H14" s="341">
        <f t="shared" si="4"/>
        <v>2182</v>
      </c>
      <c r="I14" s="341">
        <f t="shared" si="4"/>
        <v>2198</v>
      </c>
      <c r="J14" s="341">
        <f t="shared" si="4"/>
        <v>1404</v>
      </c>
      <c r="K14" s="341">
        <f t="shared" si="4"/>
        <v>2113</v>
      </c>
      <c r="L14" s="341">
        <f t="shared" si="4"/>
        <v>0</v>
      </c>
      <c r="M14" s="341">
        <f t="shared" si="4"/>
        <v>1028</v>
      </c>
    </row>
    <row r="15" spans="1:16" x14ac:dyDescent="0.3">
      <c r="A15" s="337" t="s">
        <v>50</v>
      </c>
      <c r="B15" s="341">
        <f t="shared" ref="B15:M15" si="5">SUM(B48,B79,B110,B141,B188)</f>
        <v>2492</v>
      </c>
      <c r="C15" s="341">
        <f t="shared" si="5"/>
        <v>2309</v>
      </c>
      <c r="D15" s="341">
        <f t="shared" si="5"/>
        <v>1753</v>
      </c>
      <c r="E15" s="341">
        <f t="shared" si="5"/>
        <v>1584</v>
      </c>
      <c r="F15" s="341">
        <f t="shared" si="5"/>
        <v>326</v>
      </c>
      <c r="G15" s="341">
        <f t="shared" si="5"/>
        <v>287</v>
      </c>
      <c r="H15" s="341">
        <f t="shared" si="5"/>
        <v>291</v>
      </c>
      <c r="I15" s="341">
        <f t="shared" si="5"/>
        <v>251</v>
      </c>
      <c r="J15" s="341">
        <f t="shared" si="5"/>
        <v>194</v>
      </c>
      <c r="K15" s="341">
        <f t="shared" si="5"/>
        <v>246</v>
      </c>
      <c r="L15" s="341">
        <f t="shared" si="5"/>
        <v>0</v>
      </c>
      <c r="M15" s="341">
        <f t="shared" si="5"/>
        <v>89</v>
      </c>
    </row>
    <row r="16" spans="1:16" x14ac:dyDescent="0.3">
      <c r="A16" s="337" t="s">
        <v>49</v>
      </c>
      <c r="B16" s="341">
        <f t="shared" ref="B16:M16" si="6">SUM(B49,B80,B111,B142,B189)</f>
        <v>5562</v>
      </c>
      <c r="C16" s="341">
        <f t="shared" si="6"/>
        <v>4794</v>
      </c>
      <c r="D16" s="341">
        <f t="shared" si="6"/>
        <v>4389</v>
      </c>
      <c r="E16" s="341">
        <f t="shared" si="6"/>
        <v>3592</v>
      </c>
      <c r="F16" s="341">
        <f t="shared" si="6"/>
        <v>507</v>
      </c>
      <c r="G16" s="341">
        <f t="shared" si="6"/>
        <v>283</v>
      </c>
      <c r="H16" s="341">
        <f t="shared" si="6"/>
        <v>441</v>
      </c>
      <c r="I16" s="341">
        <f t="shared" si="6"/>
        <v>199</v>
      </c>
      <c r="J16" s="341">
        <f t="shared" si="6"/>
        <v>139</v>
      </c>
      <c r="K16" s="341">
        <f t="shared" si="6"/>
        <v>143</v>
      </c>
      <c r="L16" s="341">
        <f t="shared" si="6"/>
        <v>0</v>
      </c>
      <c r="M16" s="341">
        <f t="shared" si="6"/>
        <v>9</v>
      </c>
    </row>
    <row r="17" spans="1:13" x14ac:dyDescent="0.3">
      <c r="A17" s="337" t="s">
        <v>48</v>
      </c>
      <c r="B17" s="341">
        <f t="shared" ref="B17:M17" si="7">SUM(B50,B81,B112,B143,B190)</f>
        <v>1049</v>
      </c>
      <c r="C17" s="341">
        <f t="shared" si="7"/>
        <v>1084</v>
      </c>
      <c r="D17" s="341">
        <f t="shared" si="7"/>
        <v>830</v>
      </c>
      <c r="E17" s="341">
        <f t="shared" si="7"/>
        <v>886</v>
      </c>
      <c r="F17" s="341">
        <f t="shared" si="7"/>
        <v>104</v>
      </c>
      <c r="G17" s="341">
        <f t="shared" si="7"/>
        <v>108</v>
      </c>
      <c r="H17" s="341">
        <f t="shared" si="7"/>
        <v>87</v>
      </c>
      <c r="I17" s="341">
        <f t="shared" si="7"/>
        <v>80</v>
      </c>
      <c r="J17" s="341">
        <f t="shared" si="7"/>
        <v>60</v>
      </c>
      <c r="K17" s="341">
        <f t="shared" si="7"/>
        <v>76</v>
      </c>
      <c r="L17" s="341">
        <f t="shared" si="7"/>
        <v>0</v>
      </c>
      <c r="M17" s="341">
        <f t="shared" si="7"/>
        <v>18</v>
      </c>
    </row>
    <row r="18" spans="1:13" ht="15" thickBot="1" x14ac:dyDescent="0.35">
      <c r="A18" s="342" t="s">
        <v>47</v>
      </c>
      <c r="B18" s="341">
        <f t="shared" ref="B18:M18" si="8">SUM(B51,B82,B113,B144,B191)</f>
        <v>5863</v>
      </c>
      <c r="C18" s="341">
        <f t="shared" si="8"/>
        <v>5610</v>
      </c>
      <c r="D18" s="341">
        <f t="shared" si="8"/>
        <v>4258</v>
      </c>
      <c r="E18" s="341">
        <f t="shared" si="8"/>
        <v>3967</v>
      </c>
      <c r="F18" s="341">
        <f t="shared" si="8"/>
        <v>640</v>
      </c>
      <c r="G18" s="341">
        <f t="shared" si="8"/>
        <v>643</v>
      </c>
      <c r="H18" s="341">
        <f t="shared" si="8"/>
        <v>547</v>
      </c>
      <c r="I18" s="341">
        <f t="shared" si="8"/>
        <v>547</v>
      </c>
      <c r="J18" s="341">
        <f t="shared" si="8"/>
        <v>363</v>
      </c>
      <c r="K18" s="341">
        <f t="shared" si="8"/>
        <v>524</v>
      </c>
      <c r="L18" s="341">
        <f t="shared" si="8"/>
        <v>0</v>
      </c>
      <c r="M18" s="341">
        <f t="shared" si="8"/>
        <v>182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54681</v>
      </c>
      <c r="C19" s="359">
        <f t="shared" si="9"/>
        <v>52675</v>
      </c>
      <c r="D19" s="359">
        <f t="shared" ref="D19:M19" si="10">SUM(D10:D18)</f>
        <v>37913</v>
      </c>
      <c r="E19" s="359">
        <f t="shared" si="10"/>
        <v>34779</v>
      </c>
      <c r="F19" s="359">
        <f t="shared" si="10"/>
        <v>6914</v>
      </c>
      <c r="G19" s="359">
        <f t="shared" si="10"/>
        <v>6372</v>
      </c>
      <c r="H19" s="359">
        <f t="shared" si="10"/>
        <v>6097</v>
      </c>
      <c r="I19" s="359">
        <f t="shared" si="10"/>
        <v>5494</v>
      </c>
      <c r="J19" s="359">
        <f t="shared" si="10"/>
        <v>3916</v>
      </c>
      <c r="K19" s="359">
        <f t="shared" si="10"/>
        <v>5263</v>
      </c>
      <c r="L19" s="359">
        <f t="shared" si="10"/>
        <v>0</v>
      </c>
      <c r="M19" s="360">
        <f t="shared" si="10"/>
        <v>2178</v>
      </c>
    </row>
    <row r="20" spans="1:13" ht="15" customHeight="1" x14ac:dyDescent="0.3">
      <c r="A20" s="440" t="s">
        <v>60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3">
      <c r="A21" s="443" t="s">
        <v>7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3">
      <c r="B22" s="432" t="s">
        <v>39</v>
      </c>
      <c r="C22" s="432"/>
      <c r="D22" s="432" t="s">
        <v>40</v>
      </c>
      <c r="E22" s="432"/>
      <c r="F22" s="432" t="s">
        <v>43</v>
      </c>
      <c r="G22" s="432"/>
      <c r="H22" s="432" t="s">
        <v>41</v>
      </c>
      <c r="I22" s="432"/>
      <c r="J22" s="432" t="s">
        <v>37</v>
      </c>
      <c r="K22" s="432"/>
      <c r="L22" s="432" t="s">
        <v>38</v>
      </c>
      <c r="M22" s="432"/>
    </row>
    <row r="23" spans="1:13" x14ac:dyDescent="0.3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3">
      <c r="A24" s="336" t="s">
        <v>54</v>
      </c>
      <c r="B24" s="341">
        <f>SUM(B57,B88,B119,B150,B167,B197)</f>
        <v>485</v>
      </c>
      <c r="C24" s="341">
        <f t="shared" ref="C24:M24" si="11">SUM(C57,C88,C119,C150,C167,C197)</f>
        <v>577</v>
      </c>
      <c r="D24" s="341">
        <f t="shared" si="11"/>
        <v>271</v>
      </c>
      <c r="E24" s="341">
        <f t="shared" si="11"/>
        <v>271</v>
      </c>
      <c r="F24" s="341">
        <f t="shared" si="11"/>
        <v>93</v>
      </c>
      <c r="G24" s="341">
        <f t="shared" si="11"/>
        <v>93</v>
      </c>
      <c r="H24" s="341">
        <f t="shared" si="11"/>
        <v>83</v>
      </c>
      <c r="I24" s="341">
        <f t="shared" si="11"/>
        <v>85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">
      <c r="A25" s="336" t="s">
        <v>53</v>
      </c>
      <c r="B25" s="341">
        <f t="shared" ref="B25:M32" si="12">SUM(B58,B89,B120,B151,B168,B198)</f>
        <v>17</v>
      </c>
      <c r="C25" s="341">
        <f t="shared" si="12"/>
        <v>13</v>
      </c>
      <c r="D25" s="341">
        <f t="shared" si="12"/>
        <v>12</v>
      </c>
      <c r="E25" s="341">
        <f t="shared" si="12"/>
        <v>7</v>
      </c>
      <c r="F25" s="341">
        <f t="shared" si="12"/>
        <v>5</v>
      </c>
      <c r="G25" s="341">
        <f t="shared" si="12"/>
        <v>3</v>
      </c>
      <c r="H25" s="341">
        <f t="shared" si="12"/>
        <v>5</v>
      </c>
      <c r="I25" s="341">
        <f t="shared" si="12"/>
        <v>1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">
      <c r="A26" s="336" t="s">
        <v>42</v>
      </c>
      <c r="B26" s="341">
        <f t="shared" si="12"/>
        <v>3460</v>
      </c>
      <c r="C26" s="341">
        <f t="shared" si="12"/>
        <v>3705</v>
      </c>
      <c r="D26" s="341">
        <f t="shared" si="12"/>
        <v>2226</v>
      </c>
      <c r="E26" s="341">
        <f t="shared" si="12"/>
        <v>2457</v>
      </c>
      <c r="F26" s="341">
        <f t="shared" si="12"/>
        <v>448</v>
      </c>
      <c r="G26" s="341">
        <f t="shared" si="12"/>
        <v>619</v>
      </c>
      <c r="H26" s="341">
        <f t="shared" si="12"/>
        <v>378</v>
      </c>
      <c r="I26" s="341">
        <f t="shared" si="12"/>
        <v>562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">
      <c r="A27" s="336" t="s">
        <v>52</v>
      </c>
      <c r="B27" s="341">
        <f t="shared" si="12"/>
        <v>25</v>
      </c>
      <c r="C27" s="341">
        <f t="shared" si="12"/>
        <v>25</v>
      </c>
      <c r="D27" s="341">
        <f t="shared" si="12"/>
        <v>11</v>
      </c>
      <c r="E27" s="341">
        <f t="shared" si="12"/>
        <v>15</v>
      </c>
      <c r="F27" s="341">
        <f t="shared" si="12"/>
        <v>0</v>
      </c>
      <c r="G27" s="341">
        <f t="shared" si="12"/>
        <v>4</v>
      </c>
      <c r="H27" s="341">
        <f t="shared" si="12"/>
        <v>0</v>
      </c>
      <c r="I27" s="341">
        <f t="shared" si="12"/>
        <v>4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">
      <c r="A28" s="336" t="s">
        <v>51</v>
      </c>
      <c r="B28" s="341">
        <f t="shared" si="12"/>
        <v>4500</v>
      </c>
      <c r="C28" s="341">
        <f t="shared" si="12"/>
        <v>5416</v>
      </c>
      <c r="D28" s="341">
        <f t="shared" si="12"/>
        <v>2722</v>
      </c>
      <c r="E28" s="341">
        <f t="shared" si="12"/>
        <v>3414</v>
      </c>
      <c r="F28" s="341">
        <f t="shared" si="12"/>
        <v>813</v>
      </c>
      <c r="G28" s="341">
        <f t="shared" si="12"/>
        <v>1137</v>
      </c>
      <c r="H28" s="341">
        <f t="shared" si="12"/>
        <v>726</v>
      </c>
      <c r="I28" s="341">
        <f t="shared" si="12"/>
        <v>1043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">
      <c r="A29" s="336" t="s">
        <v>50</v>
      </c>
      <c r="B29" s="341">
        <f t="shared" si="12"/>
        <v>714</v>
      </c>
      <c r="C29" s="341">
        <f t="shared" si="12"/>
        <v>714</v>
      </c>
      <c r="D29" s="341">
        <f t="shared" si="12"/>
        <v>431</v>
      </c>
      <c r="E29" s="341">
        <f t="shared" si="12"/>
        <v>442</v>
      </c>
      <c r="F29" s="341">
        <f t="shared" si="12"/>
        <v>98</v>
      </c>
      <c r="G29" s="341">
        <f t="shared" si="12"/>
        <v>122</v>
      </c>
      <c r="H29" s="341">
        <f t="shared" si="12"/>
        <v>80</v>
      </c>
      <c r="I29" s="341">
        <f t="shared" si="12"/>
        <v>110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">
      <c r="A30" s="336" t="s">
        <v>49</v>
      </c>
      <c r="B30" s="341">
        <f t="shared" si="12"/>
        <v>1111</v>
      </c>
      <c r="C30" s="341">
        <f t="shared" si="12"/>
        <v>1335</v>
      </c>
      <c r="D30" s="341">
        <f t="shared" si="12"/>
        <v>765</v>
      </c>
      <c r="E30" s="341">
        <f t="shared" si="12"/>
        <v>989</v>
      </c>
      <c r="F30" s="341">
        <f t="shared" si="12"/>
        <v>191</v>
      </c>
      <c r="G30" s="341">
        <f t="shared" si="12"/>
        <v>170</v>
      </c>
      <c r="H30" s="341">
        <f t="shared" si="12"/>
        <v>165</v>
      </c>
      <c r="I30" s="341">
        <f t="shared" si="12"/>
        <v>137</v>
      </c>
      <c r="J30" s="341">
        <f t="shared" si="12"/>
        <v>19</v>
      </c>
      <c r="K30" s="341">
        <f t="shared" si="12"/>
        <v>3</v>
      </c>
      <c r="L30" s="341">
        <f t="shared" si="12"/>
        <v>0</v>
      </c>
      <c r="M30" s="341">
        <f t="shared" si="12"/>
        <v>3</v>
      </c>
    </row>
    <row r="31" spans="1:13" x14ac:dyDescent="0.3">
      <c r="A31" s="336" t="s">
        <v>48</v>
      </c>
      <c r="B31" s="341">
        <f t="shared" si="12"/>
        <v>165</v>
      </c>
      <c r="C31" s="341">
        <f t="shared" si="12"/>
        <v>170</v>
      </c>
      <c r="D31" s="341">
        <f t="shared" si="12"/>
        <v>105</v>
      </c>
      <c r="E31" s="341">
        <f t="shared" si="12"/>
        <v>98</v>
      </c>
      <c r="F31" s="341">
        <f t="shared" si="12"/>
        <v>20</v>
      </c>
      <c r="G31" s="341">
        <f t="shared" si="12"/>
        <v>19</v>
      </c>
      <c r="H31" s="341">
        <f t="shared" si="12"/>
        <v>18</v>
      </c>
      <c r="I31" s="341">
        <f t="shared" si="12"/>
        <v>16</v>
      </c>
      <c r="J31" s="341">
        <f t="shared" si="12"/>
        <v>1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35">
      <c r="A32" s="345" t="s">
        <v>47</v>
      </c>
      <c r="B32" s="341">
        <f t="shared" si="12"/>
        <v>2503</v>
      </c>
      <c r="C32" s="341">
        <f t="shared" si="12"/>
        <v>2803</v>
      </c>
      <c r="D32" s="341">
        <f t="shared" si="12"/>
        <v>1512</v>
      </c>
      <c r="E32" s="341">
        <f t="shared" si="12"/>
        <v>1754</v>
      </c>
      <c r="F32" s="341">
        <f t="shared" si="12"/>
        <v>321</v>
      </c>
      <c r="G32" s="341">
        <f t="shared" si="12"/>
        <v>443</v>
      </c>
      <c r="H32" s="341">
        <f t="shared" si="12"/>
        <v>280</v>
      </c>
      <c r="I32" s="341">
        <f t="shared" si="12"/>
        <v>403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6" thickTop="1" thickBot="1" x14ac:dyDescent="0.35">
      <c r="A33" s="366" t="s">
        <v>69</v>
      </c>
      <c r="B33" s="359">
        <f>SUM(B24:B32)</f>
        <v>12980</v>
      </c>
      <c r="C33" s="359">
        <f t="shared" ref="C33:M33" si="13">SUM(C24:C32)</f>
        <v>14758</v>
      </c>
      <c r="D33" s="359">
        <f t="shared" si="13"/>
        <v>8055</v>
      </c>
      <c r="E33" s="359">
        <f t="shared" si="13"/>
        <v>9447</v>
      </c>
      <c r="F33" s="359">
        <f t="shared" si="13"/>
        <v>1989</v>
      </c>
      <c r="G33" s="359">
        <f t="shared" si="13"/>
        <v>2610</v>
      </c>
      <c r="H33" s="359">
        <f t="shared" si="13"/>
        <v>1735</v>
      </c>
      <c r="I33" s="359">
        <f t="shared" si="13"/>
        <v>2361</v>
      </c>
      <c r="J33" s="359">
        <f t="shared" si="13"/>
        <v>20</v>
      </c>
      <c r="K33" s="359">
        <f t="shared" si="13"/>
        <v>3</v>
      </c>
      <c r="L33" s="359">
        <f t="shared" si="13"/>
        <v>0</v>
      </c>
      <c r="M33" s="360">
        <f t="shared" si="13"/>
        <v>3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67661</v>
      </c>
      <c r="C35" s="357">
        <f t="shared" si="14"/>
        <v>67433</v>
      </c>
      <c r="D35" s="357">
        <f t="shared" si="14"/>
        <v>45968</v>
      </c>
      <c r="E35" s="357">
        <f t="shared" si="14"/>
        <v>44226</v>
      </c>
      <c r="F35" s="357">
        <f t="shared" si="14"/>
        <v>8903</v>
      </c>
      <c r="G35" s="357">
        <f t="shared" si="14"/>
        <v>8982</v>
      </c>
      <c r="H35" s="357">
        <f t="shared" si="14"/>
        <v>7832</v>
      </c>
      <c r="I35" s="357">
        <f t="shared" si="14"/>
        <v>7855</v>
      </c>
      <c r="J35" s="357">
        <f t="shared" si="14"/>
        <v>3936</v>
      </c>
      <c r="K35" s="357">
        <f t="shared" si="14"/>
        <v>5266</v>
      </c>
      <c r="L35" s="357">
        <f t="shared" si="14"/>
        <v>0</v>
      </c>
      <c r="M35" s="357">
        <f t="shared" si="14"/>
        <v>2181</v>
      </c>
    </row>
    <row r="38" spans="1:13" ht="15" customHeight="1" x14ac:dyDescent="0.3"/>
    <row r="39" spans="1:13" x14ac:dyDescent="0.3">
      <c r="A39" s="444" t="s">
        <v>44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3">
      <c r="A40" s="436" t="s">
        <v>77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3">
      <c r="B41" s="439" t="s">
        <v>39</v>
      </c>
      <c r="C41" s="439"/>
      <c r="D41" s="439" t="s">
        <v>40</v>
      </c>
      <c r="E41" s="439"/>
      <c r="F41" s="439" t="s">
        <v>43</v>
      </c>
      <c r="G41" s="439"/>
      <c r="H41" s="439" t="s">
        <v>41</v>
      </c>
      <c r="I41" s="439"/>
      <c r="J41" s="439" t="s">
        <v>37</v>
      </c>
      <c r="K41" s="439"/>
      <c r="L41" s="439" t="s">
        <v>38</v>
      </c>
      <c r="M41" s="439"/>
    </row>
    <row r="42" spans="1:13" x14ac:dyDescent="0.3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3">
      <c r="A43" s="337" t="s">
        <v>54</v>
      </c>
      <c r="B43" s="341">
        <v>334</v>
      </c>
      <c r="C43" s="341">
        <v>324</v>
      </c>
      <c r="D43" s="341">
        <v>119</v>
      </c>
      <c r="E43" s="341">
        <v>103</v>
      </c>
      <c r="F43" s="341">
        <v>27</v>
      </c>
      <c r="G43" s="341">
        <v>16</v>
      </c>
      <c r="H43" s="341">
        <v>25</v>
      </c>
      <c r="I43" s="341">
        <v>16</v>
      </c>
      <c r="J43" s="341">
        <v>11</v>
      </c>
      <c r="K43" s="341">
        <v>15</v>
      </c>
      <c r="L43" s="341">
        <v>0</v>
      </c>
      <c r="M43" s="341">
        <v>7</v>
      </c>
    </row>
    <row r="44" spans="1:13" ht="15" customHeight="1" x14ac:dyDescent="0.3">
      <c r="A44" s="337" t="s">
        <v>53</v>
      </c>
      <c r="B44" s="341">
        <v>6</v>
      </c>
      <c r="C44" s="341">
        <v>5</v>
      </c>
      <c r="D44" s="341">
        <v>3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5456</v>
      </c>
      <c r="C45" s="341">
        <v>4520</v>
      </c>
      <c r="D45" s="341">
        <v>3291</v>
      </c>
      <c r="E45" s="341">
        <v>2770</v>
      </c>
      <c r="F45" s="341">
        <v>513</v>
      </c>
      <c r="G45" s="341">
        <v>457</v>
      </c>
      <c r="H45" s="341">
        <v>451</v>
      </c>
      <c r="I45" s="341">
        <v>388</v>
      </c>
      <c r="J45" s="341">
        <v>350</v>
      </c>
      <c r="K45" s="341">
        <v>380</v>
      </c>
      <c r="L45" s="341">
        <v>0</v>
      </c>
      <c r="M45" s="341">
        <v>134</v>
      </c>
    </row>
    <row r="46" spans="1:13" x14ac:dyDescent="0.3">
      <c r="A46" s="337" t="s">
        <v>52</v>
      </c>
      <c r="B46" s="341">
        <v>10</v>
      </c>
      <c r="C46" s="341">
        <v>12</v>
      </c>
      <c r="D46" s="341">
        <v>5</v>
      </c>
      <c r="E46" s="341">
        <v>2</v>
      </c>
      <c r="F46" s="341">
        <v>1</v>
      </c>
      <c r="G46" s="341">
        <v>0</v>
      </c>
      <c r="H46" s="341">
        <v>1</v>
      </c>
      <c r="I46" s="341">
        <v>0</v>
      </c>
      <c r="J46" s="341">
        <v>1</v>
      </c>
      <c r="K46" s="341">
        <v>0</v>
      </c>
      <c r="L46" s="341">
        <v>0</v>
      </c>
      <c r="M46" s="341">
        <v>0</v>
      </c>
    </row>
    <row r="47" spans="1:13" x14ac:dyDescent="0.3">
      <c r="A47" s="337" t="s">
        <v>51</v>
      </c>
      <c r="B47" s="341">
        <v>3650</v>
      </c>
      <c r="C47" s="341">
        <v>3408</v>
      </c>
      <c r="D47" s="341">
        <v>1515</v>
      </c>
      <c r="E47" s="341">
        <v>1519</v>
      </c>
      <c r="F47" s="341">
        <v>330</v>
      </c>
      <c r="G47" s="341">
        <v>327</v>
      </c>
      <c r="H47" s="341">
        <v>300</v>
      </c>
      <c r="I47" s="341">
        <v>298</v>
      </c>
      <c r="J47" s="341">
        <v>201</v>
      </c>
      <c r="K47" s="341">
        <v>287</v>
      </c>
      <c r="L47" s="341">
        <v>0</v>
      </c>
      <c r="M47" s="341">
        <v>138</v>
      </c>
    </row>
    <row r="48" spans="1:13" x14ac:dyDescent="0.3">
      <c r="A48" s="337" t="s">
        <v>50</v>
      </c>
      <c r="B48" s="341">
        <v>593</v>
      </c>
      <c r="C48" s="341">
        <v>512</v>
      </c>
      <c r="D48" s="341">
        <v>324</v>
      </c>
      <c r="E48" s="341">
        <v>270</v>
      </c>
      <c r="F48" s="341">
        <v>53</v>
      </c>
      <c r="G48" s="341">
        <v>43</v>
      </c>
      <c r="H48" s="341">
        <v>49</v>
      </c>
      <c r="I48" s="341">
        <v>36</v>
      </c>
      <c r="J48" s="341">
        <v>31</v>
      </c>
      <c r="K48" s="341">
        <v>35</v>
      </c>
      <c r="L48" s="341">
        <v>0</v>
      </c>
      <c r="M48" s="341">
        <v>12</v>
      </c>
    </row>
    <row r="49" spans="1:15" x14ac:dyDescent="0.3">
      <c r="A49" s="337" t="s">
        <v>49</v>
      </c>
      <c r="B49" s="341">
        <v>1221</v>
      </c>
      <c r="C49" s="341">
        <v>910</v>
      </c>
      <c r="D49" s="341">
        <v>950</v>
      </c>
      <c r="E49" s="341">
        <v>646</v>
      </c>
      <c r="F49" s="341">
        <v>142</v>
      </c>
      <c r="G49" s="341">
        <v>46</v>
      </c>
      <c r="H49" s="341">
        <v>123</v>
      </c>
      <c r="I49" s="341">
        <v>33</v>
      </c>
      <c r="J49" s="341">
        <v>40</v>
      </c>
      <c r="K49" s="341">
        <v>24</v>
      </c>
      <c r="L49" s="341">
        <v>0</v>
      </c>
      <c r="M49" s="341">
        <v>3</v>
      </c>
    </row>
    <row r="50" spans="1:15" x14ac:dyDescent="0.3">
      <c r="A50" s="337" t="s">
        <v>48</v>
      </c>
      <c r="B50" s="341">
        <v>411</v>
      </c>
      <c r="C50" s="341">
        <v>391</v>
      </c>
      <c r="D50" s="341">
        <v>275</v>
      </c>
      <c r="E50" s="341">
        <v>278</v>
      </c>
      <c r="F50" s="341">
        <v>26</v>
      </c>
      <c r="G50" s="341">
        <v>24</v>
      </c>
      <c r="H50" s="341">
        <v>22</v>
      </c>
      <c r="I50" s="341">
        <v>18</v>
      </c>
      <c r="J50" s="341">
        <v>14</v>
      </c>
      <c r="K50" s="341">
        <v>18</v>
      </c>
      <c r="L50" s="341">
        <v>0</v>
      </c>
      <c r="M50" s="341">
        <v>6</v>
      </c>
    </row>
    <row r="51" spans="1:15" ht="15" thickBot="1" x14ac:dyDescent="0.35">
      <c r="A51" s="342" t="s">
        <v>47</v>
      </c>
      <c r="B51" s="341">
        <v>1256</v>
      </c>
      <c r="C51" s="341">
        <v>1173</v>
      </c>
      <c r="D51" s="341">
        <v>731</v>
      </c>
      <c r="E51" s="341">
        <v>652</v>
      </c>
      <c r="F51" s="341">
        <v>104</v>
      </c>
      <c r="G51" s="341">
        <v>106</v>
      </c>
      <c r="H51" s="341">
        <v>88</v>
      </c>
      <c r="I51" s="341">
        <v>84</v>
      </c>
      <c r="J51" s="341">
        <v>61</v>
      </c>
      <c r="K51" s="341">
        <v>79</v>
      </c>
      <c r="L51" s="341">
        <v>0</v>
      </c>
      <c r="M51" s="341">
        <v>22</v>
      </c>
    </row>
    <row r="52" spans="1:15" ht="15" customHeight="1" thickTop="1" x14ac:dyDescent="0.3">
      <c r="A52" s="343" t="s">
        <v>5</v>
      </c>
      <c r="B52" s="344">
        <f>SUM(B43:B51)</f>
        <v>12937</v>
      </c>
      <c r="C52" s="344">
        <f t="shared" ref="C52:M52" si="15">SUM(C43:C51)</f>
        <v>11255</v>
      </c>
      <c r="D52" s="344">
        <f t="shared" si="15"/>
        <v>7213</v>
      </c>
      <c r="E52" s="344">
        <f t="shared" si="15"/>
        <v>6241</v>
      </c>
      <c r="F52" s="344">
        <f t="shared" si="15"/>
        <v>1196</v>
      </c>
      <c r="G52" s="344">
        <f t="shared" si="15"/>
        <v>1019</v>
      </c>
      <c r="H52" s="344">
        <f t="shared" si="15"/>
        <v>1059</v>
      </c>
      <c r="I52" s="344">
        <f t="shared" si="15"/>
        <v>873</v>
      </c>
      <c r="J52" s="344">
        <f t="shared" si="15"/>
        <v>709</v>
      </c>
      <c r="K52" s="344">
        <f t="shared" si="15"/>
        <v>838</v>
      </c>
      <c r="L52" s="344">
        <f t="shared" si="15"/>
        <v>0</v>
      </c>
      <c r="M52" s="344">
        <f t="shared" si="15"/>
        <v>322</v>
      </c>
    </row>
    <row r="53" spans="1:15" x14ac:dyDescent="0.3">
      <c r="A53" s="445" t="s">
        <v>44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3">
      <c r="A54" s="429" t="s">
        <v>7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3">
      <c r="B55" s="432" t="s">
        <v>39</v>
      </c>
      <c r="C55" s="432"/>
      <c r="D55" s="432" t="s">
        <v>40</v>
      </c>
      <c r="E55" s="432"/>
      <c r="F55" s="432" t="s">
        <v>43</v>
      </c>
      <c r="G55" s="432"/>
      <c r="H55" s="432" t="s">
        <v>41</v>
      </c>
      <c r="I55" s="432"/>
      <c r="J55" s="432" t="s">
        <v>37</v>
      </c>
      <c r="K55" s="432"/>
      <c r="L55" s="432" t="s">
        <v>38</v>
      </c>
      <c r="M55" s="432"/>
    </row>
    <row r="56" spans="1:15" x14ac:dyDescent="0.3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3">
      <c r="A57" s="337" t="s">
        <v>54</v>
      </c>
      <c r="B57" s="341">
        <v>65</v>
      </c>
      <c r="C57" s="341">
        <v>81</v>
      </c>
      <c r="D57" s="341">
        <v>24</v>
      </c>
      <c r="E57" s="341">
        <v>20</v>
      </c>
      <c r="F57" s="341">
        <v>7</v>
      </c>
      <c r="G57" s="341">
        <v>5</v>
      </c>
      <c r="H57" s="341">
        <v>7</v>
      </c>
      <c r="I57" s="341">
        <v>5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">
      <c r="A58" s="337" t="s">
        <v>53</v>
      </c>
      <c r="B58" s="341">
        <v>2</v>
      </c>
      <c r="C58" s="341">
        <v>1</v>
      </c>
      <c r="D58" s="341">
        <v>1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1020</v>
      </c>
      <c r="C59" s="341">
        <v>1000</v>
      </c>
      <c r="D59" s="341">
        <v>456</v>
      </c>
      <c r="E59" s="341">
        <v>436</v>
      </c>
      <c r="F59" s="341">
        <v>85</v>
      </c>
      <c r="G59" s="341">
        <v>117</v>
      </c>
      <c r="H59" s="341">
        <v>68</v>
      </c>
      <c r="I59" s="341">
        <v>106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738</v>
      </c>
      <c r="C61" s="341">
        <v>793</v>
      </c>
      <c r="D61" s="341">
        <v>250</v>
      </c>
      <c r="E61" s="341">
        <v>286</v>
      </c>
      <c r="F61" s="341">
        <v>71</v>
      </c>
      <c r="G61" s="341">
        <v>105</v>
      </c>
      <c r="H61" s="341">
        <v>69</v>
      </c>
      <c r="I61" s="341">
        <v>101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">
      <c r="A62" s="337" t="s">
        <v>50</v>
      </c>
      <c r="B62" s="341">
        <v>156</v>
      </c>
      <c r="C62" s="341">
        <v>150</v>
      </c>
      <c r="D62" s="341">
        <v>66</v>
      </c>
      <c r="E62" s="341">
        <v>75</v>
      </c>
      <c r="F62" s="341">
        <v>16</v>
      </c>
      <c r="G62" s="341">
        <v>28</v>
      </c>
      <c r="H62" s="341">
        <v>13</v>
      </c>
      <c r="I62" s="341">
        <v>28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">
      <c r="A63" s="337" t="s">
        <v>49</v>
      </c>
      <c r="B63" s="341">
        <v>236</v>
      </c>
      <c r="C63" s="341">
        <v>244</v>
      </c>
      <c r="D63" s="341">
        <v>124</v>
      </c>
      <c r="E63" s="341">
        <v>112</v>
      </c>
      <c r="F63" s="341">
        <v>23</v>
      </c>
      <c r="G63" s="341">
        <v>30</v>
      </c>
      <c r="H63" s="341">
        <v>22</v>
      </c>
      <c r="I63" s="341">
        <v>25</v>
      </c>
      <c r="J63" s="341">
        <v>6</v>
      </c>
      <c r="K63" s="341">
        <v>1</v>
      </c>
      <c r="L63" s="341">
        <v>0</v>
      </c>
      <c r="M63" s="341">
        <v>1</v>
      </c>
    </row>
    <row r="64" spans="1:15" x14ac:dyDescent="0.3">
      <c r="A64" s="337" t="s">
        <v>48</v>
      </c>
      <c r="B64" s="341">
        <v>49</v>
      </c>
      <c r="C64" s="341">
        <v>51</v>
      </c>
      <c r="D64" s="341">
        <v>22</v>
      </c>
      <c r="E64" s="341">
        <v>21</v>
      </c>
      <c r="F64" s="341">
        <v>5</v>
      </c>
      <c r="G64" s="341">
        <v>6</v>
      </c>
      <c r="H64" s="341">
        <v>4</v>
      </c>
      <c r="I64" s="341">
        <v>5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35">
      <c r="A65" s="342" t="s">
        <v>47</v>
      </c>
      <c r="B65" s="341">
        <v>552</v>
      </c>
      <c r="C65" s="341">
        <v>565</v>
      </c>
      <c r="D65" s="341">
        <v>211</v>
      </c>
      <c r="E65" s="341">
        <v>232</v>
      </c>
      <c r="F65" s="341">
        <v>49</v>
      </c>
      <c r="G65" s="341">
        <v>71</v>
      </c>
      <c r="H65" s="341">
        <v>44</v>
      </c>
      <c r="I65" s="341">
        <v>69</v>
      </c>
      <c r="J65" s="341">
        <v>0</v>
      </c>
      <c r="K65" s="341">
        <v>0</v>
      </c>
      <c r="L65" s="341">
        <v>0</v>
      </c>
      <c r="M65" s="341">
        <v>0</v>
      </c>
    </row>
    <row r="66" spans="1:13" ht="15.6" thickTop="1" thickBot="1" x14ac:dyDescent="0.35">
      <c r="A66" s="352" t="s">
        <v>5</v>
      </c>
      <c r="B66" s="353">
        <f>SUM(B57:B65)</f>
        <v>2822</v>
      </c>
      <c r="C66" s="353">
        <f t="shared" ref="C66:M66" si="16">SUM(C57:C65)</f>
        <v>2889</v>
      </c>
      <c r="D66" s="353">
        <f t="shared" si="16"/>
        <v>1154</v>
      </c>
      <c r="E66" s="353">
        <f t="shared" si="16"/>
        <v>1182</v>
      </c>
      <c r="F66" s="353">
        <f t="shared" si="16"/>
        <v>256</v>
      </c>
      <c r="G66" s="353">
        <f t="shared" si="16"/>
        <v>362</v>
      </c>
      <c r="H66" s="353">
        <f t="shared" si="16"/>
        <v>227</v>
      </c>
      <c r="I66" s="353">
        <f t="shared" si="16"/>
        <v>339</v>
      </c>
      <c r="J66" s="353">
        <f t="shared" si="16"/>
        <v>6</v>
      </c>
      <c r="K66" s="353">
        <f t="shared" si="16"/>
        <v>1</v>
      </c>
      <c r="L66" s="353">
        <f t="shared" si="16"/>
        <v>0</v>
      </c>
      <c r="M66" s="353">
        <f t="shared" si="16"/>
        <v>1</v>
      </c>
    </row>
    <row r="67" spans="1:13" ht="15" thickBot="1" x14ac:dyDescent="0.35">
      <c r="A67" s="354" t="s">
        <v>56</v>
      </c>
      <c r="B67" s="355">
        <f>SUM(B52,B66)</f>
        <v>15759</v>
      </c>
      <c r="C67" s="355">
        <f t="shared" ref="C67:M67" si="17">SUM(C52,C66)</f>
        <v>14144</v>
      </c>
      <c r="D67" s="355">
        <f t="shared" si="17"/>
        <v>8367</v>
      </c>
      <c r="E67" s="355">
        <f t="shared" si="17"/>
        <v>7423</v>
      </c>
      <c r="F67" s="355">
        <f t="shared" si="17"/>
        <v>1452</v>
      </c>
      <c r="G67" s="355">
        <f t="shared" si="17"/>
        <v>1381</v>
      </c>
      <c r="H67" s="355">
        <f t="shared" si="17"/>
        <v>1286</v>
      </c>
      <c r="I67" s="355">
        <f t="shared" si="17"/>
        <v>1212</v>
      </c>
      <c r="J67" s="355">
        <f t="shared" si="17"/>
        <v>715</v>
      </c>
      <c r="K67" s="355">
        <f t="shared" si="17"/>
        <v>839</v>
      </c>
      <c r="L67" s="355">
        <f t="shared" si="17"/>
        <v>0</v>
      </c>
      <c r="M67" s="356">
        <f t="shared" si="17"/>
        <v>323</v>
      </c>
    </row>
    <row r="69" spans="1:13" ht="15" customHeight="1" x14ac:dyDescent="0.3"/>
    <row r="70" spans="1:13" x14ac:dyDescent="0.3">
      <c r="A70" s="444" t="s">
        <v>45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3">
      <c r="A71" s="436" t="s">
        <v>77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3">
      <c r="B72" s="439" t="s">
        <v>39</v>
      </c>
      <c r="C72" s="439"/>
      <c r="D72" s="439" t="s">
        <v>40</v>
      </c>
      <c r="E72" s="439"/>
      <c r="F72" s="439" t="s">
        <v>43</v>
      </c>
      <c r="G72" s="439"/>
      <c r="H72" s="439" t="s">
        <v>41</v>
      </c>
      <c r="I72" s="439"/>
      <c r="J72" s="439" t="s">
        <v>37</v>
      </c>
      <c r="K72" s="439"/>
      <c r="L72" s="439" t="s">
        <v>38</v>
      </c>
      <c r="M72" s="439"/>
    </row>
    <row r="73" spans="1:13" x14ac:dyDescent="0.3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3">
      <c r="A74" s="336" t="s">
        <v>54</v>
      </c>
      <c r="B74" s="341">
        <v>1064</v>
      </c>
      <c r="C74" s="341">
        <v>1132</v>
      </c>
      <c r="D74" s="341">
        <v>565</v>
      </c>
      <c r="E74" s="341">
        <v>539</v>
      </c>
      <c r="F74" s="341">
        <v>115</v>
      </c>
      <c r="G74" s="341">
        <v>85</v>
      </c>
      <c r="H74" s="341">
        <v>100</v>
      </c>
      <c r="I74" s="341">
        <v>73</v>
      </c>
      <c r="J74" s="341">
        <v>56</v>
      </c>
      <c r="K74" s="341">
        <v>72</v>
      </c>
      <c r="L74" s="341">
        <v>0</v>
      </c>
      <c r="M74" s="341">
        <v>32</v>
      </c>
    </row>
    <row r="75" spans="1:13" x14ac:dyDescent="0.3">
      <c r="A75" s="336" t="s">
        <v>53</v>
      </c>
      <c r="B75" s="341">
        <v>26</v>
      </c>
      <c r="C75" s="341">
        <v>24</v>
      </c>
      <c r="D75" s="341">
        <v>16</v>
      </c>
      <c r="E75" s="341">
        <v>12</v>
      </c>
      <c r="F75" s="341">
        <v>0</v>
      </c>
      <c r="G75" s="341">
        <v>1</v>
      </c>
      <c r="H75" s="341">
        <v>0</v>
      </c>
      <c r="I75" s="341">
        <v>1</v>
      </c>
      <c r="J75" s="341">
        <v>0</v>
      </c>
      <c r="K75" s="341">
        <v>1</v>
      </c>
      <c r="L75" s="341">
        <v>0</v>
      </c>
      <c r="M75" s="341">
        <v>1</v>
      </c>
    </row>
    <row r="76" spans="1:13" x14ac:dyDescent="0.3">
      <c r="A76" s="336" t="s">
        <v>42</v>
      </c>
      <c r="B76" s="341">
        <v>6436</v>
      </c>
      <c r="C76" s="341">
        <v>5942</v>
      </c>
      <c r="D76" s="341">
        <v>5329</v>
      </c>
      <c r="E76" s="341">
        <v>4576</v>
      </c>
      <c r="F76" s="341">
        <v>1189</v>
      </c>
      <c r="G76" s="341">
        <v>1007</v>
      </c>
      <c r="H76" s="341">
        <v>1027</v>
      </c>
      <c r="I76" s="341">
        <v>871</v>
      </c>
      <c r="J76" s="341">
        <v>686</v>
      </c>
      <c r="K76" s="341">
        <v>845</v>
      </c>
      <c r="L76" s="341">
        <v>0</v>
      </c>
      <c r="M76" s="341">
        <v>352</v>
      </c>
    </row>
    <row r="77" spans="1:13" x14ac:dyDescent="0.3">
      <c r="A77" s="336" t="s">
        <v>52</v>
      </c>
      <c r="B77" s="341">
        <v>45</v>
      </c>
      <c r="C77" s="341">
        <v>36</v>
      </c>
      <c r="D77" s="341">
        <v>33</v>
      </c>
      <c r="E77" s="341">
        <v>17</v>
      </c>
      <c r="F77" s="341">
        <v>9</v>
      </c>
      <c r="G77" s="341">
        <v>7</v>
      </c>
      <c r="H77" s="341">
        <v>8</v>
      </c>
      <c r="I77" s="341">
        <v>4</v>
      </c>
      <c r="J77" s="341">
        <v>6</v>
      </c>
      <c r="K77" s="341">
        <v>4</v>
      </c>
      <c r="L77" s="341">
        <v>0</v>
      </c>
      <c r="M77" s="341">
        <v>2</v>
      </c>
    </row>
    <row r="78" spans="1:13" x14ac:dyDescent="0.3">
      <c r="A78" s="336" t="s">
        <v>51</v>
      </c>
      <c r="B78" s="341">
        <v>10942</v>
      </c>
      <c r="C78" s="341">
        <v>11516</v>
      </c>
      <c r="D78" s="341">
        <v>6707</v>
      </c>
      <c r="E78" s="341">
        <v>6389</v>
      </c>
      <c r="F78" s="341">
        <v>1239</v>
      </c>
      <c r="G78" s="341">
        <v>1249</v>
      </c>
      <c r="H78" s="341">
        <v>1124</v>
      </c>
      <c r="I78" s="341">
        <v>1097</v>
      </c>
      <c r="J78" s="341">
        <v>703</v>
      </c>
      <c r="K78" s="341">
        <v>1053</v>
      </c>
      <c r="L78" s="341">
        <v>0</v>
      </c>
      <c r="M78" s="341">
        <v>505</v>
      </c>
    </row>
    <row r="79" spans="1:13" x14ac:dyDescent="0.3">
      <c r="A79" s="336" t="s">
        <v>50</v>
      </c>
      <c r="B79" s="341">
        <v>1168</v>
      </c>
      <c r="C79" s="341">
        <v>1109</v>
      </c>
      <c r="D79" s="341">
        <v>857</v>
      </c>
      <c r="E79" s="341">
        <v>754</v>
      </c>
      <c r="F79" s="341">
        <v>166</v>
      </c>
      <c r="G79" s="341">
        <v>141</v>
      </c>
      <c r="H79" s="341">
        <v>151</v>
      </c>
      <c r="I79" s="341">
        <v>122</v>
      </c>
      <c r="J79" s="341">
        <v>100</v>
      </c>
      <c r="K79" s="341">
        <v>121</v>
      </c>
      <c r="L79" s="341">
        <v>0</v>
      </c>
      <c r="M79" s="341">
        <v>44</v>
      </c>
    </row>
    <row r="80" spans="1:13" x14ac:dyDescent="0.3">
      <c r="A80" s="336" t="s">
        <v>49</v>
      </c>
      <c r="B80" s="341">
        <v>3188</v>
      </c>
      <c r="C80" s="341">
        <v>2874</v>
      </c>
      <c r="D80" s="341">
        <v>2490</v>
      </c>
      <c r="E80" s="341">
        <v>2147</v>
      </c>
      <c r="F80" s="341">
        <v>273</v>
      </c>
      <c r="G80" s="341">
        <v>186</v>
      </c>
      <c r="H80" s="341">
        <v>242</v>
      </c>
      <c r="I80" s="341">
        <v>128</v>
      </c>
      <c r="J80" s="341">
        <v>68</v>
      </c>
      <c r="K80" s="341">
        <v>90</v>
      </c>
      <c r="L80" s="341">
        <v>0</v>
      </c>
      <c r="M80" s="341">
        <v>2</v>
      </c>
    </row>
    <row r="81" spans="1:15" x14ac:dyDescent="0.3">
      <c r="A81" s="336" t="s">
        <v>48</v>
      </c>
      <c r="B81" s="341">
        <v>357</v>
      </c>
      <c r="C81" s="341">
        <v>395</v>
      </c>
      <c r="D81" s="341">
        <v>303</v>
      </c>
      <c r="E81" s="341">
        <v>331</v>
      </c>
      <c r="F81" s="341">
        <v>44</v>
      </c>
      <c r="G81" s="341">
        <v>45</v>
      </c>
      <c r="H81" s="341">
        <v>38</v>
      </c>
      <c r="I81" s="341">
        <v>31</v>
      </c>
      <c r="J81" s="341">
        <v>27</v>
      </c>
      <c r="K81" s="341">
        <v>28</v>
      </c>
      <c r="L81" s="341">
        <v>0</v>
      </c>
      <c r="M81" s="341">
        <v>7</v>
      </c>
    </row>
    <row r="82" spans="1:15" ht="15" thickBot="1" x14ac:dyDescent="0.35">
      <c r="A82" s="345" t="s">
        <v>47</v>
      </c>
      <c r="B82" s="341">
        <v>2815</v>
      </c>
      <c r="C82" s="341">
        <v>2766</v>
      </c>
      <c r="D82" s="341">
        <v>2073</v>
      </c>
      <c r="E82" s="341">
        <v>1946</v>
      </c>
      <c r="F82" s="341">
        <v>283</v>
      </c>
      <c r="G82" s="341">
        <v>305</v>
      </c>
      <c r="H82" s="341">
        <v>244</v>
      </c>
      <c r="I82" s="341">
        <v>260</v>
      </c>
      <c r="J82" s="341">
        <v>153</v>
      </c>
      <c r="K82" s="341">
        <v>252</v>
      </c>
      <c r="L82" s="341">
        <v>0</v>
      </c>
      <c r="M82" s="341">
        <v>86</v>
      </c>
    </row>
    <row r="83" spans="1:15" ht="15" customHeight="1" thickTop="1" x14ac:dyDescent="0.3">
      <c r="A83" s="346" t="s">
        <v>5</v>
      </c>
      <c r="B83" s="344">
        <f>SUM(B74:B82)</f>
        <v>26041</v>
      </c>
      <c r="C83" s="344">
        <f t="shared" ref="C83:M83" si="18">SUM(C74:C82)</f>
        <v>25794</v>
      </c>
      <c r="D83" s="344">
        <f t="shared" si="18"/>
        <v>18373</v>
      </c>
      <c r="E83" s="344">
        <f t="shared" si="18"/>
        <v>16711</v>
      </c>
      <c r="F83" s="344">
        <f t="shared" si="18"/>
        <v>3318</v>
      </c>
      <c r="G83" s="344">
        <f t="shared" si="18"/>
        <v>3026</v>
      </c>
      <c r="H83" s="344">
        <f t="shared" si="18"/>
        <v>2934</v>
      </c>
      <c r="I83" s="344">
        <f t="shared" si="18"/>
        <v>2587</v>
      </c>
      <c r="J83" s="344">
        <f t="shared" si="18"/>
        <v>1799</v>
      </c>
      <c r="K83" s="344">
        <f t="shared" si="18"/>
        <v>2466</v>
      </c>
      <c r="L83" s="344">
        <f t="shared" si="18"/>
        <v>0</v>
      </c>
      <c r="M83" s="344">
        <f t="shared" si="18"/>
        <v>1031</v>
      </c>
    </row>
    <row r="84" spans="1:15" x14ac:dyDescent="0.3">
      <c r="A84" s="445" t="s">
        <v>45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3">
      <c r="A85" s="429" t="s">
        <v>7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3">
      <c r="B86" s="432" t="s">
        <v>39</v>
      </c>
      <c r="C86" s="432"/>
      <c r="D86" s="432" t="s">
        <v>40</v>
      </c>
      <c r="E86" s="432"/>
      <c r="F86" s="432" t="s">
        <v>43</v>
      </c>
      <c r="G86" s="432"/>
      <c r="H86" s="432" t="s">
        <v>41</v>
      </c>
      <c r="I86" s="432"/>
      <c r="J86" s="432" t="s">
        <v>37</v>
      </c>
      <c r="K86" s="432"/>
      <c r="L86" s="432" t="s">
        <v>38</v>
      </c>
      <c r="M86" s="432"/>
      <c r="O86" s="347"/>
    </row>
    <row r="87" spans="1:15" x14ac:dyDescent="0.3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3">
      <c r="A88" s="336" t="s">
        <v>54</v>
      </c>
      <c r="B88" s="341">
        <v>275</v>
      </c>
      <c r="C88" s="341">
        <v>319</v>
      </c>
      <c r="D88" s="341">
        <v>185</v>
      </c>
      <c r="E88" s="341">
        <v>191</v>
      </c>
      <c r="F88" s="341">
        <v>65</v>
      </c>
      <c r="G88" s="341">
        <v>61</v>
      </c>
      <c r="H88" s="341">
        <v>57</v>
      </c>
      <c r="I88" s="341">
        <v>54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">
      <c r="A89" s="336" t="s">
        <v>53</v>
      </c>
      <c r="B89" s="341">
        <v>8</v>
      </c>
      <c r="C89" s="341">
        <v>7</v>
      </c>
      <c r="D89" s="341">
        <v>8</v>
      </c>
      <c r="E89" s="341">
        <v>4</v>
      </c>
      <c r="F89" s="341">
        <v>4</v>
      </c>
      <c r="G89" s="341">
        <v>1</v>
      </c>
      <c r="H89" s="341">
        <v>4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">
      <c r="A90" s="336" t="s">
        <v>42</v>
      </c>
      <c r="B90" s="341">
        <v>1115</v>
      </c>
      <c r="C90" s="341">
        <v>1238</v>
      </c>
      <c r="D90" s="341">
        <v>970</v>
      </c>
      <c r="E90" s="341">
        <v>1134</v>
      </c>
      <c r="F90" s="341">
        <v>182</v>
      </c>
      <c r="G90" s="341">
        <v>248</v>
      </c>
      <c r="H90" s="341">
        <v>157</v>
      </c>
      <c r="I90" s="341">
        <v>223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">
      <c r="A91" s="336" t="s">
        <v>52</v>
      </c>
      <c r="B91" s="341">
        <v>13</v>
      </c>
      <c r="C91" s="341">
        <v>11</v>
      </c>
      <c r="D91" s="341">
        <v>7</v>
      </c>
      <c r="E91" s="341">
        <v>10</v>
      </c>
      <c r="F91" s="341">
        <v>0</v>
      </c>
      <c r="G91" s="341">
        <v>3</v>
      </c>
      <c r="H91" s="341">
        <v>0</v>
      </c>
      <c r="I91" s="341">
        <v>3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">
      <c r="A92" s="336" t="s">
        <v>51</v>
      </c>
      <c r="B92" s="341">
        <v>2270</v>
      </c>
      <c r="C92" s="341">
        <v>2835</v>
      </c>
      <c r="D92" s="341">
        <v>1619</v>
      </c>
      <c r="E92" s="341">
        <v>2152</v>
      </c>
      <c r="F92" s="341">
        <v>434</v>
      </c>
      <c r="G92" s="341">
        <v>658</v>
      </c>
      <c r="H92" s="341">
        <v>377</v>
      </c>
      <c r="I92" s="341">
        <v>603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">
      <c r="A93" s="336" t="s">
        <v>50</v>
      </c>
      <c r="B93" s="341">
        <v>329</v>
      </c>
      <c r="C93" s="341">
        <v>347</v>
      </c>
      <c r="D93" s="341">
        <v>253</v>
      </c>
      <c r="E93" s="341">
        <v>266</v>
      </c>
      <c r="F93" s="341">
        <v>49</v>
      </c>
      <c r="G93" s="341">
        <v>66</v>
      </c>
      <c r="H93" s="341">
        <v>40</v>
      </c>
      <c r="I93" s="341">
        <v>57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">
      <c r="A94" s="336" t="s">
        <v>49</v>
      </c>
      <c r="B94" s="341">
        <v>585</v>
      </c>
      <c r="C94" s="341">
        <v>706</v>
      </c>
      <c r="D94" s="341">
        <v>519</v>
      </c>
      <c r="E94" s="341">
        <v>697</v>
      </c>
      <c r="F94" s="341">
        <v>127</v>
      </c>
      <c r="G94" s="341">
        <v>113</v>
      </c>
      <c r="H94" s="341">
        <v>106</v>
      </c>
      <c r="I94" s="341">
        <v>88</v>
      </c>
      <c r="J94" s="341">
        <v>11</v>
      </c>
      <c r="K94" s="341">
        <v>2</v>
      </c>
      <c r="L94" s="341">
        <v>0</v>
      </c>
      <c r="M94" s="341">
        <v>2</v>
      </c>
    </row>
    <row r="95" spans="1:15" x14ac:dyDescent="0.3">
      <c r="A95" s="336" t="s">
        <v>48</v>
      </c>
      <c r="B95" s="341">
        <v>55</v>
      </c>
      <c r="C95" s="341">
        <v>63</v>
      </c>
      <c r="D95" s="341">
        <v>48</v>
      </c>
      <c r="E95" s="341">
        <v>45</v>
      </c>
      <c r="F95" s="341">
        <v>9</v>
      </c>
      <c r="G95" s="341">
        <v>5</v>
      </c>
      <c r="H95" s="341">
        <v>9</v>
      </c>
      <c r="I95" s="341">
        <v>4</v>
      </c>
      <c r="J95" s="341">
        <v>1</v>
      </c>
      <c r="K95" s="341">
        <v>0</v>
      </c>
      <c r="L95" s="341">
        <v>0</v>
      </c>
      <c r="M95" s="341">
        <v>0</v>
      </c>
    </row>
    <row r="96" spans="1:15" ht="15" thickBot="1" x14ac:dyDescent="0.35">
      <c r="A96" s="345" t="s">
        <v>47</v>
      </c>
      <c r="B96" s="341">
        <v>1063</v>
      </c>
      <c r="C96" s="341">
        <v>1200</v>
      </c>
      <c r="D96" s="341">
        <v>814</v>
      </c>
      <c r="E96" s="341">
        <v>982</v>
      </c>
      <c r="F96" s="341">
        <v>155</v>
      </c>
      <c r="G96" s="341">
        <v>211</v>
      </c>
      <c r="H96" s="341">
        <v>136</v>
      </c>
      <c r="I96" s="341">
        <v>190</v>
      </c>
      <c r="J96" s="341">
        <v>0</v>
      </c>
      <c r="K96" s="341">
        <v>0</v>
      </c>
      <c r="L96" s="341">
        <v>0</v>
      </c>
      <c r="M96" s="341">
        <v>0</v>
      </c>
    </row>
    <row r="97" spans="1:13" ht="15.6" thickTop="1" thickBot="1" x14ac:dyDescent="0.35">
      <c r="A97" s="346" t="s">
        <v>5</v>
      </c>
      <c r="B97" s="344">
        <f>SUM(B88:B96)</f>
        <v>5713</v>
      </c>
      <c r="C97" s="344">
        <f t="shared" ref="C97:M97" si="19">SUM(C88:C96)</f>
        <v>6726</v>
      </c>
      <c r="D97" s="344">
        <f t="shared" si="19"/>
        <v>4423</v>
      </c>
      <c r="E97" s="344">
        <f t="shared" si="19"/>
        <v>5481</v>
      </c>
      <c r="F97" s="344">
        <f t="shared" si="19"/>
        <v>1025</v>
      </c>
      <c r="G97" s="344">
        <f t="shared" si="19"/>
        <v>1366</v>
      </c>
      <c r="H97" s="344">
        <f t="shared" si="19"/>
        <v>886</v>
      </c>
      <c r="I97" s="344">
        <f t="shared" si="19"/>
        <v>1222</v>
      </c>
      <c r="J97" s="344">
        <f t="shared" si="19"/>
        <v>12</v>
      </c>
      <c r="K97" s="344">
        <f t="shared" si="19"/>
        <v>2</v>
      </c>
      <c r="L97" s="344">
        <f t="shared" si="19"/>
        <v>0</v>
      </c>
      <c r="M97" s="344">
        <f t="shared" si="19"/>
        <v>2</v>
      </c>
    </row>
    <row r="98" spans="1:13" ht="15" thickBot="1" x14ac:dyDescent="0.35">
      <c r="A98" s="354" t="s">
        <v>57</v>
      </c>
      <c r="B98" s="357">
        <f>SUM(B83,B97)</f>
        <v>31754</v>
      </c>
      <c r="C98" s="357">
        <f t="shared" ref="C98:M98" si="20">SUM(C83,C97)</f>
        <v>32520</v>
      </c>
      <c r="D98" s="357">
        <f t="shared" si="20"/>
        <v>22796</v>
      </c>
      <c r="E98" s="357">
        <f t="shared" si="20"/>
        <v>22192</v>
      </c>
      <c r="F98" s="357">
        <f t="shared" si="20"/>
        <v>4343</v>
      </c>
      <c r="G98" s="357">
        <f t="shared" si="20"/>
        <v>4392</v>
      </c>
      <c r="H98" s="357">
        <f t="shared" si="20"/>
        <v>3820</v>
      </c>
      <c r="I98" s="357">
        <f t="shared" si="20"/>
        <v>3809</v>
      </c>
      <c r="J98" s="357">
        <f t="shared" si="20"/>
        <v>1811</v>
      </c>
      <c r="K98" s="357">
        <f t="shared" si="20"/>
        <v>2468</v>
      </c>
      <c r="L98" s="357">
        <f t="shared" si="20"/>
        <v>0</v>
      </c>
      <c r="M98" s="357">
        <f t="shared" si="20"/>
        <v>1033</v>
      </c>
    </row>
    <row r="100" spans="1:13" ht="15" customHeight="1" x14ac:dyDescent="0.3"/>
    <row r="101" spans="1:13" x14ac:dyDescent="0.3">
      <c r="A101" s="444" t="s">
        <v>46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3">
      <c r="A102" s="436" t="s">
        <v>77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3">
      <c r="B103" s="439" t="s">
        <v>39</v>
      </c>
      <c r="C103" s="439"/>
      <c r="D103" s="439" t="s">
        <v>40</v>
      </c>
      <c r="E103" s="439"/>
      <c r="F103" s="439" t="s">
        <v>43</v>
      </c>
      <c r="G103" s="439"/>
      <c r="H103" s="439" t="s">
        <v>41</v>
      </c>
      <c r="I103" s="439"/>
      <c r="J103" s="439" t="s">
        <v>37</v>
      </c>
      <c r="K103" s="439"/>
      <c r="L103" s="439" t="s">
        <v>38</v>
      </c>
      <c r="M103" s="439"/>
    </row>
    <row r="104" spans="1:13" x14ac:dyDescent="0.3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3">
      <c r="A105" s="336" t="s">
        <v>54</v>
      </c>
      <c r="B105" s="341">
        <v>456</v>
      </c>
      <c r="C105" s="341">
        <v>537</v>
      </c>
      <c r="D105" s="341">
        <v>278</v>
      </c>
      <c r="E105" s="341">
        <v>296</v>
      </c>
      <c r="F105" s="341">
        <v>56</v>
      </c>
      <c r="G105" s="341">
        <v>62</v>
      </c>
      <c r="H105" s="341">
        <v>51</v>
      </c>
      <c r="I105" s="341">
        <v>52</v>
      </c>
      <c r="J105" s="341">
        <v>32</v>
      </c>
      <c r="K105" s="341">
        <v>49</v>
      </c>
      <c r="L105" s="341">
        <v>0</v>
      </c>
      <c r="M105" s="341">
        <v>24</v>
      </c>
    </row>
    <row r="106" spans="1:13" x14ac:dyDescent="0.3">
      <c r="A106" s="336" t="s">
        <v>53</v>
      </c>
      <c r="B106" s="341">
        <v>10</v>
      </c>
      <c r="C106" s="341">
        <v>10</v>
      </c>
      <c r="D106" s="341">
        <v>7</v>
      </c>
      <c r="E106" s="341">
        <v>7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4838</v>
      </c>
      <c r="C107" s="341">
        <v>4566</v>
      </c>
      <c r="D107" s="341">
        <v>4400</v>
      </c>
      <c r="E107" s="341">
        <v>4084</v>
      </c>
      <c r="F107" s="341">
        <v>969</v>
      </c>
      <c r="G107" s="341">
        <v>861</v>
      </c>
      <c r="H107" s="341">
        <v>829</v>
      </c>
      <c r="I107" s="341">
        <v>762</v>
      </c>
      <c r="J107" s="341">
        <v>573</v>
      </c>
      <c r="K107" s="341">
        <v>745</v>
      </c>
      <c r="L107" s="341">
        <v>0</v>
      </c>
      <c r="M107" s="341">
        <v>277</v>
      </c>
    </row>
    <row r="108" spans="1:13" x14ac:dyDescent="0.3">
      <c r="A108" s="336" t="s">
        <v>52</v>
      </c>
      <c r="B108" s="341">
        <v>25</v>
      </c>
      <c r="C108" s="341">
        <v>24</v>
      </c>
      <c r="D108" s="341">
        <v>14</v>
      </c>
      <c r="E108" s="341">
        <v>20</v>
      </c>
      <c r="F108" s="341">
        <v>3</v>
      </c>
      <c r="G108" s="341">
        <v>4</v>
      </c>
      <c r="H108" s="341">
        <v>2</v>
      </c>
      <c r="I108" s="341">
        <v>3</v>
      </c>
      <c r="J108" s="341">
        <v>0</v>
      </c>
      <c r="K108" s="341">
        <v>3</v>
      </c>
      <c r="L108" s="341">
        <v>0</v>
      </c>
      <c r="M108" s="341">
        <v>1</v>
      </c>
    </row>
    <row r="109" spans="1:13" x14ac:dyDescent="0.3">
      <c r="A109" s="336" t="s">
        <v>51</v>
      </c>
      <c r="B109" s="341">
        <v>5304</v>
      </c>
      <c r="C109" s="341">
        <v>5726</v>
      </c>
      <c r="D109" s="341">
        <v>3384</v>
      </c>
      <c r="E109" s="341">
        <v>3608</v>
      </c>
      <c r="F109" s="341">
        <v>710</v>
      </c>
      <c r="G109" s="341">
        <v>810</v>
      </c>
      <c r="H109" s="341">
        <v>653</v>
      </c>
      <c r="I109" s="341">
        <v>708</v>
      </c>
      <c r="J109" s="341">
        <v>423</v>
      </c>
      <c r="K109" s="341">
        <v>679</v>
      </c>
      <c r="L109" s="341">
        <v>0</v>
      </c>
      <c r="M109" s="341">
        <v>333</v>
      </c>
    </row>
    <row r="110" spans="1:13" x14ac:dyDescent="0.3">
      <c r="A110" s="336" t="s">
        <v>50</v>
      </c>
      <c r="B110" s="341">
        <v>691</v>
      </c>
      <c r="C110" s="341">
        <v>654</v>
      </c>
      <c r="D110" s="341">
        <v>530</v>
      </c>
      <c r="E110" s="341">
        <v>523</v>
      </c>
      <c r="F110" s="341">
        <v>103</v>
      </c>
      <c r="G110" s="341">
        <v>97</v>
      </c>
      <c r="H110" s="341">
        <v>88</v>
      </c>
      <c r="I110" s="341">
        <v>87</v>
      </c>
      <c r="J110" s="341">
        <v>60</v>
      </c>
      <c r="K110" s="341">
        <v>84</v>
      </c>
      <c r="L110" s="341">
        <v>0</v>
      </c>
      <c r="M110" s="341">
        <v>32</v>
      </c>
    </row>
    <row r="111" spans="1:13" x14ac:dyDescent="0.3">
      <c r="A111" s="336" t="s">
        <v>49</v>
      </c>
      <c r="B111" s="341">
        <v>1052</v>
      </c>
      <c r="C111" s="341">
        <v>926</v>
      </c>
      <c r="D111" s="341">
        <v>873</v>
      </c>
      <c r="E111" s="341">
        <v>729</v>
      </c>
      <c r="F111" s="341">
        <v>84</v>
      </c>
      <c r="G111" s="341">
        <v>43</v>
      </c>
      <c r="H111" s="341">
        <v>69</v>
      </c>
      <c r="I111" s="341">
        <v>31</v>
      </c>
      <c r="J111" s="341">
        <v>28</v>
      </c>
      <c r="K111" s="341">
        <v>22</v>
      </c>
      <c r="L111" s="341">
        <v>0</v>
      </c>
      <c r="M111" s="341">
        <v>4</v>
      </c>
    </row>
    <row r="112" spans="1:13" x14ac:dyDescent="0.3">
      <c r="A112" s="336" t="s">
        <v>48</v>
      </c>
      <c r="B112" s="341">
        <v>263</v>
      </c>
      <c r="C112" s="341">
        <v>279</v>
      </c>
      <c r="D112" s="341">
        <v>230</v>
      </c>
      <c r="E112" s="341">
        <v>259</v>
      </c>
      <c r="F112" s="341">
        <v>32</v>
      </c>
      <c r="G112" s="341">
        <v>37</v>
      </c>
      <c r="H112" s="341">
        <v>26</v>
      </c>
      <c r="I112" s="341">
        <v>29</v>
      </c>
      <c r="J112" s="341">
        <v>18</v>
      </c>
      <c r="K112" s="341">
        <v>28</v>
      </c>
      <c r="L112" s="341">
        <v>0</v>
      </c>
      <c r="M112" s="341">
        <v>5</v>
      </c>
    </row>
    <row r="113" spans="1:13" ht="15" thickBot="1" x14ac:dyDescent="0.35">
      <c r="A113" s="345" t="s">
        <v>47</v>
      </c>
      <c r="B113" s="341">
        <v>1669</v>
      </c>
      <c r="C113" s="341">
        <v>1571</v>
      </c>
      <c r="D113" s="341">
        <v>1318</v>
      </c>
      <c r="E113" s="341">
        <v>1286</v>
      </c>
      <c r="F113" s="341">
        <v>235</v>
      </c>
      <c r="G113" s="341">
        <v>219</v>
      </c>
      <c r="H113" s="341">
        <v>197</v>
      </c>
      <c r="I113" s="341">
        <v>194</v>
      </c>
      <c r="J113" s="341">
        <v>136</v>
      </c>
      <c r="K113" s="341">
        <v>185</v>
      </c>
      <c r="L113" s="341">
        <v>0</v>
      </c>
      <c r="M113" s="341">
        <v>72</v>
      </c>
    </row>
    <row r="114" spans="1:13" ht="15" thickTop="1" x14ac:dyDescent="0.3">
      <c r="A114" s="346" t="s">
        <v>5</v>
      </c>
      <c r="B114" s="344">
        <f>SUM(B105:B113)</f>
        <v>14308</v>
      </c>
      <c r="C114" s="344">
        <f t="shared" ref="C114:M114" si="21">SUM(C105:C113)</f>
        <v>14293</v>
      </c>
      <c r="D114" s="344">
        <f t="shared" si="21"/>
        <v>11034</v>
      </c>
      <c r="E114" s="344">
        <f t="shared" si="21"/>
        <v>10812</v>
      </c>
      <c r="F114" s="344">
        <f t="shared" si="21"/>
        <v>2192</v>
      </c>
      <c r="G114" s="344">
        <f t="shared" si="21"/>
        <v>2133</v>
      </c>
      <c r="H114" s="344">
        <f t="shared" si="21"/>
        <v>1915</v>
      </c>
      <c r="I114" s="344">
        <f t="shared" si="21"/>
        <v>1866</v>
      </c>
      <c r="J114" s="344">
        <f t="shared" si="21"/>
        <v>1270</v>
      </c>
      <c r="K114" s="344">
        <f t="shared" si="21"/>
        <v>1795</v>
      </c>
      <c r="L114" s="344">
        <f t="shared" si="21"/>
        <v>0</v>
      </c>
      <c r="M114" s="344">
        <f t="shared" si="21"/>
        <v>748</v>
      </c>
    </row>
    <row r="115" spans="1:13" x14ac:dyDescent="0.3">
      <c r="A115" s="445" t="s">
        <v>46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3">
      <c r="A116" s="429" t="s">
        <v>7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3">
      <c r="B117" s="432" t="s">
        <v>39</v>
      </c>
      <c r="C117" s="432"/>
      <c r="D117" s="432" t="s">
        <v>40</v>
      </c>
      <c r="E117" s="432"/>
      <c r="F117" s="432" t="s">
        <v>43</v>
      </c>
      <c r="G117" s="432"/>
      <c r="H117" s="432" t="s">
        <v>41</v>
      </c>
      <c r="I117" s="432"/>
      <c r="J117" s="432" t="s">
        <v>37</v>
      </c>
      <c r="K117" s="432"/>
      <c r="L117" s="432" t="s">
        <v>38</v>
      </c>
      <c r="M117" s="432"/>
    </row>
    <row r="118" spans="1:13" x14ac:dyDescent="0.3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3">
      <c r="A119" s="336" t="s">
        <v>54</v>
      </c>
      <c r="B119" s="341">
        <v>58</v>
      </c>
      <c r="C119" s="341">
        <v>99</v>
      </c>
      <c r="D119" s="341">
        <v>22</v>
      </c>
      <c r="E119" s="341">
        <v>36</v>
      </c>
      <c r="F119" s="341">
        <v>6</v>
      </c>
      <c r="G119" s="341">
        <v>12</v>
      </c>
      <c r="H119" s="341">
        <v>4</v>
      </c>
      <c r="I119" s="341">
        <v>11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">
      <c r="A120" s="336" t="s">
        <v>53</v>
      </c>
      <c r="B120" s="341">
        <v>5</v>
      </c>
      <c r="C120" s="341">
        <v>4</v>
      </c>
      <c r="D120" s="341">
        <v>2</v>
      </c>
      <c r="E120" s="341">
        <v>3</v>
      </c>
      <c r="F120" s="341">
        <v>1</v>
      </c>
      <c r="G120" s="341">
        <v>2</v>
      </c>
      <c r="H120" s="341">
        <v>1</v>
      </c>
      <c r="I120" s="341">
        <v>1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">
      <c r="A121" s="336" t="s">
        <v>42</v>
      </c>
      <c r="B121" s="341">
        <v>639</v>
      </c>
      <c r="C121" s="341">
        <v>689</v>
      </c>
      <c r="D121" s="341">
        <v>425</v>
      </c>
      <c r="E121" s="341">
        <v>480</v>
      </c>
      <c r="F121" s="341">
        <v>83</v>
      </c>
      <c r="G121" s="341">
        <v>105</v>
      </c>
      <c r="H121" s="341">
        <v>66</v>
      </c>
      <c r="I121" s="341">
        <v>93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">
      <c r="A122" s="336" t="s">
        <v>52</v>
      </c>
      <c r="B122" s="341">
        <v>7</v>
      </c>
      <c r="C122" s="341">
        <v>5</v>
      </c>
      <c r="D122" s="341">
        <v>4</v>
      </c>
      <c r="E122" s="341">
        <v>2</v>
      </c>
      <c r="F122" s="341">
        <v>0</v>
      </c>
      <c r="G122" s="341">
        <v>1</v>
      </c>
      <c r="H122" s="341">
        <v>0</v>
      </c>
      <c r="I122" s="341">
        <v>1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784</v>
      </c>
      <c r="C123" s="341">
        <v>990</v>
      </c>
      <c r="D123" s="341">
        <v>466</v>
      </c>
      <c r="E123" s="341">
        <v>583</v>
      </c>
      <c r="F123" s="341">
        <v>143</v>
      </c>
      <c r="G123" s="341">
        <v>221</v>
      </c>
      <c r="H123" s="341">
        <v>122</v>
      </c>
      <c r="I123" s="341">
        <v>196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">
      <c r="A124" s="336" t="s">
        <v>50</v>
      </c>
      <c r="B124" s="341">
        <v>111</v>
      </c>
      <c r="C124" s="341">
        <v>146</v>
      </c>
      <c r="D124" s="341">
        <v>62</v>
      </c>
      <c r="E124" s="341">
        <v>72</v>
      </c>
      <c r="F124" s="341">
        <v>16</v>
      </c>
      <c r="G124" s="341">
        <v>21</v>
      </c>
      <c r="H124" s="341">
        <v>13</v>
      </c>
      <c r="I124" s="341">
        <v>18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">
      <c r="A125" s="336" t="s">
        <v>49</v>
      </c>
      <c r="B125" s="341">
        <v>128</v>
      </c>
      <c r="C125" s="341">
        <v>150</v>
      </c>
      <c r="D125" s="341">
        <v>66</v>
      </c>
      <c r="E125" s="341">
        <v>96</v>
      </c>
      <c r="F125" s="341">
        <v>24</v>
      </c>
      <c r="G125" s="341">
        <v>10</v>
      </c>
      <c r="H125" s="341">
        <v>21</v>
      </c>
      <c r="I125" s="341">
        <v>10</v>
      </c>
      <c r="J125" s="341">
        <v>2</v>
      </c>
      <c r="K125" s="341">
        <v>0</v>
      </c>
      <c r="L125" s="341">
        <v>0</v>
      </c>
      <c r="M125" s="341">
        <v>0</v>
      </c>
    </row>
    <row r="126" spans="1:13" x14ac:dyDescent="0.3">
      <c r="A126" s="336" t="s">
        <v>48</v>
      </c>
      <c r="B126" s="341">
        <v>32</v>
      </c>
      <c r="C126" s="341">
        <v>35</v>
      </c>
      <c r="D126" s="341">
        <v>18</v>
      </c>
      <c r="E126" s="341">
        <v>23</v>
      </c>
      <c r="F126" s="341">
        <v>3</v>
      </c>
      <c r="G126" s="341">
        <v>5</v>
      </c>
      <c r="H126" s="341">
        <v>2</v>
      </c>
      <c r="I126" s="341">
        <v>4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35">
      <c r="A127" s="345" t="s">
        <v>47</v>
      </c>
      <c r="B127" s="341">
        <v>516</v>
      </c>
      <c r="C127" s="341">
        <v>657</v>
      </c>
      <c r="D127" s="341">
        <v>322</v>
      </c>
      <c r="E127" s="341">
        <v>380</v>
      </c>
      <c r="F127" s="341">
        <v>67</v>
      </c>
      <c r="G127" s="341">
        <v>114</v>
      </c>
      <c r="H127" s="341">
        <v>54</v>
      </c>
      <c r="I127" s="341">
        <v>103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2280</v>
      </c>
      <c r="C128" s="344">
        <f t="shared" si="22"/>
        <v>2775</v>
      </c>
      <c r="D128" s="344">
        <f t="shared" si="22"/>
        <v>1387</v>
      </c>
      <c r="E128" s="344">
        <f t="shared" si="22"/>
        <v>1675</v>
      </c>
      <c r="F128" s="344">
        <f t="shared" si="22"/>
        <v>343</v>
      </c>
      <c r="G128" s="344">
        <f t="shared" si="22"/>
        <v>491</v>
      </c>
      <c r="H128" s="344">
        <f t="shared" si="22"/>
        <v>283</v>
      </c>
      <c r="I128" s="344">
        <f t="shared" si="22"/>
        <v>437</v>
      </c>
      <c r="J128" s="344">
        <f t="shared" si="22"/>
        <v>2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35">
      <c r="A129" s="354" t="s">
        <v>58</v>
      </c>
      <c r="B129" s="357">
        <f>SUM(B114,B128)</f>
        <v>16588</v>
      </c>
      <c r="C129" s="357">
        <f t="shared" ref="C129:M129" si="23">SUM(C114,C128)</f>
        <v>17068</v>
      </c>
      <c r="D129" s="357">
        <f t="shared" si="23"/>
        <v>12421</v>
      </c>
      <c r="E129" s="357">
        <f t="shared" si="23"/>
        <v>12487</v>
      </c>
      <c r="F129" s="357">
        <f t="shared" si="23"/>
        <v>2535</v>
      </c>
      <c r="G129" s="357">
        <f t="shared" si="23"/>
        <v>2624</v>
      </c>
      <c r="H129" s="357">
        <f t="shared" si="23"/>
        <v>2198</v>
      </c>
      <c r="I129" s="357">
        <f t="shared" si="23"/>
        <v>2303</v>
      </c>
      <c r="J129" s="357">
        <f t="shared" si="23"/>
        <v>1272</v>
      </c>
      <c r="K129" s="357">
        <f t="shared" si="23"/>
        <v>1795</v>
      </c>
      <c r="L129" s="357">
        <f t="shared" si="23"/>
        <v>0</v>
      </c>
      <c r="M129" s="357">
        <f t="shared" si="23"/>
        <v>748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51" t="s">
        <v>79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3">
      <c r="A133" s="436" t="s">
        <v>77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3">
      <c r="B134" s="439" t="s">
        <v>39</v>
      </c>
      <c r="C134" s="439"/>
      <c r="D134" s="439" t="s">
        <v>40</v>
      </c>
      <c r="E134" s="439"/>
      <c r="F134" s="439" t="s">
        <v>43</v>
      </c>
      <c r="G134" s="439"/>
      <c r="H134" s="439" t="s">
        <v>41</v>
      </c>
      <c r="I134" s="439"/>
      <c r="J134" s="439" t="s">
        <v>37</v>
      </c>
      <c r="K134" s="439"/>
      <c r="L134" s="439" t="s">
        <v>38</v>
      </c>
      <c r="M134" s="439"/>
    </row>
    <row r="135" spans="1:13" x14ac:dyDescent="0.3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3">
      <c r="A136" s="336" t="s">
        <v>54</v>
      </c>
      <c r="B136" s="341">
        <v>32</v>
      </c>
      <c r="C136" s="341">
        <v>30</v>
      </c>
      <c r="D136" s="341">
        <v>24</v>
      </c>
      <c r="E136" s="341">
        <v>16</v>
      </c>
      <c r="F136" s="341">
        <v>3</v>
      </c>
      <c r="G136" s="341">
        <v>1</v>
      </c>
      <c r="H136" s="341">
        <v>3</v>
      </c>
      <c r="I136" s="341">
        <v>1</v>
      </c>
      <c r="J136" s="341">
        <v>2</v>
      </c>
      <c r="K136" s="341">
        <v>1</v>
      </c>
      <c r="L136" s="341">
        <v>0</v>
      </c>
      <c r="M136" s="341">
        <v>0</v>
      </c>
    </row>
    <row r="137" spans="1:13" x14ac:dyDescent="0.3">
      <c r="A137" s="336" t="s">
        <v>53</v>
      </c>
      <c r="B137" s="341">
        <v>1</v>
      </c>
      <c r="C137" s="341">
        <v>0</v>
      </c>
      <c r="D137" s="341">
        <v>1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161</v>
      </c>
      <c r="C138" s="341">
        <v>159</v>
      </c>
      <c r="D138" s="341">
        <v>172</v>
      </c>
      <c r="E138" s="341">
        <v>153</v>
      </c>
      <c r="F138" s="341">
        <v>32</v>
      </c>
      <c r="G138" s="341">
        <v>38</v>
      </c>
      <c r="H138" s="341">
        <v>27</v>
      </c>
      <c r="I138" s="341">
        <v>33</v>
      </c>
      <c r="J138" s="341">
        <v>23</v>
      </c>
      <c r="K138" s="341">
        <v>32</v>
      </c>
      <c r="L138" s="341">
        <v>0</v>
      </c>
      <c r="M138" s="341">
        <v>17</v>
      </c>
    </row>
    <row r="139" spans="1:13" x14ac:dyDescent="0.3">
      <c r="A139" s="336" t="s">
        <v>52</v>
      </c>
      <c r="B139" s="341">
        <v>2</v>
      </c>
      <c r="C139" s="341">
        <v>2</v>
      </c>
      <c r="D139" s="341">
        <v>2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686</v>
      </c>
      <c r="C140" s="341">
        <v>666</v>
      </c>
      <c r="D140" s="341">
        <v>519</v>
      </c>
      <c r="E140" s="341">
        <v>440</v>
      </c>
      <c r="F140" s="341">
        <v>83</v>
      </c>
      <c r="G140" s="341">
        <v>83</v>
      </c>
      <c r="H140" s="341">
        <v>79</v>
      </c>
      <c r="I140" s="341">
        <v>73</v>
      </c>
      <c r="J140" s="341">
        <v>61</v>
      </c>
      <c r="K140" s="341">
        <v>73</v>
      </c>
      <c r="L140" s="341">
        <v>0</v>
      </c>
      <c r="M140" s="341">
        <v>42</v>
      </c>
    </row>
    <row r="141" spans="1:13" x14ac:dyDescent="0.3">
      <c r="A141" s="336" t="s">
        <v>50</v>
      </c>
      <c r="B141" s="341">
        <v>26</v>
      </c>
      <c r="C141" s="341">
        <v>24</v>
      </c>
      <c r="D141" s="341">
        <v>24</v>
      </c>
      <c r="E141" s="341">
        <v>23</v>
      </c>
      <c r="F141" s="341">
        <v>3</v>
      </c>
      <c r="G141" s="341">
        <v>4</v>
      </c>
      <c r="H141" s="341">
        <v>2</v>
      </c>
      <c r="I141" s="341">
        <v>4</v>
      </c>
      <c r="J141" s="341">
        <v>2</v>
      </c>
      <c r="K141" s="341">
        <v>4</v>
      </c>
      <c r="L141" s="341">
        <v>0</v>
      </c>
      <c r="M141" s="341">
        <v>1</v>
      </c>
    </row>
    <row r="142" spans="1:13" x14ac:dyDescent="0.3">
      <c r="A142" s="336" t="s">
        <v>49</v>
      </c>
      <c r="B142" s="341">
        <v>76</v>
      </c>
      <c r="C142" s="341">
        <v>64</v>
      </c>
      <c r="D142" s="341">
        <v>56</v>
      </c>
      <c r="E142" s="341">
        <v>56</v>
      </c>
      <c r="F142" s="341">
        <v>5</v>
      </c>
      <c r="G142" s="341">
        <v>7</v>
      </c>
      <c r="H142" s="341">
        <v>4</v>
      </c>
      <c r="I142" s="341">
        <v>6</v>
      </c>
      <c r="J142" s="341">
        <v>3</v>
      </c>
      <c r="K142" s="341">
        <v>6</v>
      </c>
      <c r="L142" s="341">
        <v>0</v>
      </c>
      <c r="M142" s="341">
        <v>0</v>
      </c>
    </row>
    <row r="143" spans="1:13" x14ac:dyDescent="0.3">
      <c r="A143" s="336" t="s">
        <v>48</v>
      </c>
      <c r="B143" s="341">
        <v>9</v>
      </c>
      <c r="C143" s="341">
        <v>12</v>
      </c>
      <c r="D143" s="341">
        <v>12</v>
      </c>
      <c r="E143" s="341">
        <v>13</v>
      </c>
      <c r="F143" s="341">
        <v>1</v>
      </c>
      <c r="G143" s="341">
        <v>1</v>
      </c>
      <c r="H143" s="341">
        <v>1</v>
      </c>
      <c r="I143" s="341">
        <v>1</v>
      </c>
      <c r="J143" s="341">
        <v>1</v>
      </c>
      <c r="K143" s="341">
        <v>1</v>
      </c>
      <c r="L143" s="341">
        <v>0</v>
      </c>
      <c r="M143" s="341">
        <v>0</v>
      </c>
    </row>
    <row r="144" spans="1:13" ht="15" thickBot="1" x14ac:dyDescent="0.35">
      <c r="A144" s="345" t="s">
        <v>47</v>
      </c>
      <c r="B144" s="341">
        <v>83</v>
      </c>
      <c r="C144" s="341">
        <v>63</v>
      </c>
      <c r="D144" s="341">
        <v>78</v>
      </c>
      <c r="E144" s="341">
        <v>47</v>
      </c>
      <c r="F144" s="341">
        <v>11</v>
      </c>
      <c r="G144" s="341">
        <v>6</v>
      </c>
      <c r="H144" s="341">
        <v>11</v>
      </c>
      <c r="I144" s="341">
        <v>5</v>
      </c>
      <c r="J144" s="341">
        <v>9</v>
      </c>
      <c r="K144" s="341">
        <v>5</v>
      </c>
      <c r="L144" s="341">
        <v>0</v>
      </c>
      <c r="M144" s="341">
        <v>1</v>
      </c>
    </row>
    <row r="145" spans="1:13" ht="15" thickTop="1" x14ac:dyDescent="0.3">
      <c r="A145" s="346" t="s">
        <v>5</v>
      </c>
      <c r="B145" s="344">
        <f>SUM(B136:B144)</f>
        <v>1076</v>
      </c>
      <c r="C145" s="344">
        <f t="shared" ref="C145:M145" si="24">SUM(C136:C144)</f>
        <v>1020</v>
      </c>
      <c r="D145" s="344">
        <f t="shared" si="24"/>
        <v>888</v>
      </c>
      <c r="E145" s="344">
        <f t="shared" si="24"/>
        <v>748</v>
      </c>
      <c r="F145" s="344">
        <f t="shared" si="24"/>
        <v>138</v>
      </c>
      <c r="G145" s="344">
        <f t="shared" si="24"/>
        <v>140</v>
      </c>
      <c r="H145" s="344">
        <f t="shared" si="24"/>
        <v>127</v>
      </c>
      <c r="I145" s="344">
        <f t="shared" si="24"/>
        <v>123</v>
      </c>
      <c r="J145" s="344">
        <f t="shared" si="24"/>
        <v>101</v>
      </c>
      <c r="K145" s="344">
        <f t="shared" si="24"/>
        <v>122</v>
      </c>
      <c r="L145" s="344">
        <f t="shared" si="24"/>
        <v>0</v>
      </c>
      <c r="M145" s="344">
        <f t="shared" si="24"/>
        <v>61</v>
      </c>
    </row>
    <row r="146" spans="1:13" x14ac:dyDescent="0.3">
      <c r="A146" s="450" t="s">
        <v>79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3">
      <c r="A147" s="429" t="s">
        <v>7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3">
      <c r="B148" s="432" t="s">
        <v>39</v>
      </c>
      <c r="C148" s="432"/>
      <c r="D148" s="432" t="s">
        <v>40</v>
      </c>
      <c r="E148" s="432"/>
      <c r="F148" s="432" t="s">
        <v>43</v>
      </c>
      <c r="G148" s="432"/>
      <c r="H148" s="432" t="s">
        <v>41</v>
      </c>
      <c r="I148" s="432"/>
      <c r="J148" s="432" t="s">
        <v>37</v>
      </c>
      <c r="K148" s="432"/>
      <c r="L148" s="432" t="s">
        <v>38</v>
      </c>
      <c r="M148" s="432"/>
    </row>
    <row r="149" spans="1:13" x14ac:dyDescent="0.3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3">
      <c r="A150" s="336" t="s">
        <v>54</v>
      </c>
      <c r="B150" s="341">
        <v>10</v>
      </c>
      <c r="C150" s="341">
        <v>3</v>
      </c>
      <c r="D150" s="341">
        <v>6</v>
      </c>
      <c r="E150" s="341">
        <v>1</v>
      </c>
      <c r="F150" s="341">
        <v>2</v>
      </c>
      <c r="G150" s="341">
        <v>1</v>
      </c>
      <c r="H150" s="341">
        <v>2</v>
      </c>
      <c r="I150" s="341">
        <v>1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">
      <c r="A151" s="336" t="s">
        <v>53</v>
      </c>
      <c r="B151" s="341">
        <v>1</v>
      </c>
      <c r="C151" s="341">
        <v>0</v>
      </c>
      <c r="D151" s="341">
        <v>1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31</v>
      </c>
      <c r="C152" s="341">
        <v>37</v>
      </c>
      <c r="D152" s="341">
        <v>35</v>
      </c>
      <c r="E152" s="341">
        <v>35</v>
      </c>
      <c r="F152" s="341">
        <v>8</v>
      </c>
      <c r="G152" s="341">
        <v>6</v>
      </c>
      <c r="H152" s="341">
        <v>7</v>
      </c>
      <c r="I152" s="341">
        <v>4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">
      <c r="A153" s="336" t="s">
        <v>52</v>
      </c>
      <c r="B153" s="341">
        <v>0</v>
      </c>
      <c r="C153" s="341">
        <v>1</v>
      </c>
      <c r="D153" s="341">
        <v>0</v>
      </c>
      <c r="E153" s="341">
        <v>1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90</v>
      </c>
      <c r="C154" s="341">
        <v>95</v>
      </c>
      <c r="D154" s="341">
        <v>86</v>
      </c>
      <c r="E154" s="341">
        <v>78</v>
      </c>
      <c r="F154" s="341">
        <v>30</v>
      </c>
      <c r="G154" s="341">
        <v>27</v>
      </c>
      <c r="H154" s="341">
        <v>29</v>
      </c>
      <c r="I154" s="341">
        <v>27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">
      <c r="A155" s="336" t="s">
        <v>50</v>
      </c>
      <c r="B155" s="341">
        <v>7</v>
      </c>
      <c r="C155" s="341">
        <v>1</v>
      </c>
      <c r="D155" s="341">
        <v>6</v>
      </c>
      <c r="E155" s="341">
        <v>5</v>
      </c>
      <c r="F155" s="341">
        <v>0</v>
      </c>
      <c r="G155" s="341">
        <v>1</v>
      </c>
      <c r="H155" s="341">
        <v>0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">
      <c r="A156" s="336" t="s">
        <v>49</v>
      </c>
      <c r="B156" s="341">
        <v>19</v>
      </c>
      <c r="C156" s="341">
        <v>7</v>
      </c>
      <c r="D156" s="341">
        <v>13</v>
      </c>
      <c r="E156" s="341">
        <v>6</v>
      </c>
      <c r="F156" s="341">
        <v>3</v>
      </c>
      <c r="G156" s="341">
        <v>2</v>
      </c>
      <c r="H156" s="341">
        <v>2</v>
      </c>
      <c r="I156" s="341">
        <v>1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">
      <c r="A157" s="336" t="s">
        <v>48</v>
      </c>
      <c r="B157" s="341">
        <v>3</v>
      </c>
      <c r="C157" s="341">
        <v>0</v>
      </c>
      <c r="D157" s="341">
        <v>2</v>
      </c>
      <c r="E157" s="341">
        <v>0</v>
      </c>
      <c r="F157" s="341">
        <v>2</v>
      </c>
      <c r="G157" s="341">
        <v>0</v>
      </c>
      <c r="H157" s="341">
        <v>2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35">
      <c r="A158" s="345" t="s">
        <v>47</v>
      </c>
      <c r="B158" s="341">
        <v>28</v>
      </c>
      <c r="C158" s="341">
        <v>24</v>
      </c>
      <c r="D158" s="341">
        <v>23</v>
      </c>
      <c r="E158" s="341">
        <v>24</v>
      </c>
      <c r="F158" s="341">
        <v>8</v>
      </c>
      <c r="G158" s="341">
        <v>10</v>
      </c>
      <c r="H158" s="341">
        <v>7</v>
      </c>
      <c r="I158" s="341">
        <v>8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189</v>
      </c>
      <c r="C159" s="344">
        <f t="shared" si="25"/>
        <v>168</v>
      </c>
      <c r="D159" s="344">
        <f t="shared" si="25"/>
        <v>172</v>
      </c>
      <c r="E159" s="344">
        <f t="shared" si="25"/>
        <v>150</v>
      </c>
      <c r="F159" s="344">
        <f t="shared" si="25"/>
        <v>53</v>
      </c>
      <c r="G159" s="344">
        <f t="shared" si="25"/>
        <v>47</v>
      </c>
      <c r="H159" s="344">
        <f t="shared" si="25"/>
        <v>49</v>
      </c>
      <c r="I159" s="344">
        <f t="shared" si="25"/>
        <v>42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35">
      <c r="A160" s="365" t="s">
        <v>68</v>
      </c>
      <c r="B160" s="357">
        <f>SUM(B145,B159)</f>
        <v>1265</v>
      </c>
      <c r="C160" s="357">
        <f t="shared" ref="C160:M160" si="26">SUM(C145,C159)</f>
        <v>1188</v>
      </c>
      <c r="D160" s="357">
        <f t="shared" si="26"/>
        <v>1060</v>
      </c>
      <c r="E160" s="357">
        <f t="shared" si="26"/>
        <v>898</v>
      </c>
      <c r="F160" s="357">
        <f t="shared" si="26"/>
        <v>191</v>
      </c>
      <c r="G160" s="357">
        <f t="shared" si="26"/>
        <v>187</v>
      </c>
      <c r="H160" s="357">
        <f t="shared" si="26"/>
        <v>176</v>
      </c>
      <c r="I160" s="357">
        <f t="shared" si="26"/>
        <v>165</v>
      </c>
      <c r="J160" s="357">
        <f t="shared" si="26"/>
        <v>101</v>
      </c>
      <c r="K160" s="357">
        <f t="shared" si="26"/>
        <v>122</v>
      </c>
      <c r="L160" s="357">
        <f t="shared" si="26"/>
        <v>0</v>
      </c>
      <c r="M160" s="357">
        <f t="shared" si="26"/>
        <v>61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49" t="s">
        <v>71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3">
      <c r="A164" s="429" t="s">
        <v>7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3">
      <c r="B165" s="447" t="s">
        <v>39</v>
      </c>
      <c r="C165" s="448"/>
      <c r="D165" s="447" t="s">
        <v>40</v>
      </c>
      <c r="E165" s="448"/>
      <c r="F165" s="447" t="s">
        <v>43</v>
      </c>
      <c r="G165" s="448"/>
      <c r="H165" s="447" t="s">
        <v>41</v>
      </c>
      <c r="I165" s="448"/>
      <c r="J165" s="447" t="s">
        <v>37</v>
      </c>
      <c r="K165" s="448"/>
      <c r="L165" s="447" t="s">
        <v>38</v>
      </c>
      <c r="M165" s="448"/>
    </row>
    <row r="166" spans="1:13" x14ac:dyDescent="0.3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3">
      <c r="A167" s="336" t="s">
        <v>54</v>
      </c>
      <c r="B167" s="341">
        <v>71</v>
      </c>
      <c r="C167" s="341">
        <v>59</v>
      </c>
      <c r="D167" s="341">
        <v>30</v>
      </c>
      <c r="E167" s="341">
        <v>15</v>
      </c>
      <c r="F167" s="341">
        <v>11</v>
      </c>
      <c r="G167" s="341">
        <v>11</v>
      </c>
      <c r="H167" s="341">
        <v>11</v>
      </c>
      <c r="I167" s="341">
        <v>11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636</v>
      </c>
      <c r="C169" s="341">
        <v>718</v>
      </c>
      <c r="D169" s="341">
        <v>319</v>
      </c>
      <c r="E169" s="341">
        <v>350</v>
      </c>
      <c r="F169" s="341">
        <v>87</v>
      </c>
      <c r="G169" s="341">
        <v>136</v>
      </c>
      <c r="H169" s="341">
        <v>77</v>
      </c>
      <c r="I169" s="341">
        <v>129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">
      <c r="A170" s="336" t="s">
        <v>52</v>
      </c>
      <c r="B170" s="341">
        <v>1</v>
      </c>
      <c r="C170" s="341">
        <v>3</v>
      </c>
      <c r="D170" s="341">
        <v>0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579</v>
      </c>
      <c r="C171" s="341">
        <v>657</v>
      </c>
      <c r="D171" s="341">
        <v>264</v>
      </c>
      <c r="E171" s="341">
        <v>270</v>
      </c>
      <c r="F171" s="341">
        <v>120</v>
      </c>
      <c r="G171" s="341">
        <v>112</v>
      </c>
      <c r="H171" s="341">
        <v>114</v>
      </c>
      <c r="I171" s="341">
        <v>104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">
      <c r="A172" s="336" t="s">
        <v>50</v>
      </c>
      <c r="B172" s="341">
        <v>102</v>
      </c>
      <c r="C172" s="341">
        <v>65</v>
      </c>
      <c r="D172" s="341">
        <v>34</v>
      </c>
      <c r="E172" s="341">
        <v>20</v>
      </c>
      <c r="F172" s="341">
        <v>12</v>
      </c>
      <c r="G172" s="341">
        <v>5</v>
      </c>
      <c r="H172" s="341">
        <v>9</v>
      </c>
      <c r="I172" s="341">
        <v>5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">
      <c r="A173" s="336" t="s">
        <v>49</v>
      </c>
      <c r="B173" s="341">
        <v>136</v>
      </c>
      <c r="C173" s="341">
        <v>224</v>
      </c>
      <c r="D173" s="341">
        <v>37</v>
      </c>
      <c r="E173" s="341">
        <v>74</v>
      </c>
      <c r="F173" s="341">
        <v>13</v>
      </c>
      <c r="G173" s="341">
        <v>15</v>
      </c>
      <c r="H173" s="341">
        <v>13</v>
      </c>
      <c r="I173" s="341">
        <v>13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">
      <c r="A174" s="336" t="s">
        <v>48</v>
      </c>
      <c r="B174" s="341">
        <v>25</v>
      </c>
      <c r="C174" s="341">
        <v>19</v>
      </c>
      <c r="D174" s="341">
        <v>13</v>
      </c>
      <c r="E174" s="341">
        <v>7</v>
      </c>
      <c r="F174" s="341">
        <v>1</v>
      </c>
      <c r="G174" s="341">
        <v>2</v>
      </c>
      <c r="H174" s="341">
        <v>1</v>
      </c>
      <c r="I174" s="341">
        <v>2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35">
      <c r="A175" s="345" t="s">
        <v>47</v>
      </c>
      <c r="B175" s="341">
        <v>331</v>
      </c>
      <c r="C175" s="341">
        <v>340</v>
      </c>
      <c r="D175" s="341">
        <v>125</v>
      </c>
      <c r="E175" s="341">
        <v>121</v>
      </c>
      <c r="F175" s="341">
        <v>35</v>
      </c>
      <c r="G175" s="341">
        <v>33</v>
      </c>
      <c r="H175" s="341">
        <v>32</v>
      </c>
      <c r="I175" s="341">
        <v>31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6" thickTop="1" thickBot="1" x14ac:dyDescent="0.35">
      <c r="A176" s="358" t="s">
        <v>59</v>
      </c>
      <c r="B176" s="359">
        <f>SUM(B167:B175)</f>
        <v>1882</v>
      </c>
      <c r="C176" s="359">
        <f t="shared" ref="C176:M176" si="27">SUM(C167:C175)</f>
        <v>2086</v>
      </c>
      <c r="D176" s="359">
        <f t="shared" si="27"/>
        <v>822</v>
      </c>
      <c r="E176" s="359">
        <f t="shared" si="27"/>
        <v>858</v>
      </c>
      <c r="F176" s="359">
        <f t="shared" si="27"/>
        <v>279</v>
      </c>
      <c r="G176" s="359">
        <f t="shared" si="27"/>
        <v>314</v>
      </c>
      <c r="H176" s="359">
        <f t="shared" si="27"/>
        <v>257</v>
      </c>
      <c r="I176" s="359">
        <f t="shared" si="27"/>
        <v>295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">
      <c r="A179" s="433" t="s">
        <v>73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3">
      <c r="A180" s="436" t="s">
        <v>77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3">
      <c r="B181" s="439" t="s">
        <v>39</v>
      </c>
      <c r="C181" s="439"/>
      <c r="D181" s="439" t="s">
        <v>40</v>
      </c>
      <c r="E181" s="439"/>
      <c r="F181" s="439" t="s">
        <v>43</v>
      </c>
      <c r="G181" s="439"/>
      <c r="H181" s="439" t="s">
        <v>41</v>
      </c>
      <c r="I181" s="439"/>
      <c r="J181" s="439" t="s">
        <v>37</v>
      </c>
      <c r="K181" s="439"/>
      <c r="L181" s="439" t="s">
        <v>38</v>
      </c>
      <c r="M181" s="439"/>
    </row>
    <row r="182" spans="1:13" x14ac:dyDescent="0.3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3">
      <c r="A183" s="336" t="s">
        <v>54</v>
      </c>
      <c r="B183" s="341">
        <v>18</v>
      </c>
      <c r="C183" s="341">
        <v>14</v>
      </c>
      <c r="D183" s="341">
        <v>15</v>
      </c>
      <c r="E183" s="341">
        <v>12</v>
      </c>
      <c r="F183" s="341">
        <v>3</v>
      </c>
      <c r="G183" s="341">
        <v>4</v>
      </c>
      <c r="H183" s="341">
        <v>3</v>
      </c>
      <c r="I183" s="341">
        <v>3</v>
      </c>
      <c r="J183" s="341">
        <v>2</v>
      </c>
      <c r="K183" s="341">
        <v>3</v>
      </c>
      <c r="L183" s="341">
        <v>0</v>
      </c>
      <c r="M183" s="341">
        <v>1</v>
      </c>
    </row>
    <row r="184" spans="1:13" x14ac:dyDescent="0.3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84</v>
      </c>
      <c r="C185" s="341">
        <v>80</v>
      </c>
      <c r="D185" s="341">
        <v>118</v>
      </c>
      <c r="E185" s="341">
        <v>72</v>
      </c>
      <c r="F185" s="341">
        <v>27</v>
      </c>
      <c r="G185" s="341">
        <v>15</v>
      </c>
      <c r="H185" s="341">
        <v>22</v>
      </c>
      <c r="I185" s="341">
        <v>12</v>
      </c>
      <c r="J185" s="341">
        <v>14</v>
      </c>
      <c r="K185" s="341">
        <v>11</v>
      </c>
      <c r="L185" s="341">
        <v>0</v>
      </c>
      <c r="M185" s="341">
        <v>4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128</v>
      </c>
      <c r="C187" s="341">
        <v>145</v>
      </c>
      <c r="D187" s="341">
        <v>166</v>
      </c>
      <c r="E187" s="341">
        <v>114</v>
      </c>
      <c r="F187" s="341">
        <v>28</v>
      </c>
      <c r="G187" s="341">
        <v>24</v>
      </c>
      <c r="H187" s="341">
        <v>26</v>
      </c>
      <c r="I187" s="341">
        <v>22</v>
      </c>
      <c r="J187" s="341">
        <v>16</v>
      </c>
      <c r="K187" s="341">
        <v>21</v>
      </c>
      <c r="L187" s="341">
        <v>0</v>
      </c>
      <c r="M187" s="341">
        <v>10</v>
      </c>
    </row>
    <row r="188" spans="1:13" x14ac:dyDescent="0.3">
      <c r="A188" s="336" t="s">
        <v>50</v>
      </c>
      <c r="B188" s="341">
        <v>14</v>
      </c>
      <c r="C188" s="341">
        <v>10</v>
      </c>
      <c r="D188" s="341">
        <v>18</v>
      </c>
      <c r="E188" s="341">
        <v>14</v>
      </c>
      <c r="F188" s="341">
        <v>1</v>
      </c>
      <c r="G188" s="341">
        <v>2</v>
      </c>
      <c r="H188" s="341">
        <v>1</v>
      </c>
      <c r="I188" s="341">
        <v>2</v>
      </c>
      <c r="J188" s="341">
        <v>1</v>
      </c>
      <c r="K188" s="341">
        <v>2</v>
      </c>
      <c r="L188" s="341">
        <v>0</v>
      </c>
      <c r="M188" s="341">
        <v>0</v>
      </c>
    </row>
    <row r="189" spans="1:13" x14ac:dyDescent="0.3">
      <c r="A189" s="336" t="s">
        <v>49</v>
      </c>
      <c r="B189" s="341">
        <v>25</v>
      </c>
      <c r="C189" s="341">
        <v>20</v>
      </c>
      <c r="D189" s="341">
        <v>20</v>
      </c>
      <c r="E189" s="341">
        <v>14</v>
      </c>
      <c r="F189" s="341">
        <v>3</v>
      </c>
      <c r="G189" s="341">
        <v>1</v>
      </c>
      <c r="H189" s="341">
        <v>3</v>
      </c>
      <c r="I189" s="341">
        <v>1</v>
      </c>
      <c r="J189" s="341">
        <v>0</v>
      </c>
      <c r="K189" s="341">
        <v>1</v>
      </c>
      <c r="L189" s="341">
        <v>0</v>
      </c>
      <c r="M189" s="341">
        <v>0</v>
      </c>
    </row>
    <row r="190" spans="1:13" x14ac:dyDescent="0.3">
      <c r="A190" s="336" t="s">
        <v>48</v>
      </c>
      <c r="B190" s="341">
        <v>9</v>
      </c>
      <c r="C190" s="341">
        <v>7</v>
      </c>
      <c r="D190" s="341">
        <v>10</v>
      </c>
      <c r="E190" s="341">
        <v>5</v>
      </c>
      <c r="F190" s="341">
        <v>1</v>
      </c>
      <c r="G190" s="341">
        <v>1</v>
      </c>
      <c r="H190" s="341">
        <v>0</v>
      </c>
      <c r="I190" s="341">
        <v>1</v>
      </c>
      <c r="J190" s="341">
        <v>0</v>
      </c>
      <c r="K190" s="341">
        <v>1</v>
      </c>
      <c r="L190" s="341">
        <v>0</v>
      </c>
      <c r="M190" s="341">
        <v>0</v>
      </c>
    </row>
    <row r="191" spans="1:13" ht="15" thickBot="1" x14ac:dyDescent="0.35">
      <c r="A191" s="345" t="s">
        <v>47</v>
      </c>
      <c r="B191" s="341">
        <v>40</v>
      </c>
      <c r="C191" s="341">
        <v>37</v>
      </c>
      <c r="D191" s="341">
        <v>58</v>
      </c>
      <c r="E191" s="341">
        <v>36</v>
      </c>
      <c r="F191" s="341">
        <v>7</v>
      </c>
      <c r="G191" s="341">
        <v>7</v>
      </c>
      <c r="H191" s="341">
        <v>7</v>
      </c>
      <c r="I191" s="341">
        <v>4</v>
      </c>
      <c r="J191" s="341">
        <v>4</v>
      </c>
      <c r="K191" s="341">
        <v>3</v>
      </c>
      <c r="L191" s="341">
        <v>0</v>
      </c>
      <c r="M191" s="341">
        <v>1</v>
      </c>
    </row>
    <row r="192" spans="1:13" ht="15" thickTop="1" x14ac:dyDescent="0.3">
      <c r="A192" s="346" t="s">
        <v>5</v>
      </c>
      <c r="B192" s="344">
        <f>SUM(B183:B191)</f>
        <v>319</v>
      </c>
      <c r="C192" s="344">
        <f t="shared" ref="C192:M192" si="28">SUM(C183:C191)</f>
        <v>313</v>
      </c>
      <c r="D192" s="344">
        <f t="shared" si="28"/>
        <v>405</v>
      </c>
      <c r="E192" s="344">
        <f t="shared" si="28"/>
        <v>267</v>
      </c>
      <c r="F192" s="344">
        <f t="shared" si="28"/>
        <v>70</v>
      </c>
      <c r="G192" s="344">
        <f t="shared" si="28"/>
        <v>54</v>
      </c>
      <c r="H192" s="344">
        <f t="shared" si="28"/>
        <v>62</v>
      </c>
      <c r="I192" s="344">
        <f t="shared" si="28"/>
        <v>45</v>
      </c>
      <c r="J192" s="344">
        <f t="shared" si="28"/>
        <v>37</v>
      </c>
      <c r="K192" s="344">
        <f t="shared" si="28"/>
        <v>42</v>
      </c>
      <c r="L192" s="344">
        <f t="shared" si="28"/>
        <v>0</v>
      </c>
      <c r="M192" s="344">
        <f t="shared" si="28"/>
        <v>16</v>
      </c>
    </row>
    <row r="193" spans="1:13" x14ac:dyDescent="0.3">
      <c r="A193" s="426" t="s">
        <v>73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3">
      <c r="A194" s="429" t="s">
        <v>7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3">
      <c r="B195" s="432" t="s">
        <v>39</v>
      </c>
      <c r="C195" s="432"/>
      <c r="D195" s="432" t="s">
        <v>40</v>
      </c>
      <c r="E195" s="432"/>
      <c r="F195" s="432" t="s">
        <v>43</v>
      </c>
      <c r="G195" s="432"/>
      <c r="H195" s="432" t="s">
        <v>41</v>
      </c>
      <c r="I195" s="432"/>
      <c r="J195" s="432" t="s">
        <v>37</v>
      </c>
      <c r="K195" s="432"/>
      <c r="L195" s="432" t="s">
        <v>38</v>
      </c>
      <c r="M195" s="432"/>
    </row>
    <row r="196" spans="1:13" x14ac:dyDescent="0.3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3">
      <c r="A197" s="336" t="s">
        <v>54</v>
      </c>
      <c r="B197" s="341">
        <v>6</v>
      </c>
      <c r="C197" s="341">
        <v>16</v>
      </c>
      <c r="D197" s="341">
        <v>4</v>
      </c>
      <c r="E197" s="341">
        <v>8</v>
      </c>
      <c r="F197" s="341">
        <v>2</v>
      </c>
      <c r="G197" s="341">
        <v>3</v>
      </c>
      <c r="H197" s="341">
        <v>2</v>
      </c>
      <c r="I197" s="341">
        <v>3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19</v>
      </c>
      <c r="C199" s="341">
        <v>23</v>
      </c>
      <c r="D199" s="341">
        <v>21</v>
      </c>
      <c r="E199" s="341">
        <v>22</v>
      </c>
      <c r="F199" s="341">
        <v>3</v>
      </c>
      <c r="G199" s="341">
        <v>7</v>
      </c>
      <c r="H199" s="341">
        <v>3</v>
      </c>
      <c r="I199" s="341">
        <v>7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">
      <c r="A200" s="336" t="s">
        <v>52</v>
      </c>
      <c r="B200" s="341">
        <v>0</v>
      </c>
      <c r="C200" s="341">
        <v>1</v>
      </c>
      <c r="D200" s="341">
        <v>0</v>
      </c>
      <c r="E200" s="341">
        <v>1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39</v>
      </c>
      <c r="C201" s="341">
        <v>46</v>
      </c>
      <c r="D201" s="341">
        <v>37</v>
      </c>
      <c r="E201" s="341">
        <v>45</v>
      </c>
      <c r="F201" s="341">
        <v>15</v>
      </c>
      <c r="G201" s="341">
        <v>14</v>
      </c>
      <c r="H201" s="341">
        <v>15</v>
      </c>
      <c r="I201" s="341">
        <v>12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">
      <c r="A202" s="336" t="s">
        <v>50</v>
      </c>
      <c r="B202" s="341">
        <v>9</v>
      </c>
      <c r="C202" s="341">
        <v>5</v>
      </c>
      <c r="D202" s="341">
        <v>10</v>
      </c>
      <c r="E202" s="341">
        <v>4</v>
      </c>
      <c r="F202" s="341">
        <v>5</v>
      </c>
      <c r="G202" s="341">
        <v>1</v>
      </c>
      <c r="H202" s="341">
        <v>5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">
      <c r="A203" s="336" t="s">
        <v>49</v>
      </c>
      <c r="B203" s="341">
        <v>7</v>
      </c>
      <c r="C203" s="341">
        <v>4</v>
      </c>
      <c r="D203" s="341">
        <v>6</v>
      </c>
      <c r="E203" s="341">
        <v>4</v>
      </c>
      <c r="F203" s="341">
        <v>1</v>
      </c>
      <c r="G203" s="341">
        <v>0</v>
      </c>
      <c r="H203" s="341">
        <v>1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1</v>
      </c>
      <c r="C204" s="341">
        <v>2</v>
      </c>
      <c r="D204" s="341">
        <v>2</v>
      </c>
      <c r="E204" s="341">
        <v>2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35">
      <c r="A205" s="345" t="s">
        <v>47</v>
      </c>
      <c r="B205" s="341">
        <v>13</v>
      </c>
      <c r="C205" s="341">
        <v>17</v>
      </c>
      <c r="D205" s="341">
        <v>17</v>
      </c>
      <c r="E205" s="341">
        <v>15</v>
      </c>
      <c r="F205" s="341">
        <v>7</v>
      </c>
      <c r="G205" s="341">
        <v>4</v>
      </c>
      <c r="H205" s="341">
        <v>7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94</v>
      </c>
      <c r="C206" s="344">
        <f t="shared" si="29"/>
        <v>114</v>
      </c>
      <c r="D206" s="344">
        <f t="shared" si="29"/>
        <v>97</v>
      </c>
      <c r="E206" s="344">
        <f t="shared" si="29"/>
        <v>101</v>
      </c>
      <c r="F206" s="344">
        <f t="shared" si="29"/>
        <v>33</v>
      </c>
      <c r="G206" s="344">
        <f t="shared" si="29"/>
        <v>30</v>
      </c>
      <c r="H206" s="344">
        <f t="shared" si="29"/>
        <v>33</v>
      </c>
      <c r="I206" s="344">
        <f t="shared" si="29"/>
        <v>26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35">
      <c r="A207" s="367" t="s">
        <v>74</v>
      </c>
      <c r="B207" s="357">
        <f>SUM(B192,B206)</f>
        <v>413</v>
      </c>
      <c r="C207" s="357">
        <f t="shared" ref="C207:M207" si="30">SUM(C192,C206)</f>
        <v>427</v>
      </c>
      <c r="D207" s="357">
        <f t="shared" si="30"/>
        <v>502</v>
      </c>
      <c r="E207" s="357">
        <f t="shared" si="30"/>
        <v>368</v>
      </c>
      <c r="F207" s="357">
        <f t="shared" si="30"/>
        <v>103</v>
      </c>
      <c r="G207" s="357">
        <f t="shared" si="30"/>
        <v>84</v>
      </c>
      <c r="H207" s="357">
        <f t="shared" si="30"/>
        <v>95</v>
      </c>
      <c r="I207" s="357">
        <f t="shared" si="30"/>
        <v>71</v>
      </c>
      <c r="J207" s="357">
        <f t="shared" si="30"/>
        <v>37</v>
      </c>
      <c r="K207" s="357">
        <f t="shared" si="30"/>
        <v>42</v>
      </c>
      <c r="L207" s="357">
        <f t="shared" si="30"/>
        <v>0</v>
      </c>
      <c r="M207" s="357">
        <f t="shared" si="30"/>
        <v>16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8/19/2022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customWidth="1"/>
    <col min="16" max="16" width="6.44140625" style="116" customWidth="1"/>
    <col min="17" max="17" width="9.5546875" style="116" customWidth="1"/>
    <col min="18" max="19" width="10.109375" style="116" hidden="1" customWidth="1"/>
    <col min="20" max="20" width="7.44140625" style="116" hidden="1" customWidth="1"/>
    <col min="21" max="21" width="9.6640625" style="116" hidden="1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5">
      <c r="A2" s="386" t="s">
        <v>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6" x14ac:dyDescent="0.25">
      <c r="A3" s="401" t="str">
        <f>Summary!A3</f>
        <v>Fall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5">
      <c r="A4" s="401" t="str">
        <f>Summary!A4</f>
        <v>as of Friday, August 19, 2022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2" thickBot="1" x14ac:dyDescent="0.3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03" t="s">
        <v>33</v>
      </c>
      <c r="C6" s="404"/>
      <c r="D6" s="404"/>
      <c r="E6" s="405"/>
      <c r="F6" s="406" t="s">
        <v>35</v>
      </c>
      <c r="G6" s="407"/>
      <c r="H6" s="407"/>
      <c r="I6" s="408"/>
      <c r="J6" s="409" t="s">
        <v>27</v>
      </c>
      <c r="K6" s="410"/>
      <c r="L6" s="410"/>
      <c r="M6" s="411"/>
      <c r="N6" s="398" t="s">
        <v>26</v>
      </c>
      <c r="O6" s="399"/>
      <c r="P6" s="399"/>
      <c r="Q6" s="400"/>
      <c r="R6" s="387" t="s">
        <v>10</v>
      </c>
      <c r="S6" s="388"/>
      <c r="T6" s="388"/>
      <c r="U6" s="389"/>
    </row>
    <row r="7" spans="1:22" ht="13.8" x14ac:dyDescent="0.25">
      <c r="A7" s="90"/>
      <c r="B7" s="209" t="str">
        <f>Summary!B6</f>
        <v>Fall 2022</v>
      </c>
      <c r="C7" s="209" t="str">
        <f>Summary!C6</f>
        <v>Fall 2021</v>
      </c>
      <c r="D7" s="378" t="s">
        <v>23</v>
      </c>
      <c r="E7" s="380" t="s">
        <v>24</v>
      </c>
      <c r="F7" s="43" t="str">
        <f>B7</f>
        <v>Fall 2022</v>
      </c>
      <c r="G7" s="45" t="str">
        <f>C7</f>
        <v>Fall 2021</v>
      </c>
      <c r="H7" s="382" t="s">
        <v>23</v>
      </c>
      <c r="I7" s="384" t="s">
        <v>24</v>
      </c>
      <c r="J7" s="47" t="str">
        <f>B7</f>
        <v>Fall 2022</v>
      </c>
      <c r="K7" s="49" t="str">
        <f>G7</f>
        <v>Fall 2021</v>
      </c>
      <c r="L7" s="394" t="s">
        <v>23</v>
      </c>
      <c r="M7" s="396" t="s">
        <v>24</v>
      </c>
      <c r="N7" s="51" t="str">
        <f>B7</f>
        <v>Fall 2022</v>
      </c>
      <c r="O7" s="53" t="str">
        <f>B7</f>
        <v>Fall 2022</v>
      </c>
      <c r="P7" s="412" t="s">
        <v>23</v>
      </c>
      <c r="Q7" s="414" t="s">
        <v>24</v>
      </c>
      <c r="R7" s="131" t="str">
        <f>B7</f>
        <v>Fall 2022</v>
      </c>
      <c r="S7" s="132" t="str">
        <f>C7</f>
        <v>Fall 2021</v>
      </c>
      <c r="T7" s="390" t="s">
        <v>23</v>
      </c>
      <c r="U7" s="392" t="s">
        <v>24</v>
      </c>
    </row>
    <row r="8" spans="1:22" ht="28.2" thickBot="1" x14ac:dyDescent="0.3">
      <c r="A8" s="328"/>
      <c r="B8" s="42" t="str">
        <f>Summary!B7</f>
        <v>as of 8/19/22</v>
      </c>
      <c r="C8" s="42" t="str">
        <f>Summary!C7</f>
        <v>as of 8/19/21</v>
      </c>
      <c r="D8" s="379"/>
      <c r="E8" s="381"/>
      <c r="F8" s="44" t="str">
        <f>B8</f>
        <v>as of 8/19/22</v>
      </c>
      <c r="G8" s="46" t="str">
        <f>C8</f>
        <v>as of 8/19/21</v>
      </c>
      <c r="H8" s="383"/>
      <c r="I8" s="385"/>
      <c r="J8" s="48" t="str">
        <f>F8</f>
        <v>as of 8/19/22</v>
      </c>
      <c r="K8" s="50" t="str">
        <f>G8</f>
        <v>as of 8/19/21</v>
      </c>
      <c r="L8" s="395"/>
      <c r="M8" s="397"/>
      <c r="N8" s="52" t="str">
        <f>J8</f>
        <v>as of 8/19/22</v>
      </c>
      <c r="O8" s="54" t="str">
        <f>K8</f>
        <v>as of 8/19/21</v>
      </c>
      <c r="P8" s="413"/>
      <c r="Q8" s="415"/>
      <c r="R8" s="133" t="str">
        <f>N8</f>
        <v>as of 8/19/22</v>
      </c>
      <c r="S8" s="134" t="str">
        <f>O8</f>
        <v>as of 8/19/21</v>
      </c>
      <c r="T8" s="391"/>
      <c r="U8" s="393"/>
    </row>
    <row r="9" spans="1:22" s="80" customFormat="1" ht="14.4" thickBot="1" x14ac:dyDescent="0.3">
      <c r="A9" s="213" t="s">
        <v>28</v>
      </c>
      <c r="B9" s="55">
        <f>B26+B74+B42+B10+B58+B83</f>
        <v>67661</v>
      </c>
      <c r="C9" s="55">
        <f>C26+C74+C42+C10+C58+C83</f>
        <v>67433</v>
      </c>
      <c r="D9" s="55">
        <f t="shared" ref="D9" si="0">IF(ISERROR(B9-C9),"n/a",B9-C9)</f>
        <v>228</v>
      </c>
      <c r="E9" s="56">
        <f t="shared" ref="E9" si="1">IF(ISERROR(D9/C9),"n/a",(D9/C9))</f>
        <v>3.3811338662079397E-3</v>
      </c>
      <c r="F9" s="59">
        <f>F26+F74+F42+F10+F58+F83</f>
        <v>45968</v>
      </c>
      <c r="G9" s="59">
        <f>G26+G74+G42+G10+G58+G83</f>
        <v>44226</v>
      </c>
      <c r="H9" s="368">
        <f>IF(ISERROR(F9-G9),"n/a",F9-G9)</f>
        <v>1742</v>
      </c>
      <c r="I9" s="60">
        <f t="shared" ref="I9" si="2">IF(ISERROR(H9/G9),"n/a",(H9/G9))</f>
        <v>3.93885949441505E-2</v>
      </c>
      <c r="J9" s="57">
        <f>J26+J74+J42+J10+J58+J83</f>
        <v>7832</v>
      </c>
      <c r="K9" s="57">
        <f>K26+K74+K42+K10+K58+K83</f>
        <v>7855</v>
      </c>
      <c r="L9" s="58">
        <f t="shared" ref="L9" si="3">IF(ISERROR(J9-K9),"n/a",J9-K9)</f>
        <v>-23</v>
      </c>
      <c r="M9" s="61">
        <f t="shared" ref="M9" si="4">IF(ISERROR(L9/K9),"n/a",(L9/K9))</f>
        <v>-2.9280712921705919E-3</v>
      </c>
      <c r="N9" s="62">
        <f>N26+N74+N42+N10+N58+N83</f>
        <v>3936</v>
      </c>
      <c r="O9" s="62">
        <f>O26+O74+O42+O10+O58+O83</f>
        <v>5266</v>
      </c>
      <c r="P9" s="369">
        <f t="shared" ref="P9" si="5">IF(ISERROR(N9-O9),"n/a",N9-O9)</f>
        <v>-1330</v>
      </c>
      <c r="Q9" s="291">
        <f t="shared" ref="Q9" si="6">IF(ISERROR(P9/O9),"n/a",(P9/O9))</f>
        <v>-0.25256361564755031</v>
      </c>
      <c r="R9" s="135">
        <f>R26+R74+R42+R10+R58+R83</f>
        <v>0</v>
      </c>
      <c r="S9" s="135">
        <f>S26+S74+S42+S10+S58+S83</f>
        <v>2181</v>
      </c>
      <c r="T9" s="370">
        <f t="shared" ref="T9" si="7">IF(ISERROR(R9-S9),"n/a",R9-S9)</f>
        <v>-2181</v>
      </c>
      <c r="U9" s="203">
        <f t="shared" ref="U9" si="8">IF(ISERROR(T9/S9),"n/a",(T9/S9))</f>
        <v>-1</v>
      </c>
      <c r="V9" s="299"/>
    </row>
    <row r="10" spans="1:22" ht="40.5" customHeight="1" thickBot="1" x14ac:dyDescent="0.3">
      <c r="A10" s="329" t="s">
        <v>36</v>
      </c>
      <c r="B10" s="64">
        <f>B11+B18</f>
        <v>15759</v>
      </c>
      <c r="C10" s="65">
        <f>C11+C18</f>
        <v>14144</v>
      </c>
      <c r="D10" s="66">
        <f t="shared" ref="D10:D25" si="9">IF(ISERROR(B10-C10),"n/a",B10-C10)</f>
        <v>1615</v>
      </c>
      <c r="E10" s="67">
        <f t="shared" ref="E10:E25" si="10">IF(ISERROR(D10/C10),"n/a",(D10/C10))</f>
        <v>0.1141826923076923</v>
      </c>
      <c r="F10" s="68">
        <f>F11+F18</f>
        <v>8367</v>
      </c>
      <c r="G10" s="69">
        <f>G11+G18</f>
        <v>7423</v>
      </c>
      <c r="H10" s="70">
        <f t="shared" ref="H10:H24" si="11">IF(ISERROR(F10-G10),"n/a",F10-G10)</f>
        <v>944</v>
      </c>
      <c r="I10" s="71">
        <f t="shared" ref="I10:I25" si="12">IF(ISERROR(H10/G10),"n/a",(H10/G10))</f>
        <v>0.12717230230365081</v>
      </c>
      <c r="J10" s="72">
        <f>J11+J18</f>
        <v>1286</v>
      </c>
      <c r="K10" s="73">
        <f>K11+K18</f>
        <v>1212</v>
      </c>
      <c r="L10" s="74">
        <f t="shared" ref="L10:L24" si="13">IF(ISERROR(J10-K10),"n/a",J10-K10)</f>
        <v>74</v>
      </c>
      <c r="M10" s="75">
        <f t="shared" ref="M10:M25" si="14">IF(ISERROR(L10/K10),"n/a",(L10/K10))</f>
        <v>6.1056105610561059E-2</v>
      </c>
      <c r="N10" s="76">
        <f>N11+N18</f>
        <v>715</v>
      </c>
      <c r="O10" s="77">
        <f>O11+O18</f>
        <v>839</v>
      </c>
      <c r="P10" s="78">
        <f t="shared" ref="P10:P25" si="15">IF(ISERROR(N10-O10),"n/a",N10-O10)</f>
        <v>-124</v>
      </c>
      <c r="Q10" s="292">
        <f t="shared" ref="Q10:Q25" si="16">IF(ISERROR(P10/O10),"n/a",(P10/O10))</f>
        <v>-0.14779499404052443</v>
      </c>
      <c r="R10" s="136">
        <f>R11+R18</f>
        <v>0</v>
      </c>
      <c r="S10" s="138">
        <f>S11+S18</f>
        <v>323</v>
      </c>
      <c r="T10" s="139">
        <f t="shared" ref="T10:T25" si="17">IF(ISERROR(R10-S10),"n/a",R10-S10)</f>
        <v>-323</v>
      </c>
      <c r="U10" s="204">
        <f t="shared" ref="U10:U25" si="18">IF(ISERROR(T10/S10),"n/a",(T10/S10))</f>
        <v>-1</v>
      </c>
    </row>
    <row r="11" spans="1:22" s="81" customFormat="1" ht="20.25" customHeight="1" thickBot="1" x14ac:dyDescent="0.3">
      <c r="A11" s="79" t="s">
        <v>77</v>
      </c>
      <c r="B11" s="64">
        <f>B12+B16+B14</f>
        <v>12937</v>
      </c>
      <c r="C11" s="65">
        <f>C12+C14+C16</f>
        <v>11255</v>
      </c>
      <c r="D11" s="66">
        <f t="shared" si="9"/>
        <v>1682</v>
      </c>
      <c r="E11" s="67">
        <f t="shared" si="10"/>
        <v>0.14944469124833407</v>
      </c>
      <c r="F11" s="68">
        <f>F12+F16+F14</f>
        <v>7213</v>
      </c>
      <c r="G11" s="69">
        <f>G12+G16+G14</f>
        <v>6241</v>
      </c>
      <c r="H11" s="70">
        <f t="shared" si="11"/>
        <v>972</v>
      </c>
      <c r="I11" s="71">
        <f t="shared" si="12"/>
        <v>0.15574427175132191</v>
      </c>
      <c r="J11" s="72">
        <f>J12+J16+J14</f>
        <v>1059</v>
      </c>
      <c r="K11" s="73">
        <f>K12+K16+K14</f>
        <v>873</v>
      </c>
      <c r="L11" s="74">
        <f t="shared" si="13"/>
        <v>186</v>
      </c>
      <c r="M11" s="75">
        <f t="shared" si="14"/>
        <v>0.21305841924398625</v>
      </c>
      <c r="N11" s="76">
        <f>N12+N16+N14</f>
        <v>709</v>
      </c>
      <c r="O11" s="77">
        <f>O12+O16+O14</f>
        <v>838</v>
      </c>
      <c r="P11" s="78">
        <f t="shared" si="15"/>
        <v>-129</v>
      </c>
      <c r="Q11" s="292">
        <f t="shared" si="16"/>
        <v>-0.15393794749403342</v>
      </c>
      <c r="R11" s="136">
        <f>R12+R16+R14</f>
        <v>0</v>
      </c>
      <c r="S11" s="138">
        <f>S12+S16+S14</f>
        <v>322</v>
      </c>
      <c r="T11" s="139">
        <f t="shared" si="17"/>
        <v>-322</v>
      </c>
      <c r="U11" s="204">
        <f t="shared" si="18"/>
        <v>-1</v>
      </c>
      <c r="V11" s="300"/>
    </row>
    <row r="12" spans="1:22" ht="27.75" customHeight="1" x14ac:dyDescent="0.25">
      <c r="A12" s="192" t="s">
        <v>30</v>
      </c>
      <c r="B12" s="106">
        <f>B13</f>
        <v>11140</v>
      </c>
      <c r="C12" s="107">
        <f>C13</f>
        <v>9876</v>
      </c>
      <c r="D12" s="108">
        <f t="shared" ref="D12:D15" si="19">IF(ISERROR(B12-C12),"n/a",B12-C12)</f>
        <v>1264</v>
      </c>
      <c r="E12" s="109">
        <f t="shared" ref="E12:E15" si="20">IF(ISERROR(D12/C12),"n/a",(D12/C12))</f>
        <v>0.12798703928716079</v>
      </c>
      <c r="F12" s="194">
        <f>F13</f>
        <v>5795</v>
      </c>
      <c r="G12" s="195">
        <f>G13</f>
        <v>5197</v>
      </c>
      <c r="H12" s="110">
        <f t="shared" ref="H12:H15" si="21">IF(ISERROR(F12-G12),"n/a",F12-G12)</f>
        <v>598</v>
      </c>
      <c r="I12" s="111">
        <f t="shared" ref="I12:I15" si="22">IF(ISERROR(H12/G12),"n/a",(H12/G12))</f>
        <v>0.1150663844525688</v>
      </c>
      <c r="J12" s="196">
        <f>J13</f>
        <v>906</v>
      </c>
      <c r="K12" s="197">
        <f>K13</f>
        <v>828</v>
      </c>
      <c r="L12" s="112">
        <f t="shared" ref="L12:L15" si="23">IF(ISERROR(J12-K12),"n/a",J12-K12)</f>
        <v>78</v>
      </c>
      <c r="M12" s="113">
        <f t="shared" ref="M12:M15" si="24">IF(ISERROR(L12/K12),"n/a",(L12/K12))</f>
        <v>9.420289855072464E-2</v>
      </c>
      <c r="N12" s="198">
        <f>N13</f>
        <v>654</v>
      </c>
      <c r="O12" s="199">
        <f>O13</f>
        <v>804</v>
      </c>
      <c r="P12" s="114">
        <f t="shared" ref="P12:P15" si="25">IF(ISERROR(N12-O12),"n/a",N12-O12)</f>
        <v>-150</v>
      </c>
      <c r="Q12" s="294">
        <f t="shared" ref="Q12:Q15" si="26">IF(ISERROR(P12/O12),"n/a",(P12/O12))</f>
        <v>-0.18656716417910449</v>
      </c>
      <c r="R12" s="200">
        <f>R13</f>
        <v>0</v>
      </c>
      <c r="S12" s="201">
        <f>S13</f>
        <v>317</v>
      </c>
      <c r="T12" s="142">
        <f t="shared" ref="T12:T15" si="27">IF(ISERROR(R12-S12),"n/a",R12-S12)</f>
        <v>-317</v>
      </c>
      <c r="U12" s="206">
        <f t="shared" ref="U12:U15" si="28">IF(ISERROR(T12/S12),"n/a",(T12/S12))</f>
        <v>-1</v>
      </c>
    </row>
    <row r="13" spans="1:22" customFormat="1" ht="12.75" customHeight="1" x14ac:dyDescent="0.25">
      <c r="A13" s="41" t="s">
        <v>19</v>
      </c>
      <c r="B13" s="311">
        <v>11140</v>
      </c>
      <c r="C13" s="312">
        <v>9876</v>
      </c>
      <c r="D13" s="120">
        <f t="shared" si="19"/>
        <v>1264</v>
      </c>
      <c r="E13" s="321">
        <f t="shared" si="20"/>
        <v>0.12798703928716079</v>
      </c>
      <c r="F13" s="313">
        <v>5795</v>
      </c>
      <c r="G13" s="314">
        <v>5197</v>
      </c>
      <c r="H13" s="124">
        <f t="shared" si="21"/>
        <v>598</v>
      </c>
      <c r="I13" s="125">
        <f t="shared" si="22"/>
        <v>0.1150663844525688</v>
      </c>
      <c r="J13" s="315">
        <v>906</v>
      </c>
      <c r="K13" s="316">
        <v>828</v>
      </c>
      <c r="L13" s="128">
        <f t="shared" si="23"/>
        <v>78</v>
      </c>
      <c r="M13" s="129">
        <f t="shared" si="24"/>
        <v>9.420289855072464E-2</v>
      </c>
      <c r="N13" s="317">
        <v>654</v>
      </c>
      <c r="O13" s="318">
        <v>804</v>
      </c>
      <c r="P13" s="145">
        <f t="shared" si="25"/>
        <v>-150</v>
      </c>
      <c r="Q13" s="295">
        <f t="shared" si="26"/>
        <v>-0.18656716417910449</v>
      </c>
      <c r="R13" s="319">
        <v>0</v>
      </c>
      <c r="S13" s="320">
        <v>317</v>
      </c>
      <c r="T13" s="148">
        <f t="shared" si="27"/>
        <v>-317</v>
      </c>
      <c r="U13" s="207">
        <f t="shared" si="28"/>
        <v>-1</v>
      </c>
    </row>
    <row r="14" spans="1:22" ht="27.75" customHeight="1" x14ac:dyDescent="0.25">
      <c r="A14" s="193" t="s">
        <v>29</v>
      </c>
      <c r="B14" s="106">
        <f>B15</f>
        <v>1212</v>
      </c>
      <c r="C14" s="107">
        <f>C15</f>
        <v>907</v>
      </c>
      <c r="D14" s="108">
        <f t="shared" si="19"/>
        <v>305</v>
      </c>
      <c r="E14" s="109">
        <f t="shared" si="20"/>
        <v>0.3362734288864388</v>
      </c>
      <c r="F14" s="194">
        <f>F15</f>
        <v>948</v>
      </c>
      <c r="G14" s="195">
        <f>G15</f>
        <v>647</v>
      </c>
      <c r="H14" s="110">
        <f t="shared" si="21"/>
        <v>301</v>
      </c>
      <c r="I14" s="111">
        <f t="shared" si="22"/>
        <v>0.46522411128284391</v>
      </c>
      <c r="J14" s="196">
        <f>J15</f>
        <v>123</v>
      </c>
      <c r="K14" s="197">
        <f>K15</f>
        <v>34</v>
      </c>
      <c r="L14" s="112">
        <f t="shared" si="23"/>
        <v>89</v>
      </c>
      <c r="M14" s="113">
        <f t="shared" si="24"/>
        <v>2.6176470588235294</v>
      </c>
      <c r="N14" s="198">
        <f>N15</f>
        <v>40</v>
      </c>
      <c r="O14" s="199">
        <f>O15</f>
        <v>25</v>
      </c>
      <c r="P14" s="114">
        <f t="shared" si="25"/>
        <v>15</v>
      </c>
      <c r="Q14" s="294">
        <f t="shared" si="26"/>
        <v>0.6</v>
      </c>
      <c r="R14" s="200">
        <f>R15</f>
        <v>0</v>
      </c>
      <c r="S14" s="201">
        <f>S15</f>
        <v>4</v>
      </c>
      <c r="T14" s="142">
        <f t="shared" si="27"/>
        <v>-4</v>
      </c>
      <c r="U14" s="206">
        <f t="shared" si="28"/>
        <v>-1</v>
      </c>
    </row>
    <row r="15" spans="1:22" s="82" customFormat="1" x14ac:dyDescent="0.25">
      <c r="A15" s="41" t="s">
        <v>19</v>
      </c>
      <c r="B15" s="118">
        <v>1212</v>
      </c>
      <c r="C15" s="119">
        <v>907</v>
      </c>
      <c r="D15" s="120">
        <f t="shared" si="19"/>
        <v>305</v>
      </c>
      <c r="E15" s="121">
        <f t="shared" si="20"/>
        <v>0.3362734288864388</v>
      </c>
      <c r="F15" s="122">
        <v>948</v>
      </c>
      <c r="G15" s="123">
        <v>647</v>
      </c>
      <c r="H15" s="124">
        <f t="shared" si="21"/>
        <v>301</v>
      </c>
      <c r="I15" s="125">
        <f t="shared" si="22"/>
        <v>0.46522411128284391</v>
      </c>
      <c r="J15" s="126">
        <v>123</v>
      </c>
      <c r="K15" s="127">
        <v>34</v>
      </c>
      <c r="L15" s="128">
        <f t="shared" si="23"/>
        <v>89</v>
      </c>
      <c r="M15" s="129">
        <f t="shared" si="24"/>
        <v>2.6176470588235294</v>
      </c>
      <c r="N15" s="143">
        <v>40</v>
      </c>
      <c r="O15" s="144">
        <v>25</v>
      </c>
      <c r="P15" s="145">
        <f t="shared" si="25"/>
        <v>15</v>
      </c>
      <c r="Q15" s="295">
        <f t="shared" si="26"/>
        <v>0.6</v>
      </c>
      <c r="R15" s="146">
        <v>0</v>
      </c>
      <c r="S15" s="147">
        <v>4</v>
      </c>
      <c r="T15" s="148">
        <f t="shared" si="27"/>
        <v>-4</v>
      </c>
      <c r="U15" s="207">
        <f t="shared" si="28"/>
        <v>-1</v>
      </c>
      <c r="V15" s="301"/>
    </row>
    <row r="16" spans="1:22" ht="27.75" customHeight="1" x14ac:dyDescent="0.25">
      <c r="A16" s="193" t="s">
        <v>32</v>
      </c>
      <c r="B16" s="106">
        <f>B17</f>
        <v>585</v>
      </c>
      <c r="C16" s="107">
        <f>C17</f>
        <v>472</v>
      </c>
      <c r="D16" s="108">
        <f t="shared" si="9"/>
        <v>113</v>
      </c>
      <c r="E16" s="109">
        <f t="shared" si="10"/>
        <v>0.23940677966101695</v>
      </c>
      <c r="F16" s="194">
        <f>F17</f>
        <v>470</v>
      </c>
      <c r="G16" s="195">
        <f>G17</f>
        <v>397</v>
      </c>
      <c r="H16" s="110">
        <f t="shared" si="11"/>
        <v>73</v>
      </c>
      <c r="I16" s="111">
        <f t="shared" si="12"/>
        <v>0.18387909319899245</v>
      </c>
      <c r="J16" s="196">
        <f>J17</f>
        <v>30</v>
      </c>
      <c r="K16" s="197">
        <f>K17</f>
        <v>11</v>
      </c>
      <c r="L16" s="112">
        <f t="shared" si="13"/>
        <v>19</v>
      </c>
      <c r="M16" s="113">
        <f t="shared" si="14"/>
        <v>1.7272727272727273</v>
      </c>
      <c r="N16" s="198">
        <f>N17</f>
        <v>15</v>
      </c>
      <c r="O16" s="199">
        <f>O17</f>
        <v>9</v>
      </c>
      <c r="P16" s="114">
        <f t="shared" si="15"/>
        <v>6</v>
      </c>
      <c r="Q16" s="294">
        <f t="shared" si="16"/>
        <v>0.66666666666666663</v>
      </c>
      <c r="R16" s="200">
        <f>R17</f>
        <v>0</v>
      </c>
      <c r="S16" s="201">
        <f>S17</f>
        <v>1</v>
      </c>
      <c r="T16" s="142">
        <f t="shared" si="17"/>
        <v>-1</v>
      </c>
      <c r="U16" s="206">
        <f t="shared" si="18"/>
        <v>-1</v>
      </c>
    </row>
    <row r="17" spans="1:22" s="82" customFormat="1" ht="13.8" thickBot="1" x14ac:dyDescent="0.3">
      <c r="A17" s="41" t="s">
        <v>19</v>
      </c>
      <c r="B17" s="118">
        <v>585</v>
      </c>
      <c r="C17" s="119">
        <v>472</v>
      </c>
      <c r="D17" s="120">
        <f t="shared" si="9"/>
        <v>113</v>
      </c>
      <c r="E17" s="121">
        <f t="shared" si="10"/>
        <v>0.23940677966101695</v>
      </c>
      <c r="F17" s="122">
        <v>470</v>
      </c>
      <c r="G17" s="123">
        <v>397</v>
      </c>
      <c r="H17" s="124">
        <f t="shared" si="11"/>
        <v>73</v>
      </c>
      <c r="I17" s="125">
        <f t="shared" si="12"/>
        <v>0.18387909319899245</v>
      </c>
      <c r="J17" s="126">
        <v>30</v>
      </c>
      <c r="K17" s="127">
        <v>11</v>
      </c>
      <c r="L17" s="128">
        <f t="shared" si="13"/>
        <v>19</v>
      </c>
      <c r="M17" s="129">
        <f t="shared" si="14"/>
        <v>1.7272727272727273</v>
      </c>
      <c r="N17" s="143">
        <v>15</v>
      </c>
      <c r="O17" s="144">
        <v>9</v>
      </c>
      <c r="P17" s="145">
        <f t="shared" si="15"/>
        <v>6</v>
      </c>
      <c r="Q17" s="295">
        <f t="shared" si="16"/>
        <v>0.66666666666666663</v>
      </c>
      <c r="R17" s="146">
        <v>0</v>
      </c>
      <c r="S17" s="147">
        <v>1</v>
      </c>
      <c r="T17" s="148">
        <f t="shared" si="17"/>
        <v>-1</v>
      </c>
      <c r="U17" s="207">
        <f t="shared" si="18"/>
        <v>-1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2822</v>
      </c>
      <c r="C18" s="65">
        <f>C19+C22+C24</f>
        <v>2889</v>
      </c>
      <c r="D18" s="66">
        <f t="shared" si="9"/>
        <v>-67</v>
      </c>
      <c r="E18" s="67">
        <f t="shared" si="10"/>
        <v>-2.31914157147802E-2</v>
      </c>
      <c r="F18" s="68">
        <f>F19+F24+F22</f>
        <v>1154</v>
      </c>
      <c r="G18" s="69">
        <f>G19+G24+G22</f>
        <v>1182</v>
      </c>
      <c r="H18" s="70">
        <f t="shared" si="11"/>
        <v>-28</v>
      </c>
      <c r="I18" s="71">
        <f t="shared" si="12"/>
        <v>-2.3688663282571912E-2</v>
      </c>
      <c r="J18" s="72">
        <f>J19+J24+J22</f>
        <v>227</v>
      </c>
      <c r="K18" s="73">
        <f>K19+K24+K22</f>
        <v>339</v>
      </c>
      <c r="L18" s="74">
        <f t="shared" si="13"/>
        <v>-112</v>
      </c>
      <c r="M18" s="75">
        <f t="shared" si="14"/>
        <v>-0.3303834808259587</v>
      </c>
      <c r="N18" s="76">
        <f>N19+N24+N22</f>
        <v>6</v>
      </c>
      <c r="O18" s="77">
        <f>O19+O24+O22</f>
        <v>1</v>
      </c>
      <c r="P18" s="78">
        <f t="shared" si="15"/>
        <v>5</v>
      </c>
      <c r="Q18" s="292">
        <f t="shared" si="16"/>
        <v>5</v>
      </c>
      <c r="R18" s="136">
        <f>R19+R24+R22</f>
        <v>0</v>
      </c>
      <c r="S18" s="138">
        <f>S19+S24+S22</f>
        <v>1</v>
      </c>
      <c r="T18" s="139">
        <f t="shared" si="17"/>
        <v>-1</v>
      </c>
      <c r="U18" s="204">
        <f t="shared" si="18"/>
        <v>-1</v>
      </c>
      <c r="V18" s="300"/>
    </row>
    <row r="19" spans="1:22" ht="27.75" customHeight="1" x14ac:dyDescent="0.25">
      <c r="A19" s="192" t="s">
        <v>30</v>
      </c>
      <c r="B19" s="257">
        <f>SUM(B20:B21)</f>
        <v>2536</v>
      </c>
      <c r="C19" s="258">
        <f>SUM(C20:C21)</f>
        <v>2600</v>
      </c>
      <c r="D19" s="247">
        <f t="shared" si="9"/>
        <v>-64</v>
      </c>
      <c r="E19" s="248">
        <f t="shared" si="10"/>
        <v>-2.4615384615384615E-2</v>
      </c>
      <c r="F19" s="259">
        <f>SUM(F20:F21)</f>
        <v>1021</v>
      </c>
      <c r="G19" s="260">
        <f>SUM(G20:G21)</f>
        <v>1064</v>
      </c>
      <c r="H19" s="261">
        <f t="shared" si="11"/>
        <v>-43</v>
      </c>
      <c r="I19" s="262">
        <f t="shared" si="12"/>
        <v>-4.0413533834586464E-2</v>
      </c>
      <c r="J19" s="263">
        <f>SUM(J20:J21)</f>
        <v>205</v>
      </c>
      <c r="K19" s="264">
        <f>SUM(K20:K21)</f>
        <v>312</v>
      </c>
      <c r="L19" s="265">
        <f t="shared" si="13"/>
        <v>-107</v>
      </c>
      <c r="M19" s="266">
        <f t="shared" si="14"/>
        <v>-0.34294871794871795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19</v>
      </c>
      <c r="B20" s="118">
        <v>2454</v>
      </c>
      <c r="C20" s="119">
        <v>2542</v>
      </c>
      <c r="D20" s="202">
        <f t="shared" si="9"/>
        <v>-88</v>
      </c>
      <c r="E20" s="267">
        <f t="shared" si="10"/>
        <v>-3.4618410700236038E-2</v>
      </c>
      <c r="F20" s="122">
        <v>1003</v>
      </c>
      <c r="G20" s="123">
        <v>1034</v>
      </c>
      <c r="H20" s="124">
        <f>IF(ISERROR(F20-G20),"n/a",F20-G20)</f>
        <v>-31</v>
      </c>
      <c r="I20" s="125">
        <f>IF(ISERROR(H20/G20),"n/a",(H20/G20))</f>
        <v>-2.9980657640232108E-2</v>
      </c>
      <c r="J20" s="126">
        <v>198</v>
      </c>
      <c r="K20" s="127">
        <v>301</v>
      </c>
      <c r="L20" s="128">
        <f>IF(ISERROR(J20-K20),"n/a",J20-K20)</f>
        <v>-103</v>
      </c>
      <c r="M20" s="129">
        <f>IF(ISERROR(L20/K20),"n/a",(L20/K20))</f>
        <v>-0.34219269102990035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22</v>
      </c>
      <c r="B21" s="118">
        <v>82</v>
      </c>
      <c r="C21" s="119">
        <v>58</v>
      </c>
      <c r="D21" s="229">
        <f t="shared" si="9"/>
        <v>24</v>
      </c>
      <c r="E21" s="230">
        <f t="shared" si="10"/>
        <v>0.41379310344827586</v>
      </c>
      <c r="F21" s="122">
        <v>18</v>
      </c>
      <c r="G21" s="123">
        <v>30</v>
      </c>
      <c r="H21" s="124">
        <f>IF(ISERROR(F21-G21),"n/a",F21-G21)</f>
        <v>-12</v>
      </c>
      <c r="I21" s="125">
        <f>IF(ISERROR(H21/G21),"n/a",(H21/G21))</f>
        <v>-0.4</v>
      </c>
      <c r="J21" s="126">
        <v>7</v>
      </c>
      <c r="K21" s="127">
        <v>11</v>
      </c>
      <c r="L21" s="128">
        <f>IF(ISERROR(J21-K21),"n/a",J21-K21)</f>
        <v>-4</v>
      </c>
      <c r="M21" s="129">
        <f>IF(ISERROR(L21/K21),"n/a",(L21/K21))</f>
        <v>-0.36363636363636365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29</v>
      </c>
      <c r="B22" s="106">
        <f>B23</f>
        <v>232</v>
      </c>
      <c r="C22" s="107">
        <f>C23</f>
        <v>239</v>
      </c>
      <c r="D22" s="108">
        <f>IF(ISERROR(B22-C22),"n/a",B22-C22)</f>
        <v>-7</v>
      </c>
      <c r="E22" s="109">
        <f>IF(ISERROR(D22/C22),"n/a",(D22/C22))</f>
        <v>-2.9288702928870293E-2</v>
      </c>
      <c r="F22" s="194">
        <f>F23</f>
        <v>122</v>
      </c>
      <c r="G22" s="195">
        <f>G23</f>
        <v>110</v>
      </c>
      <c r="H22" s="110">
        <f>IF(ISERROR(F22-G22),"n/a",F22-G22)</f>
        <v>12</v>
      </c>
      <c r="I22" s="111">
        <f>IF(ISERROR(H22/G22),"n/a",(H22/G22))</f>
        <v>0.10909090909090909</v>
      </c>
      <c r="J22" s="196">
        <f>J23</f>
        <v>21</v>
      </c>
      <c r="K22" s="197">
        <f>K23</f>
        <v>25</v>
      </c>
      <c r="L22" s="112">
        <f>IF(ISERROR(J22-K22),"n/a",J22-K22)</f>
        <v>-4</v>
      </c>
      <c r="M22" s="113">
        <f>IF(ISERROR(L22/K22),"n/a",(L22/K22))</f>
        <v>-0.16</v>
      </c>
      <c r="N22" s="198">
        <f>N23</f>
        <v>6</v>
      </c>
      <c r="O22" s="199">
        <f>O23</f>
        <v>1</v>
      </c>
      <c r="P22" s="114">
        <f>IF(ISERROR(N22-O22),"n/a",N22-O22)</f>
        <v>5</v>
      </c>
      <c r="Q22" s="294">
        <f>IF(ISERROR(P22/O22),"n/a",(P22/O22))</f>
        <v>5</v>
      </c>
      <c r="R22" s="200">
        <f>R23</f>
        <v>0</v>
      </c>
      <c r="S22" s="201">
        <f>S23</f>
        <v>1</v>
      </c>
      <c r="T22" s="142">
        <f>IF(ISERROR(R22-S22),"n/a",R22-S22)</f>
        <v>-1</v>
      </c>
      <c r="U22" s="206">
        <f>IF(ISERROR(T22/S22),"n/a",(T22/S22))</f>
        <v>-1</v>
      </c>
    </row>
    <row r="23" spans="1:22" s="82" customFormat="1" x14ac:dyDescent="0.25">
      <c r="A23" s="41" t="s">
        <v>19</v>
      </c>
      <c r="B23" s="118">
        <v>232</v>
      </c>
      <c r="C23" s="119">
        <v>239</v>
      </c>
      <c r="D23" s="108">
        <f>IF(ISERROR(B23-C23),"n/a",B23-C23)</f>
        <v>-7</v>
      </c>
      <c r="E23" s="121">
        <f>IF(ISERROR(D23/C23),"n/a",(D23/C23))</f>
        <v>-2.9288702928870293E-2</v>
      </c>
      <c r="F23" s="122">
        <v>122</v>
      </c>
      <c r="G23" s="123">
        <v>110</v>
      </c>
      <c r="H23" s="124">
        <f>IF(ISERROR(F23-G23),"n/a",F23-G23)</f>
        <v>12</v>
      </c>
      <c r="I23" s="125">
        <f>IF(ISERROR(H23/G23),"n/a",(H23/G23))</f>
        <v>0.10909090909090909</v>
      </c>
      <c r="J23" s="126">
        <v>21</v>
      </c>
      <c r="K23" s="127">
        <v>25</v>
      </c>
      <c r="L23" s="128">
        <f>IF(ISERROR(J23-K23),"n/a",J23-K23)</f>
        <v>-4</v>
      </c>
      <c r="M23" s="129">
        <f>IF(ISERROR(L23/K23),"n/a",(L23/K23))</f>
        <v>-0.16</v>
      </c>
      <c r="N23" s="143">
        <v>6</v>
      </c>
      <c r="O23" s="144">
        <v>1</v>
      </c>
      <c r="P23" s="145">
        <f>IF(ISERROR(N23-O23),"n/a",N23-O23)</f>
        <v>5</v>
      </c>
      <c r="Q23" s="295">
        <f>IF(ISERROR(P23/O23),"n/a",(P23/O23))</f>
        <v>5</v>
      </c>
      <c r="R23" s="146">
        <v>0</v>
      </c>
      <c r="S23" s="147">
        <v>1</v>
      </c>
      <c r="T23" s="148">
        <f>IF(ISERROR(R23-S23),"n/a",R23-S23)</f>
        <v>-1</v>
      </c>
      <c r="U23" s="207">
        <f>IF(ISERROR(T23/S23),"n/a",(T23/S23))</f>
        <v>-1</v>
      </c>
      <c r="V23" s="301"/>
    </row>
    <row r="24" spans="1:22" ht="27.75" customHeight="1" x14ac:dyDescent="0.25">
      <c r="A24" s="193" t="s">
        <v>32</v>
      </c>
      <c r="B24" s="106">
        <f>B25</f>
        <v>54</v>
      </c>
      <c r="C24" s="107">
        <f>C25</f>
        <v>50</v>
      </c>
      <c r="D24" s="229">
        <f t="shared" si="9"/>
        <v>4</v>
      </c>
      <c r="E24" s="109">
        <f t="shared" si="10"/>
        <v>0.08</v>
      </c>
      <c r="F24" s="194">
        <f>F25</f>
        <v>11</v>
      </c>
      <c r="G24" s="195">
        <f>G25</f>
        <v>8</v>
      </c>
      <c r="H24" s="110">
        <f t="shared" si="11"/>
        <v>3</v>
      </c>
      <c r="I24" s="111">
        <f t="shared" si="12"/>
        <v>0.375</v>
      </c>
      <c r="J24" s="196">
        <f>J25</f>
        <v>1</v>
      </c>
      <c r="K24" s="197">
        <f>K25</f>
        <v>2</v>
      </c>
      <c r="L24" s="112">
        <f t="shared" si="13"/>
        <v>-1</v>
      </c>
      <c r="M24" s="113">
        <f t="shared" si="14"/>
        <v>-0.5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54</v>
      </c>
      <c r="C25" s="119">
        <v>50</v>
      </c>
      <c r="D25" s="120">
        <f t="shared" si="9"/>
        <v>4</v>
      </c>
      <c r="E25" s="121">
        <f t="shared" si="10"/>
        <v>0.08</v>
      </c>
      <c r="F25" s="122">
        <v>11</v>
      </c>
      <c r="G25" s="123">
        <v>8</v>
      </c>
      <c r="H25" s="124">
        <v>0</v>
      </c>
      <c r="I25" s="125">
        <f t="shared" si="12"/>
        <v>0</v>
      </c>
      <c r="J25" s="126">
        <v>1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31754</v>
      </c>
      <c r="C26" s="65">
        <f>C27+C34</f>
        <v>32520</v>
      </c>
      <c r="D26" s="66">
        <f t="shared" ref="D26:D33" si="33">IF(ISERROR(B26-C26),"n/a",B26-C26)</f>
        <v>-766</v>
      </c>
      <c r="E26" s="67">
        <f t="shared" ref="E26:E33" si="34">IF(ISERROR(D26/C26),"n/a",(D26/C26))</f>
        <v>-2.3554735547355474E-2</v>
      </c>
      <c r="F26" s="68">
        <f>F27+F34</f>
        <v>22796</v>
      </c>
      <c r="G26" s="69">
        <f>G27+G34</f>
        <v>22192</v>
      </c>
      <c r="H26" s="70">
        <f t="shared" ref="H26:H33" si="35">IF(ISERROR(F26-G26),"n/a",F26-G26)</f>
        <v>604</v>
      </c>
      <c r="I26" s="71">
        <f t="shared" ref="I26:I33" si="36">IF(ISERROR(H26/G26),"n/a",(H26/G26))</f>
        <v>2.7217015140591203E-2</v>
      </c>
      <c r="J26" s="72">
        <f>J27+J34</f>
        <v>3820</v>
      </c>
      <c r="K26" s="73">
        <f>K27+K34</f>
        <v>3809</v>
      </c>
      <c r="L26" s="74">
        <f t="shared" ref="L26:L33" si="37">IF(ISERROR(J26-K26),"n/a",J26-K26)</f>
        <v>11</v>
      </c>
      <c r="M26" s="75">
        <f t="shared" ref="M26:M33" si="38">IF(ISERROR(L26/K26),"n/a",(L26/K26))</f>
        <v>2.8878970858493042E-3</v>
      </c>
      <c r="N26" s="76">
        <f>N27+N34</f>
        <v>1811</v>
      </c>
      <c r="O26" s="77">
        <f>O27+O34</f>
        <v>2468</v>
      </c>
      <c r="P26" s="78">
        <f t="shared" ref="P26:P33" si="39">IF(ISERROR(N26-O26),"n/a",N26-O26)</f>
        <v>-657</v>
      </c>
      <c r="Q26" s="292">
        <f t="shared" ref="Q26:Q33" si="40">IF(ISERROR(P26/O26),"n/a",(P26/O26))</f>
        <v>-0.26620745542949759</v>
      </c>
      <c r="R26" s="136">
        <f>R27+R34</f>
        <v>0</v>
      </c>
      <c r="S26" s="138">
        <f>S27+S34</f>
        <v>1033</v>
      </c>
      <c r="T26" s="139">
        <f t="shared" ref="T26:T33" si="41">IF(ISERROR(R26-S26),"n/a",R26-S26)</f>
        <v>-1033</v>
      </c>
      <c r="U26" s="204">
        <f t="shared" ref="U26:U33" si="42">IF(ISERROR(T26/S26),"n/a",(T26/S26))</f>
        <v>-1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26041</v>
      </c>
      <c r="C27" s="65">
        <f>C28+C32+C30</f>
        <v>25794</v>
      </c>
      <c r="D27" s="66">
        <f t="shared" si="33"/>
        <v>247</v>
      </c>
      <c r="E27" s="67">
        <f t="shared" si="34"/>
        <v>9.5758703574474677E-3</v>
      </c>
      <c r="F27" s="68">
        <f>F28+F32+F30</f>
        <v>18373</v>
      </c>
      <c r="G27" s="69">
        <f>G28+G32+G30</f>
        <v>16711</v>
      </c>
      <c r="H27" s="70">
        <f t="shared" si="35"/>
        <v>1662</v>
      </c>
      <c r="I27" s="71">
        <f t="shared" si="36"/>
        <v>9.9455448506971453E-2</v>
      </c>
      <c r="J27" s="72">
        <f>J28+J32+J30</f>
        <v>2934</v>
      </c>
      <c r="K27" s="73">
        <f>K28+K32+K30</f>
        <v>2587</v>
      </c>
      <c r="L27" s="74">
        <f t="shared" si="37"/>
        <v>347</v>
      </c>
      <c r="M27" s="75">
        <f t="shared" si="38"/>
        <v>0.13413219945883262</v>
      </c>
      <c r="N27" s="76">
        <f>N28+N32+N30</f>
        <v>1799</v>
      </c>
      <c r="O27" s="77">
        <f>O28+O32+O30</f>
        <v>2466</v>
      </c>
      <c r="P27" s="78">
        <f t="shared" si="39"/>
        <v>-667</v>
      </c>
      <c r="Q27" s="292">
        <f t="shared" si="40"/>
        <v>-0.2704785077047851</v>
      </c>
      <c r="R27" s="136">
        <f>R28+R32+R30</f>
        <v>0</v>
      </c>
      <c r="S27" s="138">
        <f>S28+S32+S30</f>
        <v>1031</v>
      </c>
      <c r="T27" s="139">
        <f t="shared" si="41"/>
        <v>-1031</v>
      </c>
      <c r="U27" s="204">
        <f t="shared" si="42"/>
        <v>-1</v>
      </c>
      <c r="V27" s="300"/>
    </row>
    <row r="28" spans="1:22" ht="27.75" customHeight="1" x14ac:dyDescent="0.25">
      <c r="A28" s="192" t="s">
        <v>30</v>
      </c>
      <c r="B28" s="106">
        <f>B29</f>
        <v>21600</v>
      </c>
      <c r="C28" s="107">
        <f>C29</f>
        <v>21673</v>
      </c>
      <c r="D28" s="108">
        <f t="shared" ref="D28" si="43">IF(ISERROR(B28-C28),"n/a",B28-C28)</f>
        <v>-73</v>
      </c>
      <c r="E28" s="109">
        <f t="shared" ref="E28" si="44">IF(ISERROR(D28/C28),"n/a",(D28/C28))</f>
        <v>-3.3682462049554746E-3</v>
      </c>
      <c r="F28" s="194">
        <f>F29</f>
        <v>14811</v>
      </c>
      <c r="G28" s="195">
        <f>G29</f>
        <v>13520</v>
      </c>
      <c r="H28" s="110">
        <f t="shared" ref="H28" si="45">IF(ISERROR(F28-G28),"n/a",F28-G28)</f>
        <v>1291</v>
      </c>
      <c r="I28" s="111">
        <f t="shared" ref="I28" si="46">IF(ISERROR(H28/G28),"n/a",(H28/G28))</f>
        <v>9.5488165680473372E-2</v>
      </c>
      <c r="J28" s="196">
        <f>J29</f>
        <v>2620</v>
      </c>
      <c r="K28" s="197">
        <f>K29</f>
        <v>2430</v>
      </c>
      <c r="L28" s="112">
        <f t="shared" ref="L28" si="47">IF(ISERROR(J28-K28),"n/a",J28-K28)</f>
        <v>190</v>
      </c>
      <c r="M28" s="113">
        <f t="shared" ref="M28" si="48">IF(ISERROR(L28/K28),"n/a",(L28/K28))</f>
        <v>7.8189300411522639E-2</v>
      </c>
      <c r="N28" s="198">
        <f>N29</f>
        <v>1691</v>
      </c>
      <c r="O28" s="199">
        <f>O29</f>
        <v>2351</v>
      </c>
      <c r="P28" s="114">
        <f t="shared" ref="P28" si="49">IF(ISERROR(N28-O28),"n/a",N28-O28)</f>
        <v>-660</v>
      </c>
      <c r="Q28" s="294">
        <f t="shared" ref="Q28" si="50">IF(ISERROR(P28/O28),"n/a",(P28/O28))</f>
        <v>-0.28073160357294769</v>
      </c>
      <c r="R28" s="200">
        <f>R29</f>
        <v>0</v>
      </c>
      <c r="S28" s="201">
        <f>S29</f>
        <v>1024</v>
      </c>
      <c r="T28" s="142">
        <f t="shared" ref="T28" si="51">IF(ISERROR(R28-S28),"n/a",R28-S28)</f>
        <v>-1024</v>
      </c>
      <c r="U28" s="206">
        <f t="shared" ref="U28" si="52">IF(ISERROR(T28/S28),"n/a",(T28/S28))</f>
        <v>-1</v>
      </c>
    </row>
    <row r="29" spans="1:22" ht="12.75" customHeight="1" x14ac:dyDescent="0.25">
      <c r="A29" s="41" t="s">
        <v>19</v>
      </c>
      <c r="B29" s="268">
        <v>21600</v>
      </c>
      <c r="C29" s="269">
        <v>21673</v>
      </c>
      <c r="D29" s="270">
        <f t="shared" ref="D29" si="53">IF(ISERROR(B29-C29),"n/a",B29-C29)</f>
        <v>-73</v>
      </c>
      <c r="E29" s="271">
        <f t="shared" ref="E29" si="54">IF(ISERROR(D29/C29),"n/a",(D29/C29))</f>
        <v>-3.3682462049554746E-3</v>
      </c>
      <c r="F29" s="272">
        <v>14811</v>
      </c>
      <c r="G29" s="273">
        <v>13520</v>
      </c>
      <c r="H29" s="274">
        <f t="shared" ref="H29" si="55">IF(ISERROR(F29-G29),"n/a",F29-G29)</f>
        <v>1291</v>
      </c>
      <c r="I29" s="275">
        <f t="shared" ref="I29" si="56">IF(ISERROR(H29/G29),"n/a",(H29/G29))</f>
        <v>9.5488165680473372E-2</v>
      </c>
      <c r="J29" s="276">
        <v>2620</v>
      </c>
      <c r="K29" s="277">
        <v>2430</v>
      </c>
      <c r="L29" s="278">
        <f t="shared" ref="L29" si="57">IF(ISERROR(J29-K29),"n/a",J29-K29)</f>
        <v>190</v>
      </c>
      <c r="M29" s="279">
        <f t="shared" ref="M29" si="58">IF(ISERROR(L29/K29),"n/a",(L29/K29))</f>
        <v>7.8189300411522639E-2</v>
      </c>
      <c r="N29" s="309">
        <v>1691</v>
      </c>
      <c r="O29" s="322">
        <v>2351</v>
      </c>
      <c r="P29" s="323">
        <f t="shared" ref="P29" si="59">IF(ISERROR(N29-O29),"n/a",N29-O29)</f>
        <v>-660</v>
      </c>
      <c r="Q29" s="324">
        <f t="shared" ref="Q29" si="60">IF(ISERROR(P29/O29),"n/a",(P29/O29))</f>
        <v>-0.28073160357294769</v>
      </c>
      <c r="R29" s="310">
        <v>0</v>
      </c>
      <c r="S29" s="325">
        <v>1024</v>
      </c>
      <c r="T29" s="326">
        <f t="shared" ref="T29" si="61">IF(ISERROR(R29-S29),"n/a",R29-S29)</f>
        <v>-1024</v>
      </c>
      <c r="U29" s="327">
        <f t="shared" ref="U29" si="62">IF(ISERROR(T29/S29),"n/a",(T29/S29))</f>
        <v>-1</v>
      </c>
    </row>
    <row r="30" spans="1:22" ht="27.75" customHeight="1" x14ac:dyDescent="0.25">
      <c r="A30" s="193" t="s">
        <v>29</v>
      </c>
      <c r="B30" s="106">
        <f>B31</f>
        <v>3174</v>
      </c>
      <c r="C30" s="107">
        <f>C31</f>
        <v>2841</v>
      </c>
      <c r="D30" s="108">
        <f t="shared" si="33"/>
        <v>333</v>
      </c>
      <c r="E30" s="109">
        <f t="shared" si="34"/>
        <v>0.11721224920802534</v>
      </c>
      <c r="F30" s="194">
        <f>F31</f>
        <v>2479</v>
      </c>
      <c r="G30" s="195">
        <f>G31</f>
        <v>2129</v>
      </c>
      <c r="H30" s="110">
        <f t="shared" si="35"/>
        <v>350</v>
      </c>
      <c r="I30" s="111">
        <f t="shared" si="36"/>
        <v>0.16439643024894315</v>
      </c>
      <c r="J30" s="196">
        <f>J31</f>
        <v>241</v>
      </c>
      <c r="K30" s="197">
        <f>K31</f>
        <v>127</v>
      </c>
      <c r="L30" s="112">
        <f t="shared" si="37"/>
        <v>114</v>
      </c>
      <c r="M30" s="113">
        <f t="shared" si="38"/>
        <v>0.89763779527559051</v>
      </c>
      <c r="N30" s="198">
        <f>N31</f>
        <v>67</v>
      </c>
      <c r="O30" s="199">
        <f>O31</f>
        <v>88</v>
      </c>
      <c r="P30" s="114">
        <f t="shared" si="39"/>
        <v>-21</v>
      </c>
      <c r="Q30" s="294">
        <f t="shared" si="40"/>
        <v>-0.23863636363636365</v>
      </c>
      <c r="R30" s="200">
        <f>R31</f>
        <v>0</v>
      </c>
      <c r="S30" s="201">
        <f>S31</f>
        <v>1</v>
      </c>
      <c r="T30" s="142">
        <f t="shared" si="41"/>
        <v>-1</v>
      </c>
      <c r="U30" s="206">
        <f t="shared" si="42"/>
        <v>-1</v>
      </c>
    </row>
    <row r="31" spans="1:22" s="82" customFormat="1" x14ac:dyDescent="0.25">
      <c r="A31" s="41" t="s">
        <v>19</v>
      </c>
      <c r="B31" s="118">
        <v>3174</v>
      </c>
      <c r="C31" s="119">
        <v>2841</v>
      </c>
      <c r="D31" s="120">
        <f t="shared" si="33"/>
        <v>333</v>
      </c>
      <c r="E31" s="121">
        <f t="shared" si="34"/>
        <v>0.11721224920802534</v>
      </c>
      <c r="F31" s="122">
        <v>2479</v>
      </c>
      <c r="G31" s="123">
        <v>2129</v>
      </c>
      <c r="H31" s="124">
        <f t="shared" si="35"/>
        <v>350</v>
      </c>
      <c r="I31" s="125">
        <f t="shared" si="36"/>
        <v>0.16439643024894315</v>
      </c>
      <c r="J31" s="126">
        <v>241</v>
      </c>
      <c r="K31" s="127">
        <v>127</v>
      </c>
      <c r="L31" s="128">
        <f t="shared" si="37"/>
        <v>114</v>
      </c>
      <c r="M31" s="129">
        <f t="shared" si="38"/>
        <v>0.89763779527559051</v>
      </c>
      <c r="N31" s="143">
        <v>67</v>
      </c>
      <c r="O31" s="144">
        <v>88</v>
      </c>
      <c r="P31" s="145">
        <f t="shared" si="39"/>
        <v>-21</v>
      </c>
      <c r="Q31" s="295">
        <f t="shared" si="40"/>
        <v>-0.23863636363636365</v>
      </c>
      <c r="R31" s="146">
        <v>0</v>
      </c>
      <c r="S31" s="147">
        <v>1</v>
      </c>
      <c r="T31" s="148">
        <f t="shared" si="41"/>
        <v>-1</v>
      </c>
      <c r="U31" s="207">
        <f t="shared" si="42"/>
        <v>-1</v>
      </c>
      <c r="V31" s="301"/>
    </row>
    <row r="32" spans="1:22" ht="27.75" customHeight="1" x14ac:dyDescent="0.25">
      <c r="A32" s="193" t="s">
        <v>32</v>
      </c>
      <c r="B32" s="106">
        <f>B33</f>
        <v>1267</v>
      </c>
      <c r="C32" s="107">
        <f>C33</f>
        <v>1280</v>
      </c>
      <c r="D32" s="108">
        <f t="shared" si="33"/>
        <v>-13</v>
      </c>
      <c r="E32" s="109">
        <f t="shared" si="34"/>
        <v>-1.015625E-2</v>
      </c>
      <c r="F32" s="194">
        <f>F33</f>
        <v>1083</v>
      </c>
      <c r="G32" s="195">
        <f>G33</f>
        <v>1062</v>
      </c>
      <c r="H32" s="110">
        <f t="shared" si="35"/>
        <v>21</v>
      </c>
      <c r="I32" s="111">
        <f t="shared" si="36"/>
        <v>1.977401129943503E-2</v>
      </c>
      <c r="J32" s="196">
        <f>J33</f>
        <v>73</v>
      </c>
      <c r="K32" s="197">
        <f>K33</f>
        <v>30</v>
      </c>
      <c r="L32" s="112">
        <f t="shared" si="37"/>
        <v>43</v>
      </c>
      <c r="M32" s="113">
        <f t="shared" si="38"/>
        <v>1.4333333333333333</v>
      </c>
      <c r="N32" s="198">
        <f>N33</f>
        <v>41</v>
      </c>
      <c r="O32" s="199">
        <f>O33</f>
        <v>27</v>
      </c>
      <c r="P32" s="114">
        <f t="shared" si="39"/>
        <v>14</v>
      </c>
      <c r="Q32" s="294">
        <f t="shared" si="40"/>
        <v>0.51851851851851849</v>
      </c>
      <c r="R32" s="200">
        <f>R33</f>
        <v>0</v>
      </c>
      <c r="S32" s="201">
        <f>S33</f>
        <v>6</v>
      </c>
      <c r="T32" s="142">
        <f t="shared" si="41"/>
        <v>-6</v>
      </c>
      <c r="U32" s="206">
        <f t="shared" si="42"/>
        <v>-1</v>
      </c>
    </row>
    <row r="33" spans="1:22" s="82" customFormat="1" ht="13.8" thickBot="1" x14ac:dyDescent="0.3">
      <c r="A33" s="41" t="s">
        <v>19</v>
      </c>
      <c r="B33" s="118">
        <v>1267</v>
      </c>
      <c r="C33" s="119">
        <v>1280</v>
      </c>
      <c r="D33" s="120">
        <f t="shared" si="33"/>
        <v>-13</v>
      </c>
      <c r="E33" s="121">
        <f t="shared" si="34"/>
        <v>-1.015625E-2</v>
      </c>
      <c r="F33" s="122">
        <v>1083</v>
      </c>
      <c r="G33" s="123">
        <v>1062</v>
      </c>
      <c r="H33" s="124">
        <f t="shared" si="35"/>
        <v>21</v>
      </c>
      <c r="I33" s="125">
        <f t="shared" si="36"/>
        <v>1.977401129943503E-2</v>
      </c>
      <c r="J33" s="126">
        <v>73</v>
      </c>
      <c r="K33" s="127">
        <v>30</v>
      </c>
      <c r="L33" s="128">
        <f t="shared" si="37"/>
        <v>43</v>
      </c>
      <c r="M33" s="129">
        <f t="shared" si="38"/>
        <v>1.4333333333333333</v>
      </c>
      <c r="N33" s="143">
        <v>41</v>
      </c>
      <c r="O33" s="144">
        <v>27</v>
      </c>
      <c r="P33" s="145">
        <f t="shared" si="39"/>
        <v>14</v>
      </c>
      <c r="Q33" s="295">
        <f t="shared" si="40"/>
        <v>0.51851851851851849</v>
      </c>
      <c r="R33" s="146">
        <v>0</v>
      </c>
      <c r="S33" s="147">
        <v>6</v>
      </c>
      <c r="T33" s="148">
        <f t="shared" si="41"/>
        <v>-6</v>
      </c>
      <c r="U33" s="207">
        <f t="shared" si="42"/>
        <v>-1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5713</v>
      </c>
      <c r="C34" s="65">
        <f>C35+C40+C38</f>
        <v>6726</v>
      </c>
      <c r="D34" s="66">
        <f t="shared" ref="D34" si="63">IF(ISERROR(B34-C34),"n/a",B34-C34)</f>
        <v>-1013</v>
      </c>
      <c r="E34" s="67">
        <f t="shared" ref="E34" si="64">IF(ISERROR(D34/C34),"n/a",(D34/C34))</f>
        <v>-0.15060957478441866</v>
      </c>
      <c r="F34" s="68">
        <f>F35+F40+F38</f>
        <v>4423</v>
      </c>
      <c r="G34" s="69">
        <f>G35+G40+G38</f>
        <v>5481</v>
      </c>
      <c r="H34" s="70">
        <f t="shared" ref="H34" si="65">IF(ISERROR(F34-G34),"n/a",F34-G34)</f>
        <v>-1058</v>
      </c>
      <c r="I34" s="71">
        <f t="shared" ref="I34" si="66">IF(ISERROR(H34/G34),"n/a",(H34/G34))</f>
        <v>-0.19303046889253786</v>
      </c>
      <c r="J34" s="72">
        <f>J35+J40+J38</f>
        <v>886</v>
      </c>
      <c r="K34" s="73">
        <f>K35+K40+K38</f>
        <v>1222</v>
      </c>
      <c r="L34" s="74">
        <f t="shared" ref="L34" si="67">IF(ISERROR(J34-K34),"n/a",J34-K34)</f>
        <v>-336</v>
      </c>
      <c r="M34" s="75">
        <f t="shared" ref="M34" si="68">IF(ISERROR(L34/K34),"n/a",(L34/K34))</f>
        <v>-0.27495908346972175</v>
      </c>
      <c r="N34" s="76">
        <f>N35+N40+N38</f>
        <v>12</v>
      </c>
      <c r="O34" s="77">
        <f>O35+O40+O38</f>
        <v>2</v>
      </c>
      <c r="P34" s="78">
        <f t="shared" ref="P34" si="69">IF(ISERROR(N34-O34),"n/a",N34-O34)</f>
        <v>10</v>
      </c>
      <c r="Q34" s="292">
        <f t="shared" ref="Q34" si="70">IF(ISERROR(P34/O34),"n/a",(P34/O34))</f>
        <v>5</v>
      </c>
      <c r="R34" s="136">
        <f>R35+R40+R38</f>
        <v>0</v>
      </c>
      <c r="S34" s="138">
        <f>S35+S40+S38</f>
        <v>2</v>
      </c>
      <c r="T34" s="139">
        <f t="shared" ref="T34" si="71">IF(ISERROR(R34-S34),"n/a",R34-S34)</f>
        <v>-2</v>
      </c>
      <c r="U34" s="204">
        <f t="shared" ref="U34" si="72">IF(ISERROR(T34/S34),"n/a",(T34/S34))</f>
        <v>-1</v>
      </c>
      <c r="V34" s="300"/>
    </row>
    <row r="35" spans="1:22" ht="27.75" customHeight="1" x14ac:dyDescent="0.25">
      <c r="A35" s="244" t="s">
        <v>30</v>
      </c>
      <c r="B35" s="245">
        <f>SUM(B36:B37)</f>
        <v>5032</v>
      </c>
      <c r="C35" s="246">
        <f>SUM(C36:C37)</f>
        <v>5937</v>
      </c>
      <c r="D35" s="247">
        <f t="shared" ref="D35:D41" si="73">IF(ISERROR(B35-C35),"n/a",B35-C35)</f>
        <v>-905</v>
      </c>
      <c r="E35" s="248">
        <f t="shared" ref="E35:E41" si="74">IF(ISERROR(D35/C35),"n/a",(D35/C35))</f>
        <v>-0.15243388916961428</v>
      </c>
      <c r="F35" s="249">
        <f>SUM(F36:F37)</f>
        <v>3861</v>
      </c>
      <c r="G35" s="250">
        <f>SUM(G36:G37)</f>
        <v>4741</v>
      </c>
      <c r="H35" s="251">
        <f t="shared" ref="H35:H41" si="75">IF(ISERROR(F35-G35),"n/a",F35-G35)</f>
        <v>-880</v>
      </c>
      <c r="I35" s="252">
        <f t="shared" ref="I35:I41" si="76">IF(ISERROR(H35/G35),"n/a",(H35/G35))</f>
        <v>-0.18561484918793503</v>
      </c>
      <c r="J35" s="253">
        <f>SUM(J36:J37)</f>
        <v>771</v>
      </c>
      <c r="K35" s="254">
        <f>SUM(K36:K37)</f>
        <v>1124</v>
      </c>
      <c r="L35" s="255">
        <f t="shared" ref="L35:L40" si="77">IF(ISERROR(J35-K35),"n/a",J35-K35)</f>
        <v>-353</v>
      </c>
      <c r="M35" s="256">
        <f t="shared" ref="M35:M41" si="78">IF(ISERROR(L35/K35),"n/a",(L35/K35))</f>
        <v>-0.31405693950177938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19</v>
      </c>
      <c r="B36" s="268">
        <v>4977</v>
      </c>
      <c r="C36" s="269">
        <v>5863</v>
      </c>
      <c r="D36" s="202">
        <f t="shared" si="73"/>
        <v>-886</v>
      </c>
      <c r="E36" s="267">
        <f t="shared" si="74"/>
        <v>-0.1511171755074194</v>
      </c>
      <c r="F36" s="272">
        <v>3827</v>
      </c>
      <c r="G36" s="273">
        <v>4673</v>
      </c>
      <c r="H36" s="274">
        <f>IF(ISERROR(F36-G36),"n/a",F36-G36)</f>
        <v>-846</v>
      </c>
      <c r="I36" s="275">
        <f>IF(ISERROR(H36/G36),"n/a",(H36/G36))</f>
        <v>-0.18104001711962336</v>
      </c>
      <c r="J36" s="276">
        <v>761</v>
      </c>
      <c r="K36" s="277">
        <v>1112</v>
      </c>
      <c r="L36" s="278">
        <f>IF(ISERROR(J36-K36),"n/a",J36-K36)</f>
        <v>-351</v>
      </c>
      <c r="M36" s="279">
        <f>IF(ISERROR(L36/K36),"n/a",(L36/K36))</f>
        <v>-0.31564748201438847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22</v>
      </c>
      <c r="B37" s="118">
        <v>55</v>
      </c>
      <c r="C37" s="119">
        <v>74</v>
      </c>
      <c r="D37" s="93">
        <f t="shared" si="73"/>
        <v>-19</v>
      </c>
      <c r="E37" s="94">
        <f t="shared" si="74"/>
        <v>-0.25675675675675674</v>
      </c>
      <c r="F37" s="122">
        <v>34</v>
      </c>
      <c r="G37" s="123">
        <v>68</v>
      </c>
      <c r="H37" s="124">
        <f>IF(ISERROR(F37-G37),"n/a",F37-G37)</f>
        <v>-34</v>
      </c>
      <c r="I37" s="125">
        <f>IF(ISERROR(H37/G37),"n/a",(H37/G37))</f>
        <v>-0.5</v>
      </c>
      <c r="J37" s="126">
        <v>10</v>
      </c>
      <c r="K37" s="127">
        <v>12</v>
      </c>
      <c r="L37" s="128">
        <f>IF(ISERROR(J37-K37),"n/a",J37-K37)</f>
        <v>-2</v>
      </c>
      <c r="M37" s="129">
        <f>IF(ISERROR(L37/K37),"n/a",(L37/K37))</f>
        <v>-0.16666666666666666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573</v>
      </c>
      <c r="C38" s="107">
        <f>C39</f>
        <v>697</v>
      </c>
      <c r="D38" s="108">
        <f>IF(ISERROR(B38-C38),"n/a",B38-C38)</f>
        <v>-124</v>
      </c>
      <c r="E38" s="109">
        <f>IF(ISERROR(D38/C38),"n/a",(D38/C38))</f>
        <v>-0.17790530846484937</v>
      </c>
      <c r="F38" s="194">
        <f>F39</f>
        <v>510</v>
      </c>
      <c r="G38" s="195">
        <f>G39</f>
        <v>694</v>
      </c>
      <c r="H38" s="110">
        <f>IF(ISERROR(F38-G38),"n/a",F38-G38)</f>
        <v>-184</v>
      </c>
      <c r="I38" s="111">
        <f>IF(ISERROR(H38/G38),"n/a",(H38/G38))</f>
        <v>-0.26512968299711814</v>
      </c>
      <c r="J38" s="196">
        <f>J39</f>
        <v>105</v>
      </c>
      <c r="K38" s="197">
        <f>K39</f>
        <v>87</v>
      </c>
      <c r="L38" s="112">
        <f>IF(ISERROR(J38-K38),"n/a",J38-K38)</f>
        <v>18</v>
      </c>
      <c r="M38" s="113">
        <f>IF(ISERROR(L38/K38),"n/a",(L38/K38))</f>
        <v>0.20689655172413793</v>
      </c>
      <c r="N38" s="198">
        <f>N39</f>
        <v>12</v>
      </c>
      <c r="O38" s="199">
        <f>O39</f>
        <v>2</v>
      </c>
      <c r="P38" s="114">
        <f>IF(ISERROR(N38-O38),"n/a",N38-O38)</f>
        <v>10</v>
      </c>
      <c r="Q38" s="294">
        <f>IF(ISERROR(P38/O38),"n/a",(P38/O38))</f>
        <v>5</v>
      </c>
      <c r="R38" s="200">
        <f>R39</f>
        <v>0</v>
      </c>
      <c r="S38" s="201">
        <f>S39</f>
        <v>2</v>
      </c>
      <c r="T38" s="142">
        <f>IF(ISERROR(R38-S38),"n/a",R38-S38)</f>
        <v>-2</v>
      </c>
      <c r="U38" s="206">
        <f>IF(ISERROR(T38/S38),"n/a",(T38/S38))</f>
        <v>-1</v>
      </c>
    </row>
    <row r="39" spans="1:22" s="82" customFormat="1" x14ac:dyDescent="0.25">
      <c r="A39" s="41" t="s">
        <v>19</v>
      </c>
      <c r="B39" s="118">
        <v>573</v>
      </c>
      <c r="C39" s="119">
        <v>697</v>
      </c>
      <c r="D39" s="120">
        <f>IF(ISERROR(B39-C39),"n/a",B39-C39)</f>
        <v>-124</v>
      </c>
      <c r="E39" s="121">
        <f>IF(ISERROR(D39/C39),"n/a",(D39/C39))</f>
        <v>-0.17790530846484937</v>
      </c>
      <c r="F39" s="122">
        <v>510</v>
      </c>
      <c r="G39" s="123">
        <v>694</v>
      </c>
      <c r="H39" s="124">
        <f>IF(ISERROR(F39-G39),"n/a",F39-G39)</f>
        <v>-184</v>
      </c>
      <c r="I39" s="125">
        <f>IF(ISERROR(H39/G39),"n/a",(H39/G39))</f>
        <v>-0.26512968299711814</v>
      </c>
      <c r="J39" s="126">
        <v>105</v>
      </c>
      <c r="K39" s="127">
        <v>87</v>
      </c>
      <c r="L39" s="128">
        <f>IF(ISERROR(J39-K39),"n/a",J39-K39)</f>
        <v>18</v>
      </c>
      <c r="M39" s="129">
        <f>IF(ISERROR(L39/K39),"n/a",(L39/K39))</f>
        <v>0.20689655172413793</v>
      </c>
      <c r="N39" s="143">
        <v>12</v>
      </c>
      <c r="O39" s="144">
        <v>2</v>
      </c>
      <c r="P39" s="145">
        <f>IF(ISERROR(N39-O39),"n/a",N39-O39)</f>
        <v>10</v>
      </c>
      <c r="Q39" s="295">
        <f>IF(ISERROR(P39/O39),"n/a",(P39/O39))</f>
        <v>5</v>
      </c>
      <c r="R39" s="146">
        <v>0</v>
      </c>
      <c r="S39" s="147">
        <v>2</v>
      </c>
      <c r="T39" s="148">
        <f>IF(ISERROR(R39-S39),"n/a",R39-S39)</f>
        <v>-2</v>
      </c>
      <c r="U39" s="207">
        <f>IF(ISERROR(T39/S39),"n/a",(T39/S39))</f>
        <v>-1</v>
      </c>
      <c r="V39" s="301"/>
    </row>
    <row r="40" spans="1:22" ht="27.75" customHeight="1" x14ac:dyDescent="0.25">
      <c r="A40" s="193" t="s">
        <v>32</v>
      </c>
      <c r="B40" s="106">
        <f>B41</f>
        <v>108</v>
      </c>
      <c r="C40" s="107">
        <f>C41</f>
        <v>92</v>
      </c>
      <c r="D40" s="108">
        <f t="shared" si="73"/>
        <v>16</v>
      </c>
      <c r="E40" s="109">
        <f t="shared" si="74"/>
        <v>0.17391304347826086</v>
      </c>
      <c r="F40" s="194">
        <f>F41</f>
        <v>52</v>
      </c>
      <c r="G40" s="195">
        <f>G41</f>
        <v>46</v>
      </c>
      <c r="H40" s="110">
        <f t="shared" si="75"/>
        <v>6</v>
      </c>
      <c r="I40" s="111">
        <f t="shared" si="76"/>
        <v>0.13043478260869565</v>
      </c>
      <c r="J40" s="196">
        <f>J41</f>
        <v>10</v>
      </c>
      <c r="K40" s="197">
        <f>K41</f>
        <v>11</v>
      </c>
      <c r="L40" s="112">
        <f t="shared" si="77"/>
        <v>-1</v>
      </c>
      <c r="M40" s="113">
        <f t="shared" si="78"/>
        <v>-9.0909090909090912E-2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19</v>
      </c>
      <c r="B41" s="118">
        <v>108</v>
      </c>
      <c r="C41" s="119">
        <v>92</v>
      </c>
      <c r="D41" s="120">
        <f t="shared" si="73"/>
        <v>16</v>
      </c>
      <c r="E41" s="121">
        <f t="shared" si="74"/>
        <v>0.17391304347826086</v>
      </c>
      <c r="F41" s="122">
        <v>52</v>
      </c>
      <c r="G41" s="123">
        <v>46</v>
      </c>
      <c r="H41" s="124">
        <f t="shared" si="75"/>
        <v>6</v>
      </c>
      <c r="I41" s="125">
        <f t="shared" si="76"/>
        <v>0.13043478260869565</v>
      </c>
      <c r="J41" s="126">
        <v>10</v>
      </c>
      <c r="K41" s="127">
        <v>11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21</v>
      </c>
      <c r="B42" s="64">
        <f>B43+B50</f>
        <v>16588</v>
      </c>
      <c r="C42" s="65">
        <f>C43+C50</f>
        <v>17068</v>
      </c>
      <c r="D42" s="66">
        <f t="shared" ref="D42:D57" si="87">IF(ISERROR(B42-C42),"n/a",B42-C42)</f>
        <v>-480</v>
      </c>
      <c r="E42" s="67">
        <f t="shared" ref="E42:E57" si="88">IF(ISERROR(D42/C42),"n/a",(D42/C42))</f>
        <v>-2.8122802906022967E-2</v>
      </c>
      <c r="F42" s="68">
        <f>F43+F50</f>
        <v>12421</v>
      </c>
      <c r="G42" s="69">
        <f>G43+G50</f>
        <v>12487</v>
      </c>
      <c r="H42" s="70">
        <f t="shared" ref="H42:H57" si="89">IF(ISERROR(F42-G42),"n/a",F42-G42)</f>
        <v>-66</v>
      </c>
      <c r="I42" s="71">
        <f t="shared" ref="I42:I57" si="90">IF(ISERROR(H42/G42),"n/a",(H42/G42))</f>
        <v>-5.2854969167934656E-3</v>
      </c>
      <c r="J42" s="72">
        <f>J43+J50</f>
        <v>2198</v>
      </c>
      <c r="K42" s="73">
        <f>K43+K50</f>
        <v>2303</v>
      </c>
      <c r="L42" s="74">
        <f t="shared" ref="L42:L56" si="91">IF(ISERROR(J42-K42),"n/a",J42-K42)</f>
        <v>-105</v>
      </c>
      <c r="M42" s="75">
        <f t="shared" ref="M42:M57" si="92">IF(ISERROR(L42/K42),"n/a",(L42/K42))</f>
        <v>-4.5592705167173252E-2</v>
      </c>
      <c r="N42" s="76">
        <f>N43+N50</f>
        <v>1272</v>
      </c>
      <c r="O42" s="77">
        <f>O43+O50</f>
        <v>1795</v>
      </c>
      <c r="P42" s="78">
        <f t="shared" ref="P42:P57" si="93">IF(ISERROR(N42-O42),"n/a",N42-O42)</f>
        <v>-523</v>
      </c>
      <c r="Q42" s="292">
        <f t="shared" ref="Q42:Q57" si="94">IF(ISERROR(P42/O42),"n/a",(P42/O42))</f>
        <v>-0.29136490250696379</v>
      </c>
      <c r="R42" s="136">
        <f>R43+R50</f>
        <v>0</v>
      </c>
      <c r="S42" s="138">
        <f>S43+S50</f>
        <v>748</v>
      </c>
      <c r="T42" s="139">
        <f t="shared" ref="T42:T57" si="95">IF(ISERROR(R42-S42),"n/a",R42-S42)</f>
        <v>-748</v>
      </c>
      <c r="U42" s="204">
        <f t="shared" ref="U42:U57" si="96">IF(ISERROR(T42/S42),"n/a",(T42/S42))</f>
        <v>-1</v>
      </c>
    </row>
    <row r="43" spans="1:22" s="81" customFormat="1" ht="20.25" customHeight="1" thickBot="1" x14ac:dyDescent="0.3">
      <c r="A43" s="79" t="s">
        <v>77</v>
      </c>
      <c r="B43" s="64">
        <f>B44+B48+B46</f>
        <v>14308</v>
      </c>
      <c r="C43" s="65">
        <f>C44+C48+C46</f>
        <v>14293</v>
      </c>
      <c r="D43" s="66">
        <f t="shared" si="87"/>
        <v>15</v>
      </c>
      <c r="E43" s="67">
        <f t="shared" si="88"/>
        <v>1.0494647729657875E-3</v>
      </c>
      <c r="F43" s="68">
        <f>F44+F48+F46</f>
        <v>11034</v>
      </c>
      <c r="G43" s="69">
        <f>G44+G48+G46</f>
        <v>10812</v>
      </c>
      <c r="H43" s="70">
        <f t="shared" si="89"/>
        <v>222</v>
      </c>
      <c r="I43" s="71">
        <f t="shared" si="90"/>
        <v>2.0532741398446172E-2</v>
      </c>
      <c r="J43" s="72">
        <f>J44+J48+J46</f>
        <v>1915</v>
      </c>
      <c r="K43" s="73">
        <f>K44+K48+K46</f>
        <v>1866</v>
      </c>
      <c r="L43" s="74">
        <f t="shared" si="91"/>
        <v>49</v>
      </c>
      <c r="M43" s="75">
        <f t="shared" si="92"/>
        <v>2.6259378349410504E-2</v>
      </c>
      <c r="N43" s="76">
        <f>N44+N48+N46</f>
        <v>1270</v>
      </c>
      <c r="O43" s="77">
        <f>O44+O48+O46</f>
        <v>1795</v>
      </c>
      <c r="P43" s="78">
        <f t="shared" si="93"/>
        <v>-525</v>
      </c>
      <c r="Q43" s="292">
        <f t="shared" si="94"/>
        <v>-0.29247910863509752</v>
      </c>
      <c r="R43" s="136">
        <f>R44+R48+R46</f>
        <v>0</v>
      </c>
      <c r="S43" s="138">
        <f>S44+S48+S46</f>
        <v>748</v>
      </c>
      <c r="T43" s="139">
        <f t="shared" si="95"/>
        <v>-748</v>
      </c>
      <c r="U43" s="204">
        <f t="shared" si="96"/>
        <v>-1</v>
      </c>
      <c r="V43" s="300"/>
    </row>
    <row r="44" spans="1:22" ht="27.75" customHeight="1" x14ac:dyDescent="0.25">
      <c r="A44" s="192" t="s">
        <v>30</v>
      </c>
      <c r="B44" s="91">
        <f>B45</f>
        <v>12630</v>
      </c>
      <c r="C44" s="93">
        <f>C45</f>
        <v>12812</v>
      </c>
      <c r="D44" s="93">
        <f t="shared" si="87"/>
        <v>-182</v>
      </c>
      <c r="E44" s="94">
        <f t="shared" si="88"/>
        <v>-1.4205432407118327E-2</v>
      </c>
      <c r="F44" s="95">
        <f>F45</f>
        <v>9606</v>
      </c>
      <c r="G44" s="97">
        <f>G45</f>
        <v>9593</v>
      </c>
      <c r="H44" s="97">
        <f t="shared" si="89"/>
        <v>13</v>
      </c>
      <c r="I44" s="98">
        <f t="shared" si="90"/>
        <v>1.3551548003752736E-3</v>
      </c>
      <c r="J44" s="99">
        <f>J45</f>
        <v>1817</v>
      </c>
      <c r="K44" s="101">
        <f>K45</f>
        <v>1823</v>
      </c>
      <c r="L44" s="101">
        <f t="shared" si="91"/>
        <v>-6</v>
      </c>
      <c r="M44" s="102">
        <f t="shared" si="92"/>
        <v>-3.2912781130005485E-3</v>
      </c>
      <c r="N44" s="103">
        <f>N45</f>
        <v>1226</v>
      </c>
      <c r="O44" s="286">
        <f>O45</f>
        <v>1764</v>
      </c>
      <c r="P44" s="105">
        <f t="shared" si="93"/>
        <v>-538</v>
      </c>
      <c r="Q44" s="293">
        <f t="shared" si="94"/>
        <v>-0.30498866213151926</v>
      </c>
      <c r="R44" s="137">
        <f>R45</f>
        <v>0</v>
      </c>
      <c r="S44" s="141">
        <f>S45</f>
        <v>745</v>
      </c>
      <c r="T44" s="141">
        <f t="shared" si="95"/>
        <v>-745</v>
      </c>
      <c r="U44" s="205">
        <f t="shared" si="96"/>
        <v>-1</v>
      </c>
    </row>
    <row r="45" spans="1:22" ht="12.75" customHeight="1" x14ac:dyDescent="0.25">
      <c r="A45" s="41" t="s">
        <v>19</v>
      </c>
      <c r="B45" s="268">
        <v>12630</v>
      </c>
      <c r="C45" s="269">
        <v>12812</v>
      </c>
      <c r="D45" s="202">
        <f t="shared" ref="D45" si="97">IF(ISERROR(B45-C45),"n/a",B45-C45)</f>
        <v>-182</v>
      </c>
      <c r="E45" s="267">
        <f t="shared" ref="E45" si="98">IF(ISERROR(D45/C45),"n/a",(D45/C45))</f>
        <v>-1.4205432407118327E-2</v>
      </c>
      <c r="F45" s="308">
        <v>9606</v>
      </c>
      <c r="G45" s="304">
        <v>9593</v>
      </c>
      <c r="H45" s="304">
        <f t="shared" ref="H45" si="99">IF(ISERROR(F45-G45),"n/a",F45-G45)</f>
        <v>13</v>
      </c>
      <c r="I45" s="305">
        <f t="shared" ref="I45" si="100">IF(ISERROR(H45/G45),"n/a",(H45/G45))</f>
        <v>1.3551548003752736E-3</v>
      </c>
      <c r="J45" s="276">
        <v>1817</v>
      </c>
      <c r="K45" s="306">
        <v>1823</v>
      </c>
      <c r="L45" s="306">
        <f t="shared" ref="L45" si="101">IF(ISERROR(J45-K45),"n/a",J45-K45)</f>
        <v>-6</v>
      </c>
      <c r="M45" s="307">
        <f t="shared" ref="M45" si="102">IF(ISERROR(L45/K45),"n/a",(L45/K45))</f>
        <v>-3.2912781130005485E-3</v>
      </c>
      <c r="N45" s="309">
        <v>1226</v>
      </c>
      <c r="O45" s="286">
        <v>1764</v>
      </c>
      <c r="P45" s="286">
        <f t="shared" ref="P45" si="103">IF(ISERROR(N45-O45),"n/a",N45-O45)</f>
        <v>-538</v>
      </c>
      <c r="Q45" s="296">
        <f t="shared" ref="Q45" si="104">IF(ISERROR(P45/O45),"n/a",(P45/O45))</f>
        <v>-0.30498866213151926</v>
      </c>
      <c r="R45" s="310">
        <v>0</v>
      </c>
      <c r="S45" s="289">
        <v>745</v>
      </c>
      <c r="T45" s="289">
        <f t="shared" ref="T45" si="105">IF(ISERROR(R45-S45),"n/a",R45-S45)</f>
        <v>-745</v>
      </c>
      <c r="U45" s="290">
        <f t="shared" ref="U45" si="106">IF(ISERROR(T45/S45),"n/a",(T45/S45))</f>
        <v>-1</v>
      </c>
    </row>
    <row r="46" spans="1:22" ht="27.75" customHeight="1" x14ac:dyDescent="0.25">
      <c r="A46" s="193" t="s">
        <v>29</v>
      </c>
      <c r="B46" s="106">
        <f>B47</f>
        <v>1050</v>
      </c>
      <c r="C46" s="107">
        <f>C47</f>
        <v>917</v>
      </c>
      <c r="D46" s="108">
        <f>IF(ISERROR(B46-C46),"n/a",B46-C46)</f>
        <v>133</v>
      </c>
      <c r="E46" s="109">
        <f>IF(ISERROR(D46/C46),"n/a",(D46/C46))</f>
        <v>0.14503816793893129</v>
      </c>
      <c r="F46" s="194">
        <f>F47</f>
        <v>870</v>
      </c>
      <c r="G46" s="195">
        <f>G47</f>
        <v>728</v>
      </c>
      <c r="H46" s="110">
        <f>IF(ISERROR(F46-G46),"n/a",F46-G46)</f>
        <v>142</v>
      </c>
      <c r="I46" s="111">
        <f>IF(ISERROR(H46/G46),"n/a",(H46/G46))</f>
        <v>0.19505494505494506</v>
      </c>
      <c r="J46" s="196">
        <f>J47</f>
        <v>69</v>
      </c>
      <c r="K46" s="197">
        <f>K47</f>
        <v>29</v>
      </c>
      <c r="L46" s="112">
        <f>IF(ISERROR(J46-K46),"n/a",J46-K46)</f>
        <v>40</v>
      </c>
      <c r="M46" s="113">
        <f>IF(ISERROR(L46/K46),"n/a",(L46/K46))</f>
        <v>1.3793103448275863</v>
      </c>
      <c r="N46" s="198">
        <f>N47</f>
        <v>28</v>
      </c>
      <c r="O46" s="199">
        <f>O47</f>
        <v>20</v>
      </c>
      <c r="P46" s="114">
        <f>IF(ISERROR(N46-O46),"n/a",N46-O46)</f>
        <v>8</v>
      </c>
      <c r="Q46" s="294">
        <f>IF(ISERROR(P46/O46),"n/a",(P46/O46))</f>
        <v>0.4</v>
      </c>
      <c r="R46" s="200">
        <f>R47</f>
        <v>0</v>
      </c>
      <c r="S46" s="201">
        <f>S47</f>
        <v>2</v>
      </c>
      <c r="T46" s="142">
        <f>IF(ISERROR(R46-S46),"n/a",R46-S46)</f>
        <v>-2</v>
      </c>
      <c r="U46" s="206">
        <f>IF(ISERROR(T46/S46),"n/a",(T46/S46))</f>
        <v>-1</v>
      </c>
    </row>
    <row r="47" spans="1:22" s="82" customFormat="1" x14ac:dyDescent="0.25">
      <c r="A47" s="41" t="s">
        <v>19</v>
      </c>
      <c r="B47" s="118">
        <v>1050</v>
      </c>
      <c r="C47" s="119">
        <v>917</v>
      </c>
      <c r="D47" s="120">
        <f>IF(ISERROR(B47-C47),"n/a",B47-C47)</f>
        <v>133</v>
      </c>
      <c r="E47" s="121">
        <f>IF(ISERROR(D47/C47),"n/a",(D47/C47))</f>
        <v>0.14503816793893129</v>
      </c>
      <c r="F47" s="122">
        <v>870</v>
      </c>
      <c r="G47" s="123">
        <v>728</v>
      </c>
      <c r="H47" s="124">
        <f>IF(ISERROR(F47-G47),"n/a",F47-G47)</f>
        <v>142</v>
      </c>
      <c r="I47" s="125">
        <f>IF(ISERROR(H47/G47),"n/a",(H47/G47))</f>
        <v>0.19505494505494506</v>
      </c>
      <c r="J47" s="126">
        <v>69</v>
      </c>
      <c r="K47" s="127">
        <v>29</v>
      </c>
      <c r="L47" s="128">
        <f>IF(ISERROR(J47-K47),"n/a",J47-K47)</f>
        <v>40</v>
      </c>
      <c r="M47" s="129">
        <f>IF(ISERROR(L47/K47),"n/a",(L47/K47))</f>
        <v>1.3793103448275863</v>
      </c>
      <c r="N47" s="143">
        <v>28</v>
      </c>
      <c r="O47" s="144">
        <v>20</v>
      </c>
      <c r="P47" s="145">
        <f>IF(ISERROR(N47-O47),"n/a",N47-O47)</f>
        <v>8</v>
      </c>
      <c r="Q47" s="295">
        <f>IF(ISERROR(P47/O47),"n/a",(P47/O47))</f>
        <v>0.4</v>
      </c>
      <c r="R47" s="146">
        <v>0</v>
      </c>
      <c r="S47" s="147">
        <v>2</v>
      </c>
      <c r="T47" s="148">
        <f>IF(ISERROR(R47-S47),"n/a",R47-S47)</f>
        <v>-2</v>
      </c>
      <c r="U47" s="207">
        <f>IF(ISERROR(T47/S47),"n/a",(T47/S47))</f>
        <v>-1</v>
      </c>
      <c r="V47" s="301"/>
    </row>
    <row r="48" spans="1:22" ht="27.75" customHeight="1" x14ac:dyDescent="0.25">
      <c r="A48" s="193" t="s">
        <v>32</v>
      </c>
      <c r="B48" s="106">
        <f>B49</f>
        <v>628</v>
      </c>
      <c r="C48" s="107">
        <f>C49</f>
        <v>564</v>
      </c>
      <c r="D48" s="108">
        <f t="shared" si="87"/>
        <v>64</v>
      </c>
      <c r="E48" s="109">
        <f t="shared" si="88"/>
        <v>0.11347517730496454</v>
      </c>
      <c r="F48" s="194">
        <f>F49</f>
        <v>558</v>
      </c>
      <c r="G48" s="195">
        <f>G49</f>
        <v>491</v>
      </c>
      <c r="H48" s="110">
        <f t="shared" si="89"/>
        <v>67</v>
      </c>
      <c r="I48" s="111">
        <f t="shared" si="90"/>
        <v>0.13645621181262729</v>
      </c>
      <c r="J48" s="196">
        <f>J49</f>
        <v>29</v>
      </c>
      <c r="K48" s="197">
        <f>K49</f>
        <v>14</v>
      </c>
      <c r="L48" s="112">
        <f t="shared" si="91"/>
        <v>15</v>
      </c>
      <c r="M48" s="113">
        <f t="shared" si="92"/>
        <v>1.0714285714285714</v>
      </c>
      <c r="N48" s="198">
        <f>N49</f>
        <v>16</v>
      </c>
      <c r="O48" s="199">
        <f>O49</f>
        <v>11</v>
      </c>
      <c r="P48" s="114">
        <f t="shared" si="93"/>
        <v>5</v>
      </c>
      <c r="Q48" s="294">
        <f t="shared" si="94"/>
        <v>0.45454545454545453</v>
      </c>
      <c r="R48" s="200">
        <f>R49</f>
        <v>0</v>
      </c>
      <c r="S48" s="201">
        <f>S49</f>
        <v>1</v>
      </c>
      <c r="T48" s="142">
        <f t="shared" si="95"/>
        <v>-1</v>
      </c>
      <c r="U48" s="206">
        <f t="shared" si="96"/>
        <v>-1</v>
      </c>
    </row>
    <row r="49" spans="1:22" s="82" customFormat="1" ht="13.8" thickBot="1" x14ac:dyDescent="0.3">
      <c r="A49" s="41" t="s">
        <v>19</v>
      </c>
      <c r="B49" s="118">
        <v>628</v>
      </c>
      <c r="C49" s="119">
        <v>564</v>
      </c>
      <c r="D49" s="120">
        <f t="shared" si="87"/>
        <v>64</v>
      </c>
      <c r="E49" s="121">
        <f t="shared" si="88"/>
        <v>0.11347517730496454</v>
      </c>
      <c r="F49" s="122">
        <v>558</v>
      </c>
      <c r="G49" s="123">
        <v>491</v>
      </c>
      <c r="H49" s="124">
        <f t="shared" si="89"/>
        <v>67</v>
      </c>
      <c r="I49" s="125">
        <f t="shared" si="90"/>
        <v>0.13645621181262729</v>
      </c>
      <c r="J49" s="126">
        <v>29</v>
      </c>
      <c r="K49" s="127">
        <v>14</v>
      </c>
      <c r="L49" s="128">
        <f t="shared" si="91"/>
        <v>15</v>
      </c>
      <c r="M49" s="129">
        <f t="shared" si="92"/>
        <v>1.0714285714285714</v>
      </c>
      <c r="N49" s="143">
        <v>16</v>
      </c>
      <c r="O49" s="144">
        <v>11</v>
      </c>
      <c r="P49" s="145">
        <f t="shared" si="93"/>
        <v>5</v>
      </c>
      <c r="Q49" s="295">
        <f t="shared" si="94"/>
        <v>0.45454545454545453</v>
      </c>
      <c r="R49" s="146">
        <v>0</v>
      </c>
      <c r="S49" s="147">
        <v>1</v>
      </c>
      <c r="T49" s="148">
        <f t="shared" si="95"/>
        <v>-1</v>
      </c>
      <c r="U49" s="207">
        <f t="shared" si="96"/>
        <v>-1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2280</v>
      </c>
      <c r="C50" s="65">
        <f>C51+C56+C54</f>
        <v>2775</v>
      </c>
      <c r="D50" s="66">
        <f t="shared" si="87"/>
        <v>-495</v>
      </c>
      <c r="E50" s="67">
        <f t="shared" si="88"/>
        <v>-0.17837837837837839</v>
      </c>
      <c r="F50" s="68">
        <f>F51+F56+F54</f>
        <v>1387</v>
      </c>
      <c r="G50" s="69">
        <f>G51+G56+G54</f>
        <v>1675</v>
      </c>
      <c r="H50" s="70">
        <f t="shared" si="89"/>
        <v>-288</v>
      </c>
      <c r="I50" s="71">
        <f t="shared" si="90"/>
        <v>-0.17194029850746267</v>
      </c>
      <c r="J50" s="72">
        <f>J51+J56+J54</f>
        <v>283</v>
      </c>
      <c r="K50" s="73">
        <f>K51+K56+K54</f>
        <v>437</v>
      </c>
      <c r="L50" s="74">
        <f t="shared" si="91"/>
        <v>-154</v>
      </c>
      <c r="M50" s="75">
        <f t="shared" si="92"/>
        <v>-0.35240274599542332</v>
      </c>
      <c r="N50" s="76">
        <f>N51+N56+N54</f>
        <v>2</v>
      </c>
      <c r="O50" s="77">
        <f>O51+O56+O54</f>
        <v>0</v>
      </c>
      <c r="P50" s="78">
        <f t="shared" si="93"/>
        <v>2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30</v>
      </c>
      <c r="B51" s="91">
        <f>SUM(B52:B53)</f>
        <v>2118</v>
      </c>
      <c r="C51" s="92">
        <f>SUM(C52:C53)</f>
        <v>2567</v>
      </c>
      <c r="D51" s="93">
        <f t="shared" si="87"/>
        <v>-449</v>
      </c>
      <c r="E51" s="94">
        <f t="shared" si="88"/>
        <v>-0.17491234904557851</v>
      </c>
      <c r="F51" s="95">
        <f>SUM(F52:F53)</f>
        <v>1319</v>
      </c>
      <c r="G51" s="96">
        <f>SUM(G52:G53)</f>
        <v>1577</v>
      </c>
      <c r="H51" s="97">
        <f t="shared" si="89"/>
        <v>-258</v>
      </c>
      <c r="I51" s="98">
        <f t="shared" si="90"/>
        <v>-0.1636017755231452</v>
      </c>
      <c r="J51" s="99">
        <f>SUM(J52:J53)</f>
        <v>264</v>
      </c>
      <c r="K51" s="100">
        <f>SUM(K52:K53)</f>
        <v>427</v>
      </c>
      <c r="L51" s="101">
        <f t="shared" si="91"/>
        <v>-163</v>
      </c>
      <c r="M51" s="102">
        <f t="shared" si="92"/>
        <v>-0.38173302107728335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19</v>
      </c>
      <c r="B52" s="268">
        <v>2080</v>
      </c>
      <c r="C52" s="269">
        <v>2509</v>
      </c>
      <c r="D52" s="270">
        <f>IF(ISERROR(B52-C52),"n/a",B52-C52)</f>
        <v>-429</v>
      </c>
      <c r="E52" s="271">
        <f>IF(ISERROR(D52/C52),"n/a",(D52/C52))</f>
        <v>-0.17098445595854922</v>
      </c>
      <c r="F52" s="272">
        <v>1304</v>
      </c>
      <c r="G52" s="273">
        <v>1542</v>
      </c>
      <c r="H52" s="274">
        <f>IF(ISERROR(F52-G52),"n/a",F52-G52)</f>
        <v>-238</v>
      </c>
      <c r="I52" s="275">
        <f>IF(ISERROR(H52/G52),"n/a",(H52/G52))</f>
        <v>-0.15434500648508431</v>
      </c>
      <c r="J52" s="276">
        <v>258</v>
      </c>
      <c r="K52" s="277">
        <v>414</v>
      </c>
      <c r="L52" s="278">
        <f>IF(ISERROR(J52-K52),"n/a",J52-K52)</f>
        <v>-156</v>
      </c>
      <c r="M52" s="279">
        <f>IF(ISERROR(L52/K52),"n/a",(L52/K52))</f>
        <v>-0.37681159420289856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22</v>
      </c>
      <c r="B53" s="118">
        <v>38</v>
      </c>
      <c r="C53" s="119">
        <v>58</v>
      </c>
      <c r="D53" s="120">
        <f>IF(ISERROR(B53-C53),"n/a",B53-C53)</f>
        <v>-20</v>
      </c>
      <c r="E53" s="121">
        <f>IF(ISERROR(D53/C53),"n/a",(D53/C53))</f>
        <v>-0.34482758620689657</v>
      </c>
      <c r="F53" s="122">
        <v>15</v>
      </c>
      <c r="G53" s="123">
        <v>35</v>
      </c>
      <c r="H53" s="124">
        <f>IF(ISERROR(F53-G53),"n/a",F53-G53)</f>
        <v>-20</v>
      </c>
      <c r="I53" s="125">
        <f>IF(ISERROR(H53/G53),"n/a",(H53/G53))</f>
        <v>-0.5714285714285714</v>
      </c>
      <c r="J53" s="126">
        <v>6</v>
      </c>
      <c r="K53" s="127">
        <v>13</v>
      </c>
      <c r="L53" s="128">
        <f>IF(ISERROR(J53-K53),"n/a",J53-K53)</f>
        <v>-7</v>
      </c>
      <c r="M53" s="129">
        <f>IF(ISERROR(L53/K53),"n/a",(L53/K53))</f>
        <v>-0.53846153846153844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29</v>
      </c>
      <c r="B54" s="106">
        <f>B55</f>
        <v>123</v>
      </c>
      <c r="C54" s="107">
        <f>C55</f>
        <v>146</v>
      </c>
      <c r="D54" s="108">
        <f>IF(ISERROR(B54-C54),"n/a",B54-C54)</f>
        <v>-23</v>
      </c>
      <c r="E54" s="109">
        <f>IF(ISERROR(D54/C54),"n/a",(D54/C54))</f>
        <v>-0.15753424657534246</v>
      </c>
      <c r="F54" s="194">
        <f>F55</f>
        <v>62</v>
      </c>
      <c r="G54" s="195">
        <f>G55</f>
        <v>93</v>
      </c>
      <c r="H54" s="110">
        <f>IF(ISERROR(F54-G54),"n/a",F54-G54)</f>
        <v>-31</v>
      </c>
      <c r="I54" s="111">
        <f>IF(ISERROR(H54/G54),"n/a",(H54/G54))</f>
        <v>-0.33333333333333331</v>
      </c>
      <c r="J54" s="196">
        <f>J55</f>
        <v>19</v>
      </c>
      <c r="K54" s="197">
        <f>K55</f>
        <v>9</v>
      </c>
      <c r="L54" s="112">
        <f>IF(ISERROR(J54-K54),"n/a",J54-K54)</f>
        <v>10</v>
      </c>
      <c r="M54" s="113">
        <f>IF(ISERROR(L54/K54),"n/a",(L54/K54))</f>
        <v>1.1111111111111112</v>
      </c>
      <c r="N54" s="198">
        <f>N55</f>
        <v>2</v>
      </c>
      <c r="O54" s="199">
        <f>O55</f>
        <v>0</v>
      </c>
      <c r="P54" s="114">
        <f>IF(ISERROR(N54-O54),"n/a",N54-O54)</f>
        <v>2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5">
      <c r="A55" s="41" t="s">
        <v>19</v>
      </c>
      <c r="B55" s="118">
        <v>123</v>
      </c>
      <c r="C55" s="119">
        <v>146</v>
      </c>
      <c r="D55" s="120">
        <f>IF(ISERROR(B55-C55),"n/a",B55-C55)</f>
        <v>-23</v>
      </c>
      <c r="E55" s="121">
        <f>IF(ISERROR(D55/C55),"n/a",(D55/C55))</f>
        <v>-0.15753424657534246</v>
      </c>
      <c r="F55" s="122">
        <v>62</v>
      </c>
      <c r="G55" s="123">
        <v>93</v>
      </c>
      <c r="H55" s="124">
        <f>IF(ISERROR(F55-G55),"n/a",F55-G55)</f>
        <v>-31</v>
      </c>
      <c r="I55" s="125">
        <f>IF(ISERROR(H55/G55),"n/a",(H55/G55))</f>
        <v>-0.33333333333333331</v>
      </c>
      <c r="J55" s="126">
        <v>19</v>
      </c>
      <c r="K55" s="127">
        <v>9</v>
      </c>
      <c r="L55" s="128">
        <f>IF(ISERROR(J55-K55),"n/a",J55-K55)</f>
        <v>10</v>
      </c>
      <c r="M55" s="129">
        <f>IF(ISERROR(L55/K55),"n/a",(L55/K55))</f>
        <v>1.1111111111111112</v>
      </c>
      <c r="N55" s="143">
        <v>2</v>
      </c>
      <c r="O55" s="144">
        <v>0</v>
      </c>
      <c r="P55" s="145">
        <f>IF(ISERROR(N55-O55),"n/a",N55-O55)</f>
        <v>2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39</v>
      </c>
      <c r="C56" s="107">
        <f>C57</f>
        <v>62</v>
      </c>
      <c r="D56" s="108">
        <f t="shared" si="87"/>
        <v>-23</v>
      </c>
      <c r="E56" s="109">
        <f t="shared" si="88"/>
        <v>-0.37096774193548387</v>
      </c>
      <c r="F56" s="194">
        <f>F57</f>
        <v>6</v>
      </c>
      <c r="G56" s="195">
        <f>G57</f>
        <v>5</v>
      </c>
      <c r="H56" s="110">
        <f t="shared" si="89"/>
        <v>1</v>
      </c>
      <c r="I56" s="111">
        <f t="shared" si="90"/>
        <v>0.2</v>
      </c>
      <c r="J56" s="196">
        <f>J57</f>
        <v>0</v>
      </c>
      <c r="K56" s="197">
        <f>K57</f>
        <v>1</v>
      </c>
      <c r="L56" s="112">
        <f t="shared" si="91"/>
        <v>-1</v>
      </c>
      <c r="M56" s="113">
        <f t="shared" si="92"/>
        <v>-1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39</v>
      </c>
      <c r="C57" s="119">
        <v>62</v>
      </c>
      <c r="D57" s="120">
        <f t="shared" si="87"/>
        <v>-23</v>
      </c>
      <c r="E57" s="121">
        <f t="shared" si="88"/>
        <v>-0.37096774193548387</v>
      </c>
      <c r="F57" s="122">
        <v>6</v>
      </c>
      <c r="G57" s="123">
        <v>5</v>
      </c>
      <c r="H57" s="124">
        <f t="shared" si="89"/>
        <v>1</v>
      </c>
      <c r="I57" s="125">
        <f t="shared" si="90"/>
        <v>0.2</v>
      </c>
      <c r="J57" s="126">
        <v>0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79</v>
      </c>
      <c r="B58" s="64">
        <f>B59+B66</f>
        <v>1265</v>
      </c>
      <c r="C58" s="65">
        <f>C59+C66</f>
        <v>1188</v>
      </c>
      <c r="D58" s="66">
        <f t="shared" ref="D58:D61" si="111">IF(ISERROR(B58-C58),"n/a",B58-C58)</f>
        <v>77</v>
      </c>
      <c r="E58" s="67">
        <f t="shared" ref="E58:E61" si="112">IF(ISERROR(D58/C58),"n/a",(D58/C58))</f>
        <v>6.4814814814814811E-2</v>
      </c>
      <c r="F58" s="68">
        <f>F59+F66</f>
        <v>1060</v>
      </c>
      <c r="G58" s="69">
        <f>G59+G66</f>
        <v>898</v>
      </c>
      <c r="H58" s="70">
        <f t="shared" ref="H58:H61" si="113">IF(ISERROR(F58-G58),"n/a",F58-G58)</f>
        <v>162</v>
      </c>
      <c r="I58" s="71">
        <f t="shared" ref="I58:I61" si="114">IF(ISERROR(H58/G58),"n/a",(H58/G58))</f>
        <v>0.18040089086859687</v>
      </c>
      <c r="J58" s="72">
        <f>J59+J66</f>
        <v>176</v>
      </c>
      <c r="K58" s="73">
        <f>K59+K66</f>
        <v>165</v>
      </c>
      <c r="L58" s="74">
        <f t="shared" ref="L58:L61" si="115">IF(ISERROR(J58-K58),"n/a",J58-K58)</f>
        <v>11</v>
      </c>
      <c r="M58" s="75">
        <f t="shared" ref="M58:M61" si="116">IF(ISERROR(L58/K58),"n/a",(L58/K58))</f>
        <v>6.6666666666666666E-2</v>
      </c>
      <c r="N58" s="76">
        <f>N59+N66</f>
        <v>101</v>
      </c>
      <c r="O58" s="77">
        <f>O59+O66</f>
        <v>122</v>
      </c>
      <c r="P58" s="78">
        <f t="shared" ref="P58:P61" si="117">IF(ISERROR(N58-O58),"n/a",N58-O58)</f>
        <v>-21</v>
      </c>
      <c r="Q58" s="292">
        <f t="shared" ref="Q58:Q61" si="118">IF(ISERROR(P58/O58),"n/a",(P58/O58))</f>
        <v>-0.1721311475409836</v>
      </c>
      <c r="R58" s="136">
        <f>R59+R66</f>
        <v>0</v>
      </c>
      <c r="S58" s="138">
        <f>S59+S66</f>
        <v>61</v>
      </c>
      <c r="T58" s="139">
        <f t="shared" ref="T58:T61" si="119">IF(ISERROR(R58-S58),"n/a",R58-S58)</f>
        <v>-61</v>
      </c>
      <c r="U58" s="204">
        <f t="shared" ref="U58:U61" si="120">IF(ISERROR(T58/S58),"n/a",(T58/S58))</f>
        <v>-1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1076</v>
      </c>
      <c r="C59" s="65">
        <f>C60+C64+C62</f>
        <v>1020</v>
      </c>
      <c r="D59" s="66">
        <f t="shared" si="111"/>
        <v>56</v>
      </c>
      <c r="E59" s="67">
        <f t="shared" si="112"/>
        <v>5.4901960784313725E-2</v>
      </c>
      <c r="F59" s="68">
        <f>F60+F64+F62</f>
        <v>888</v>
      </c>
      <c r="G59" s="69">
        <f>G60+G64+G62</f>
        <v>748</v>
      </c>
      <c r="H59" s="70">
        <f t="shared" si="113"/>
        <v>140</v>
      </c>
      <c r="I59" s="71">
        <f t="shared" si="114"/>
        <v>0.18716577540106952</v>
      </c>
      <c r="J59" s="72">
        <f>J60+J64+J62</f>
        <v>127</v>
      </c>
      <c r="K59" s="73">
        <f>K60+K64+K62</f>
        <v>123</v>
      </c>
      <c r="L59" s="74">
        <f t="shared" si="115"/>
        <v>4</v>
      </c>
      <c r="M59" s="75">
        <f t="shared" si="116"/>
        <v>3.2520325203252036E-2</v>
      </c>
      <c r="N59" s="76">
        <f>N60+N64+N62</f>
        <v>101</v>
      </c>
      <c r="O59" s="77">
        <f>O60+O64+O62</f>
        <v>122</v>
      </c>
      <c r="P59" s="78">
        <f t="shared" si="117"/>
        <v>-21</v>
      </c>
      <c r="Q59" s="292">
        <f t="shared" si="118"/>
        <v>-0.1721311475409836</v>
      </c>
      <c r="R59" s="136">
        <f>R60+R64+R62</f>
        <v>0</v>
      </c>
      <c r="S59" s="138">
        <f>S60+S64+S62</f>
        <v>61</v>
      </c>
      <c r="T59" s="139">
        <f t="shared" si="119"/>
        <v>-61</v>
      </c>
      <c r="U59" s="204">
        <f t="shared" si="120"/>
        <v>-1</v>
      </c>
      <c r="V59" s="301"/>
    </row>
    <row r="60" spans="1:22" s="82" customFormat="1" ht="27.75" customHeight="1" x14ac:dyDescent="0.25">
      <c r="A60" s="192" t="s">
        <v>30</v>
      </c>
      <c r="B60" s="91">
        <f>B61</f>
        <v>975</v>
      </c>
      <c r="C60" s="93">
        <f>C61</f>
        <v>923</v>
      </c>
      <c r="D60" s="93">
        <f t="shared" si="111"/>
        <v>52</v>
      </c>
      <c r="E60" s="94">
        <f t="shared" si="112"/>
        <v>5.6338028169014086E-2</v>
      </c>
      <c r="F60" s="95">
        <f>F61</f>
        <v>806</v>
      </c>
      <c r="G60" s="97">
        <f>G61</f>
        <v>665</v>
      </c>
      <c r="H60" s="97">
        <f t="shared" si="113"/>
        <v>141</v>
      </c>
      <c r="I60" s="98">
        <f t="shared" si="114"/>
        <v>0.21203007518796993</v>
      </c>
      <c r="J60" s="99">
        <f>J61</f>
        <v>123</v>
      </c>
      <c r="K60" s="101">
        <f>K61</f>
        <v>116</v>
      </c>
      <c r="L60" s="101">
        <f t="shared" si="115"/>
        <v>7</v>
      </c>
      <c r="M60" s="102">
        <f t="shared" si="116"/>
        <v>6.0344827586206899E-2</v>
      </c>
      <c r="N60" s="103">
        <f>N61</f>
        <v>98</v>
      </c>
      <c r="O60" s="286">
        <f>O61</f>
        <v>115</v>
      </c>
      <c r="P60" s="105">
        <f t="shared" si="117"/>
        <v>-17</v>
      </c>
      <c r="Q60" s="293">
        <f t="shared" si="118"/>
        <v>-0.14782608695652175</v>
      </c>
      <c r="R60" s="137">
        <f>R61</f>
        <v>0</v>
      </c>
      <c r="S60" s="141">
        <f>S61</f>
        <v>61</v>
      </c>
      <c r="T60" s="141">
        <f t="shared" si="119"/>
        <v>-61</v>
      </c>
      <c r="U60" s="205">
        <f t="shared" si="120"/>
        <v>-1</v>
      </c>
      <c r="V60" s="301"/>
    </row>
    <row r="61" spans="1:22" s="82" customFormat="1" x14ac:dyDescent="0.25">
      <c r="A61" s="41" t="s">
        <v>19</v>
      </c>
      <c r="B61" s="268">
        <v>975</v>
      </c>
      <c r="C61" s="269">
        <v>923</v>
      </c>
      <c r="D61" s="202">
        <f t="shared" si="111"/>
        <v>52</v>
      </c>
      <c r="E61" s="267">
        <f t="shared" si="112"/>
        <v>5.6338028169014086E-2</v>
      </c>
      <c r="F61" s="308">
        <v>806</v>
      </c>
      <c r="G61" s="304">
        <v>665</v>
      </c>
      <c r="H61" s="304">
        <f t="shared" si="113"/>
        <v>141</v>
      </c>
      <c r="I61" s="305">
        <f t="shared" si="114"/>
        <v>0.21203007518796993</v>
      </c>
      <c r="J61" s="276">
        <v>123</v>
      </c>
      <c r="K61" s="306">
        <v>116</v>
      </c>
      <c r="L61" s="306">
        <f t="shared" si="115"/>
        <v>7</v>
      </c>
      <c r="M61" s="307">
        <f t="shared" si="116"/>
        <v>6.0344827586206899E-2</v>
      </c>
      <c r="N61" s="309">
        <v>98</v>
      </c>
      <c r="O61" s="286">
        <v>115</v>
      </c>
      <c r="P61" s="286">
        <f t="shared" si="117"/>
        <v>-17</v>
      </c>
      <c r="Q61" s="296">
        <f t="shared" si="118"/>
        <v>-0.14782608695652175</v>
      </c>
      <c r="R61" s="310">
        <v>0</v>
      </c>
      <c r="S61" s="289">
        <v>61</v>
      </c>
      <c r="T61" s="289">
        <f t="shared" si="119"/>
        <v>-61</v>
      </c>
      <c r="U61" s="290">
        <f t="shared" si="120"/>
        <v>-1</v>
      </c>
      <c r="V61" s="301"/>
    </row>
    <row r="62" spans="1:22" s="82" customFormat="1" ht="27.75" customHeight="1" x14ac:dyDescent="0.25">
      <c r="A62" s="193" t="s">
        <v>29</v>
      </c>
      <c r="B62" s="106">
        <f>B63</f>
        <v>76</v>
      </c>
      <c r="C62" s="107">
        <f>C63</f>
        <v>64</v>
      </c>
      <c r="D62" s="108">
        <f>IF(ISERROR(B62-C62),"n/a",B62-C62)</f>
        <v>12</v>
      </c>
      <c r="E62" s="109">
        <f>IF(ISERROR(D62/C62),"n/a",(D62/C62))</f>
        <v>0.1875</v>
      </c>
      <c r="F62" s="194">
        <f>F63</f>
        <v>56</v>
      </c>
      <c r="G62" s="195">
        <f>G63</f>
        <v>56</v>
      </c>
      <c r="H62" s="110">
        <f>IF(ISERROR(F62-G62),"n/a",F62-G62)</f>
        <v>0</v>
      </c>
      <c r="I62" s="111">
        <f>IF(ISERROR(H62/G62),"n/a",(H62/G62))</f>
        <v>0</v>
      </c>
      <c r="J62" s="196">
        <f>J63</f>
        <v>4</v>
      </c>
      <c r="K62" s="197">
        <f>K63</f>
        <v>6</v>
      </c>
      <c r="L62" s="112">
        <f>IF(ISERROR(J62-K62),"n/a",J62-K62)</f>
        <v>-2</v>
      </c>
      <c r="M62" s="113">
        <f>IF(ISERROR(L62/K62),"n/a",(L62/K62))</f>
        <v>-0.33333333333333331</v>
      </c>
      <c r="N62" s="198">
        <f>N63</f>
        <v>3</v>
      </c>
      <c r="O62" s="199">
        <f>O63</f>
        <v>6</v>
      </c>
      <c r="P62" s="114">
        <f>IF(ISERROR(N62-O62),"n/a",N62-O62)</f>
        <v>-3</v>
      </c>
      <c r="Q62" s="294">
        <f>IF(ISERROR(P62/O62),"n/a",(P62/O62))</f>
        <v>-0.5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5">
      <c r="A63" s="41" t="s">
        <v>19</v>
      </c>
      <c r="B63" s="118">
        <v>76</v>
      </c>
      <c r="C63" s="119">
        <v>64</v>
      </c>
      <c r="D63" s="120">
        <f>IF(ISERROR(B63-C63),"n/a",B63-C63)</f>
        <v>12</v>
      </c>
      <c r="E63" s="121">
        <f>IF(ISERROR(D63/C63),"n/a",(D63/C63))</f>
        <v>0.1875</v>
      </c>
      <c r="F63" s="122">
        <v>56</v>
      </c>
      <c r="G63" s="123">
        <v>56</v>
      </c>
      <c r="H63" s="124">
        <f>IF(ISERROR(F63-G63),"n/a",F63-G63)</f>
        <v>0</v>
      </c>
      <c r="I63" s="125">
        <f>IF(ISERROR(H63/G63),"n/a",(H63/G63))</f>
        <v>0</v>
      </c>
      <c r="J63" s="126">
        <v>4</v>
      </c>
      <c r="K63" s="127">
        <v>6</v>
      </c>
      <c r="L63" s="128">
        <f>IF(ISERROR(J63-K63),"n/a",J63-K63)</f>
        <v>-2</v>
      </c>
      <c r="M63" s="129">
        <f>IF(ISERROR(L63/K63),"n/a",(L63/K63))</f>
        <v>-0.33333333333333331</v>
      </c>
      <c r="N63" s="143">
        <v>3</v>
      </c>
      <c r="O63" s="144">
        <v>6</v>
      </c>
      <c r="P63" s="145">
        <f>IF(ISERROR(N63-O63),"n/a",N63-O63)</f>
        <v>-3</v>
      </c>
      <c r="Q63" s="295">
        <f>IF(ISERROR(P63/O63),"n/a",(P63/O63))</f>
        <v>-0.5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25</v>
      </c>
      <c r="C64" s="107">
        <f>C65</f>
        <v>33</v>
      </c>
      <c r="D64" s="108">
        <f t="shared" ref="D64:D67" si="121">IF(ISERROR(B64-C64),"n/a",B64-C64)</f>
        <v>-8</v>
      </c>
      <c r="E64" s="109">
        <f t="shared" ref="E64:E67" si="122">IF(ISERROR(D64/C64),"n/a",(D64/C64))</f>
        <v>-0.24242424242424243</v>
      </c>
      <c r="F64" s="194">
        <f>F65</f>
        <v>26</v>
      </c>
      <c r="G64" s="195">
        <f>G65</f>
        <v>27</v>
      </c>
      <c r="H64" s="110">
        <f t="shared" ref="H64:H67" si="123">IF(ISERROR(F64-G64),"n/a",F64-G64)</f>
        <v>-1</v>
      </c>
      <c r="I64" s="111">
        <f t="shared" ref="I64:I67" si="124">IF(ISERROR(H64/G64),"n/a",(H64/G64))</f>
        <v>-3.7037037037037035E-2</v>
      </c>
      <c r="J64" s="196">
        <f>J65</f>
        <v>0</v>
      </c>
      <c r="K64" s="197">
        <f>K65</f>
        <v>1</v>
      </c>
      <c r="L64" s="112">
        <f t="shared" ref="L64:L67" si="125">IF(ISERROR(J64-K64),"n/a",J64-K64)</f>
        <v>-1</v>
      </c>
      <c r="M64" s="113">
        <f t="shared" ref="M64:M67" si="126">IF(ISERROR(L64/K64),"n/a",(L64/K64))</f>
        <v>-1</v>
      </c>
      <c r="N64" s="198">
        <f>N65</f>
        <v>0</v>
      </c>
      <c r="O64" s="199">
        <f>O65</f>
        <v>1</v>
      </c>
      <c r="P64" s="114">
        <f t="shared" ref="P64:P69" si="127">IF(ISERROR(N64-O64),"n/a",N64-O64)</f>
        <v>-1</v>
      </c>
      <c r="Q64" s="294">
        <f t="shared" ref="Q64:Q69" si="128">IF(ISERROR(P64/O64),"n/a",(P64/O64))</f>
        <v>-1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8" thickBot="1" x14ac:dyDescent="0.3">
      <c r="A65" s="41" t="s">
        <v>19</v>
      </c>
      <c r="B65" s="118">
        <v>25</v>
      </c>
      <c r="C65" s="119">
        <v>33</v>
      </c>
      <c r="D65" s="120">
        <f t="shared" si="121"/>
        <v>-8</v>
      </c>
      <c r="E65" s="121">
        <f t="shared" si="122"/>
        <v>-0.24242424242424243</v>
      </c>
      <c r="F65" s="122">
        <v>26</v>
      </c>
      <c r="G65" s="123">
        <v>27</v>
      </c>
      <c r="H65" s="124">
        <f t="shared" si="123"/>
        <v>-1</v>
      </c>
      <c r="I65" s="125">
        <f t="shared" si="124"/>
        <v>-3.7037037037037035E-2</v>
      </c>
      <c r="J65" s="126">
        <v>0</v>
      </c>
      <c r="K65" s="127">
        <v>1</v>
      </c>
      <c r="L65" s="128">
        <f t="shared" si="125"/>
        <v>-1</v>
      </c>
      <c r="M65" s="129">
        <f t="shared" si="126"/>
        <v>-1</v>
      </c>
      <c r="N65" s="143">
        <v>0</v>
      </c>
      <c r="O65" s="144">
        <v>1</v>
      </c>
      <c r="P65" s="145">
        <f t="shared" si="127"/>
        <v>-1</v>
      </c>
      <c r="Q65" s="295">
        <f t="shared" si="128"/>
        <v>-1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189</v>
      </c>
      <c r="C66" s="65">
        <f>C67+C72+C70</f>
        <v>168</v>
      </c>
      <c r="D66" s="66">
        <f t="shared" si="121"/>
        <v>21</v>
      </c>
      <c r="E66" s="67">
        <f t="shared" si="122"/>
        <v>0.125</v>
      </c>
      <c r="F66" s="68">
        <f>F67+F72+F70</f>
        <v>172</v>
      </c>
      <c r="G66" s="69">
        <f>G67+G72+G70</f>
        <v>150</v>
      </c>
      <c r="H66" s="70">
        <f t="shared" si="123"/>
        <v>22</v>
      </c>
      <c r="I66" s="71">
        <f t="shared" si="124"/>
        <v>0.14666666666666667</v>
      </c>
      <c r="J66" s="72">
        <f>J67+J72+J70</f>
        <v>49</v>
      </c>
      <c r="K66" s="73">
        <f>K67+K72+K70</f>
        <v>42</v>
      </c>
      <c r="L66" s="74">
        <f t="shared" si="125"/>
        <v>7</v>
      </c>
      <c r="M66" s="75">
        <f t="shared" si="126"/>
        <v>0.16666666666666666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163</v>
      </c>
      <c r="C67" s="92">
        <f>SUM(C68:C69)</f>
        <v>159</v>
      </c>
      <c r="D67" s="93">
        <f t="shared" si="121"/>
        <v>4</v>
      </c>
      <c r="E67" s="94">
        <f t="shared" si="122"/>
        <v>2.5157232704402517E-2</v>
      </c>
      <c r="F67" s="95">
        <f>SUM(F68:F69)</f>
        <v>156</v>
      </c>
      <c r="G67" s="96">
        <f>SUM(G68:G69)</f>
        <v>143</v>
      </c>
      <c r="H67" s="97">
        <f t="shared" si="123"/>
        <v>13</v>
      </c>
      <c r="I67" s="98">
        <f t="shared" si="124"/>
        <v>9.0909090909090912E-2</v>
      </c>
      <c r="J67" s="99">
        <f>SUM(J68:J69)</f>
        <v>47</v>
      </c>
      <c r="K67" s="100">
        <f>SUM(K68:K69)</f>
        <v>40</v>
      </c>
      <c r="L67" s="101">
        <f t="shared" si="125"/>
        <v>7</v>
      </c>
      <c r="M67" s="102">
        <f t="shared" si="126"/>
        <v>0.17499999999999999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5">
      <c r="A68" s="41" t="s">
        <v>19</v>
      </c>
      <c r="B68" s="268">
        <v>162</v>
      </c>
      <c r="C68" s="269">
        <v>157</v>
      </c>
      <c r="D68" s="270">
        <f>IF(ISERROR(B68-C68),"n/a",B68-C68)</f>
        <v>5</v>
      </c>
      <c r="E68" s="271">
        <f>IF(ISERROR(D68/C68),"n/a",(D68/C68))</f>
        <v>3.1847133757961783E-2</v>
      </c>
      <c r="F68" s="272">
        <v>154</v>
      </c>
      <c r="G68" s="273">
        <v>140</v>
      </c>
      <c r="H68" s="274">
        <f>IF(ISERROR(F68-G68),"n/a",F68-G68)</f>
        <v>14</v>
      </c>
      <c r="I68" s="275">
        <f>IF(ISERROR(H68/G68),"n/a",(H68/G68))</f>
        <v>0.1</v>
      </c>
      <c r="J68" s="276">
        <v>45</v>
      </c>
      <c r="K68" s="277">
        <v>39</v>
      </c>
      <c r="L68" s="278">
        <f>IF(ISERROR(J68-K68),"n/a",J68-K68)</f>
        <v>6</v>
      </c>
      <c r="M68" s="279">
        <f>IF(ISERROR(L68/K68),"n/a",(L68/K68))</f>
        <v>0.15384615384615385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5">
      <c r="A69" s="41" t="s">
        <v>22</v>
      </c>
      <c r="B69" s="118">
        <v>1</v>
      </c>
      <c r="C69" s="119">
        <v>2</v>
      </c>
      <c r="D69" s="120">
        <f>IF(ISERROR(B69-C69),"n/a",B69-C69)</f>
        <v>-1</v>
      </c>
      <c r="E69" s="121">
        <f>IF(ISERROR(D69/C69),"n/a",(D69/C69))</f>
        <v>-0.5</v>
      </c>
      <c r="F69" s="122">
        <v>2</v>
      </c>
      <c r="G69" s="123">
        <v>3</v>
      </c>
      <c r="H69" s="124">
        <f>IF(ISERROR(F69-G69),"n/a",F69-G69)</f>
        <v>-1</v>
      </c>
      <c r="I69" s="125">
        <f>IF(ISERROR(H69/G69),"n/a",(H69/G69))</f>
        <v>-0.33333333333333331</v>
      </c>
      <c r="J69" s="126">
        <v>2</v>
      </c>
      <c r="K69" s="127">
        <v>1</v>
      </c>
      <c r="L69" s="128">
        <f>IF(ISERROR(J69-K69),"n/a",J69-K69)</f>
        <v>1</v>
      </c>
      <c r="M69" s="129">
        <f>IF(ISERROR(L69/K69),"n/a",(L69/K69))</f>
        <v>1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19</v>
      </c>
      <c r="C70" s="107">
        <f>C71</f>
        <v>7</v>
      </c>
      <c r="D70" s="108">
        <f>IF(ISERROR(B70-C70),"n/a",B70-C70)</f>
        <v>12</v>
      </c>
      <c r="E70" s="109">
        <f>IF(ISERROR(D70/C70),"n/a",(D70/C70))</f>
        <v>1.7142857142857142</v>
      </c>
      <c r="F70" s="194">
        <f>F71</f>
        <v>13</v>
      </c>
      <c r="G70" s="195">
        <f>G71</f>
        <v>6</v>
      </c>
      <c r="H70" s="110">
        <f>IF(ISERROR(F70-G70),"n/a",F70-G70)</f>
        <v>7</v>
      </c>
      <c r="I70" s="111">
        <f>IF(ISERROR(H70/G70),"n/a",(H70/G70))</f>
        <v>1.1666666666666667</v>
      </c>
      <c r="J70" s="196">
        <f>J71</f>
        <v>2</v>
      </c>
      <c r="K70" s="197">
        <f>K71</f>
        <v>1</v>
      </c>
      <c r="L70" s="112">
        <f>IF(ISERROR(J70-K70),"n/a",J70-K70)</f>
        <v>1</v>
      </c>
      <c r="M70" s="113">
        <f>IF(ISERROR(L70/K70),"n/a",(L70/K70))</f>
        <v>1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19</v>
      </c>
      <c r="C71" s="119">
        <v>7</v>
      </c>
      <c r="D71" s="120">
        <f>IF(ISERROR(B71-C71),"n/a",B71-C71)</f>
        <v>12</v>
      </c>
      <c r="E71" s="121">
        <f>IF(ISERROR(D71/C71),"n/a",(D71/C71))</f>
        <v>1.7142857142857142</v>
      </c>
      <c r="F71" s="122">
        <v>13</v>
      </c>
      <c r="G71" s="123">
        <v>6</v>
      </c>
      <c r="H71" s="124">
        <f>IF(ISERROR(F71-G71),"n/a",F71-G71)</f>
        <v>7</v>
      </c>
      <c r="I71" s="125">
        <f>IF(ISERROR(H71/G71),"n/a",(H71/G71))</f>
        <v>1.1666666666666667</v>
      </c>
      <c r="J71" s="126">
        <v>2</v>
      </c>
      <c r="K71" s="127">
        <v>1</v>
      </c>
      <c r="L71" s="128">
        <f>IF(ISERROR(J71-K71),"n/a",J71-K71)</f>
        <v>1</v>
      </c>
      <c r="M71" s="129">
        <f>IF(ISERROR(L71/K71),"n/a",(L71/K71))</f>
        <v>1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3</v>
      </c>
      <c r="G72" s="195">
        <f>G73</f>
        <v>1</v>
      </c>
      <c r="H72" s="110">
        <f t="shared" ref="H72:H73" si="133">IF(ISERROR(F72-G72),"n/a",F72-G72)</f>
        <v>2</v>
      </c>
      <c r="I72" s="111">
        <f t="shared" ref="I72:I73" si="134">IF(ISERROR(H72/G72),"n/a",(H72/G72))</f>
        <v>2</v>
      </c>
      <c r="J72" s="196">
        <f>J73</f>
        <v>0</v>
      </c>
      <c r="K72" s="197">
        <f>K73</f>
        <v>1</v>
      </c>
      <c r="L72" s="112">
        <f t="shared" ref="L72" si="135">IF(ISERROR(J72-K72),"n/a",J72-K72)</f>
        <v>-1</v>
      </c>
      <c r="M72" s="113">
        <f t="shared" ref="M72:M73" si="136">IF(ISERROR(L72/K72),"n/a",(L72/K72))</f>
        <v>-1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3</v>
      </c>
      <c r="G73" s="123">
        <v>1</v>
      </c>
      <c r="H73" s="124">
        <f t="shared" si="133"/>
        <v>2</v>
      </c>
      <c r="I73" s="125">
        <f t="shared" si="134"/>
        <v>2</v>
      </c>
      <c r="J73" s="126">
        <v>0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1882</v>
      </c>
      <c r="C74" s="65">
        <f>SUM(C75:C75)</f>
        <v>2086</v>
      </c>
      <c r="D74" s="66">
        <f>IF(ISERROR(B74-C74),"n/a",B74-C74)</f>
        <v>-204</v>
      </c>
      <c r="E74" s="67">
        <f>IF(ISERROR(D74/C74),"n/a",(D74/C74))</f>
        <v>-9.7794822627037398E-2</v>
      </c>
      <c r="F74" s="68">
        <f>SUM(F75:F75)</f>
        <v>822</v>
      </c>
      <c r="G74" s="69">
        <f>SUM(G75:G75)</f>
        <v>858</v>
      </c>
      <c r="H74" s="70">
        <f>IF(ISERROR(F74-G74),"n/a",F74-G74)</f>
        <v>-36</v>
      </c>
      <c r="I74" s="71">
        <f>IF(ISERROR(H74/G74),"n/a",(H74/G74))</f>
        <v>-4.195804195804196E-2</v>
      </c>
      <c r="J74" s="72">
        <f>SUM(J75:J75)</f>
        <v>257</v>
      </c>
      <c r="K74" s="73">
        <f>SUM(K75:K75)</f>
        <v>295</v>
      </c>
      <c r="L74" s="74">
        <f>IF(ISERROR(J74-K74),"n/a",J74-K74)</f>
        <v>-38</v>
      </c>
      <c r="M74" s="75">
        <f>IF(ISERROR(L74/K74),"n/a",(L74/K74))</f>
        <v>-0.12881355932203389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1882</v>
      </c>
      <c r="C75" s="65">
        <f>C76+C81+C79</f>
        <v>2086</v>
      </c>
      <c r="D75" s="66">
        <f t="shared" ref="D75:D86" si="141">IF(ISERROR(B75-C75),"n/a",B75-C75)</f>
        <v>-204</v>
      </c>
      <c r="E75" s="67">
        <f t="shared" ref="E75:E86" si="142">IF(ISERROR(D75/C75),"n/a",(D75/C75))</f>
        <v>-9.7794822627037398E-2</v>
      </c>
      <c r="F75" s="68">
        <f>F76+F81+F79</f>
        <v>822</v>
      </c>
      <c r="G75" s="69">
        <f>G76+G81+G79</f>
        <v>858</v>
      </c>
      <c r="H75" s="70">
        <f t="shared" ref="H75:H86" si="143">IF(ISERROR(F75-G75),"n/a",F75-G75)</f>
        <v>-36</v>
      </c>
      <c r="I75" s="71">
        <f t="shared" ref="I75:I86" si="144">IF(ISERROR(H75/G75),"n/a",(H75/G75))</f>
        <v>-4.195804195804196E-2</v>
      </c>
      <c r="J75" s="72">
        <f>J76+J81+J79</f>
        <v>257</v>
      </c>
      <c r="K75" s="73">
        <f>K76+K81+K79</f>
        <v>295</v>
      </c>
      <c r="L75" s="74">
        <f t="shared" ref="L75:L86" si="145">IF(ISERROR(J75-K75),"n/a",J75-K75)</f>
        <v>-38</v>
      </c>
      <c r="M75" s="75">
        <f t="shared" ref="M75:M86" si="146">IF(ISERROR(L75/K75),"n/a",(L75/K75))</f>
        <v>-0.12881355932203389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30</v>
      </c>
      <c r="B76" s="91">
        <f>SUM(B77:B78)</f>
        <v>1725</v>
      </c>
      <c r="C76" s="92">
        <f>SUM(C77:C78)</f>
        <v>1842</v>
      </c>
      <c r="D76" s="93">
        <f t="shared" si="141"/>
        <v>-117</v>
      </c>
      <c r="E76" s="94">
        <f t="shared" si="142"/>
        <v>-6.3517915309446255E-2</v>
      </c>
      <c r="F76" s="95">
        <f>SUM(F77:F78)</f>
        <v>781</v>
      </c>
      <c r="G76" s="96">
        <f>SUM(G77:G78)</f>
        <v>785</v>
      </c>
      <c r="H76" s="97">
        <f t="shared" si="143"/>
        <v>-4</v>
      </c>
      <c r="I76" s="98">
        <f t="shared" si="144"/>
        <v>-5.0955414012738851E-3</v>
      </c>
      <c r="J76" s="99">
        <f>SUM(J77:J78)</f>
        <v>244</v>
      </c>
      <c r="K76" s="100">
        <f>SUM(K77:K78)</f>
        <v>283</v>
      </c>
      <c r="L76" s="101">
        <f t="shared" si="145"/>
        <v>-39</v>
      </c>
      <c r="M76" s="102">
        <f t="shared" si="146"/>
        <v>-0.13780918727915195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19</v>
      </c>
      <c r="B77" s="268">
        <v>1713</v>
      </c>
      <c r="C77" s="269">
        <v>1821</v>
      </c>
      <c r="D77" s="270">
        <f>IF(ISERROR(B77-C77),"n/a",B77-C77)</f>
        <v>-108</v>
      </c>
      <c r="E77" s="271">
        <f>IF(ISERROR(D77/C77),"n/a",(D77/C77))</f>
        <v>-5.9308072487644151E-2</v>
      </c>
      <c r="F77" s="272">
        <v>779</v>
      </c>
      <c r="G77" s="273">
        <v>779</v>
      </c>
      <c r="H77" s="274">
        <f>IF(ISERROR(F77-G77),"n/a",F77-G77)</f>
        <v>0</v>
      </c>
      <c r="I77" s="275">
        <f>IF(ISERROR(H77/G77),"n/a",(H77/G77))</f>
        <v>0</v>
      </c>
      <c r="J77" s="276">
        <v>243</v>
      </c>
      <c r="K77" s="277">
        <v>282</v>
      </c>
      <c r="L77" s="278">
        <f>IF(ISERROR(J77-K77),"n/a",J77-K77)</f>
        <v>-39</v>
      </c>
      <c r="M77" s="279">
        <f>IF(ISERROR(L77/K77),"n/a",(L77/K77))</f>
        <v>-0.13829787234042554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22</v>
      </c>
      <c r="B78" s="232">
        <v>12</v>
      </c>
      <c r="C78" s="233">
        <v>21</v>
      </c>
      <c r="D78" s="234">
        <f>IF(ISERROR(B78-C78),"n/a",B78-C78)</f>
        <v>-9</v>
      </c>
      <c r="E78" s="235">
        <f>IF(ISERROR(D78/C78),"n/a",(D78/C78))</f>
        <v>-0.42857142857142855</v>
      </c>
      <c r="F78" s="236">
        <v>2</v>
      </c>
      <c r="G78" s="237">
        <v>6</v>
      </c>
      <c r="H78" s="238">
        <f>IF(ISERROR(F78-G78),"n/a",F78-G78)</f>
        <v>-4</v>
      </c>
      <c r="I78" s="239">
        <f>IF(ISERROR(H78/G78),"n/a",(H78/G78))</f>
        <v>-0.66666666666666663</v>
      </c>
      <c r="J78" s="240">
        <v>1</v>
      </c>
      <c r="K78" s="241">
        <v>1</v>
      </c>
      <c r="L78" s="242">
        <f>IF(ISERROR(J78-K78),"n/a",J78-K78)</f>
        <v>0</v>
      </c>
      <c r="M78" s="243">
        <f>IF(ISERROR(L78/K78),"n/a",(L78/K78))</f>
        <v>0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132</v>
      </c>
      <c r="C79" s="107">
        <f>C80</f>
        <v>225</v>
      </c>
      <c r="D79" s="108">
        <f>IF(ISERROR(B79-C79),"n/a",B79-C79)</f>
        <v>-93</v>
      </c>
      <c r="E79" s="109">
        <f>IF(ISERROR(D79/C79),"n/a",(D79/C79))</f>
        <v>-0.41333333333333333</v>
      </c>
      <c r="F79" s="194">
        <f>F80</f>
        <v>37</v>
      </c>
      <c r="G79" s="195">
        <f>G80</f>
        <v>72</v>
      </c>
      <c r="H79" s="110">
        <f>IF(ISERROR(F79-G79),"n/a",F79-G79)</f>
        <v>-35</v>
      </c>
      <c r="I79" s="111">
        <f>IF(ISERROR(H79/G79),"n/a",(H79/G79))</f>
        <v>-0.4861111111111111</v>
      </c>
      <c r="J79" s="196">
        <f>J80</f>
        <v>13</v>
      </c>
      <c r="K79" s="197">
        <f>K80</f>
        <v>12</v>
      </c>
      <c r="L79" s="112">
        <f>IF(ISERROR(J79-K79),"n/a",J79-K79)</f>
        <v>1</v>
      </c>
      <c r="M79" s="113">
        <f>IF(ISERROR(L79/K79),"n/a",(L79/K79))</f>
        <v>8.3333333333333329E-2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5">
      <c r="A80" s="41" t="s">
        <v>19</v>
      </c>
      <c r="B80" s="118">
        <v>132</v>
      </c>
      <c r="C80" s="119">
        <v>225</v>
      </c>
      <c r="D80" s="120">
        <f>IF(ISERROR(B80-C80),"n/a",B80-C80)</f>
        <v>-93</v>
      </c>
      <c r="E80" s="121">
        <f>IF(ISERROR(D80/C80),"n/a",(D80/C80))</f>
        <v>-0.41333333333333333</v>
      </c>
      <c r="F80" s="122">
        <v>37</v>
      </c>
      <c r="G80" s="123">
        <v>72</v>
      </c>
      <c r="H80" s="124">
        <f>IF(ISERROR(F80-G80),"n/a",F80-G80)</f>
        <v>-35</v>
      </c>
      <c r="I80" s="125">
        <f>IF(ISERROR(H80/G80),"n/a",(H80/G80))</f>
        <v>-0.4861111111111111</v>
      </c>
      <c r="J80" s="126">
        <v>13</v>
      </c>
      <c r="K80" s="127">
        <v>12</v>
      </c>
      <c r="L80" s="128">
        <f>IF(ISERROR(J80-K80),"n/a",J80-K80)</f>
        <v>1</v>
      </c>
      <c r="M80" s="129">
        <f>IF(ISERROR(L80/K80),"n/a",(L80/K80))</f>
        <v>8.3333333333333329E-2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25</v>
      </c>
      <c r="C81" s="107">
        <f>C82</f>
        <v>19</v>
      </c>
      <c r="D81" s="108">
        <f t="shared" si="141"/>
        <v>6</v>
      </c>
      <c r="E81" s="109">
        <f t="shared" si="142"/>
        <v>0.31578947368421051</v>
      </c>
      <c r="F81" s="194">
        <f>F82</f>
        <v>4</v>
      </c>
      <c r="G81" s="195">
        <f>G82</f>
        <v>1</v>
      </c>
      <c r="H81" s="110">
        <f t="shared" si="143"/>
        <v>3</v>
      </c>
      <c r="I81" s="111">
        <f t="shared" si="144"/>
        <v>3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25</v>
      </c>
      <c r="C82" s="216">
        <v>19</v>
      </c>
      <c r="D82" s="130">
        <f t="shared" si="141"/>
        <v>6</v>
      </c>
      <c r="E82" s="217">
        <f t="shared" si="142"/>
        <v>0.31578947368421051</v>
      </c>
      <c r="F82" s="218">
        <v>4</v>
      </c>
      <c r="G82" s="219">
        <v>1</v>
      </c>
      <c r="H82" s="220">
        <f t="shared" si="143"/>
        <v>3</v>
      </c>
      <c r="I82" s="221">
        <f t="shared" si="144"/>
        <v>3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413</v>
      </c>
      <c r="C83" s="65">
        <f>C84+C91</f>
        <v>427</v>
      </c>
      <c r="D83" s="66">
        <f t="shared" si="141"/>
        <v>-14</v>
      </c>
      <c r="E83" s="67">
        <f t="shared" si="142"/>
        <v>-3.2786885245901641E-2</v>
      </c>
      <c r="F83" s="68">
        <f>F84+F91</f>
        <v>502</v>
      </c>
      <c r="G83" s="69">
        <f>G84+G91</f>
        <v>368</v>
      </c>
      <c r="H83" s="70">
        <f t="shared" si="143"/>
        <v>134</v>
      </c>
      <c r="I83" s="71">
        <f t="shared" si="144"/>
        <v>0.3641304347826087</v>
      </c>
      <c r="J83" s="72">
        <f>J84+J91</f>
        <v>95</v>
      </c>
      <c r="K83" s="73">
        <f>K84+K91</f>
        <v>71</v>
      </c>
      <c r="L83" s="74">
        <f t="shared" si="145"/>
        <v>24</v>
      </c>
      <c r="M83" s="75">
        <f t="shared" si="146"/>
        <v>0.3380281690140845</v>
      </c>
      <c r="N83" s="76">
        <f>N84+N91</f>
        <v>37</v>
      </c>
      <c r="O83" s="77">
        <f>O84+O91</f>
        <v>42</v>
      </c>
      <c r="P83" s="78">
        <f t="shared" si="147"/>
        <v>-5</v>
      </c>
      <c r="Q83" s="292">
        <f t="shared" si="148"/>
        <v>-0.11904761904761904</v>
      </c>
      <c r="R83" s="136">
        <f>R84+R91</f>
        <v>0</v>
      </c>
      <c r="S83" s="138">
        <f>S84+S91</f>
        <v>16</v>
      </c>
      <c r="T83" s="139">
        <f t="shared" si="149"/>
        <v>-16</v>
      </c>
      <c r="U83" s="204">
        <f t="shared" si="150"/>
        <v>-1</v>
      </c>
      <c r="V83" s="299"/>
    </row>
    <row r="84" spans="1:22" ht="20.25" customHeight="1" thickBot="1" x14ac:dyDescent="0.3">
      <c r="A84" s="79" t="s">
        <v>77</v>
      </c>
      <c r="B84" s="64">
        <f>B85+B89+B87</f>
        <v>319</v>
      </c>
      <c r="C84" s="65">
        <f>C85+C89+C87</f>
        <v>313</v>
      </c>
      <c r="D84" s="66">
        <f t="shared" si="141"/>
        <v>6</v>
      </c>
      <c r="E84" s="67">
        <f t="shared" si="142"/>
        <v>1.9169329073482427E-2</v>
      </c>
      <c r="F84" s="68">
        <f>F85+F89+F87</f>
        <v>405</v>
      </c>
      <c r="G84" s="69">
        <f>G85+G89+G87</f>
        <v>267</v>
      </c>
      <c r="H84" s="70">
        <f t="shared" si="143"/>
        <v>138</v>
      </c>
      <c r="I84" s="71">
        <f t="shared" si="144"/>
        <v>0.5168539325842697</v>
      </c>
      <c r="J84" s="72">
        <f>J85+J89+J87</f>
        <v>62</v>
      </c>
      <c r="K84" s="73">
        <f>K85+K89+K87</f>
        <v>45</v>
      </c>
      <c r="L84" s="74">
        <f t="shared" si="145"/>
        <v>17</v>
      </c>
      <c r="M84" s="75">
        <f t="shared" si="146"/>
        <v>0.37777777777777777</v>
      </c>
      <c r="N84" s="76">
        <f>N85+N89+N87</f>
        <v>37</v>
      </c>
      <c r="O84" s="77">
        <f>O85+O89+O87</f>
        <v>42</v>
      </c>
      <c r="P84" s="78">
        <f t="shared" si="147"/>
        <v>-5</v>
      </c>
      <c r="Q84" s="292">
        <f t="shared" si="148"/>
        <v>-0.11904761904761904</v>
      </c>
      <c r="R84" s="136">
        <f>R85+R89+R87</f>
        <v>0</v>
      </c>
      <c r="S84" s="138">
        <f>S85+S89+S87</f>
        <v>16</v>
      </c>
      <c r="T84" s="139">
        <f t="shared" si="149"/>
        <v>-16</v>
      </c>
      <c r="U84" s="204">
        <f t="shared" si="150"/>
        <v>-1</v>
      </c>
    </row>
    <row r="85" spans="1:22" ht="27.75" customHeight="1" x14ac:dyDescent="0.25">
      <c r="A85" s="192" t="s">
        <v>30</v>
      </c>
      <c r="B85" s="91">
        <f>B86</f>
        <v>272</v>
      </c>
      <c r="C85" s="93">
        <f>C86</f>
        <v>280</v>
      </c>
      <c r="D85" s="93">
        <f t="shared" si="141"/>
        <v>-8</v>
      </c>
      <c r="E85" s="94">
        <f t="shared" si="142"/>
        <v>-2.8571428571428571E-2</v>
      </c>
      <c r="F85" s="95">
        <f>F86</f>
        <v>362</v>
      </c>
      <c r="G85" s="97">
        <f>G86</f>
        <v>243</v>
      </c>
      <c r="H85" s="97">
        <f t="shared" si="143"/>
        <v>119</v>
      </c>
      <c r="I85" s="98">
        <f t="shared" si="144"/>
        <v>0.48971193415637859</v>
      </c>
      <c r="J85" s="99">
        <f>J86</f>
        <v>58</v>
      </c>
      <c r="K85" s="101">
        <f>K86</f>
        <v>44</v>
      </c>
      <c r="L85" s="101">
        <f t="shared" si="145"/>
        <v>14</v>
      </c>
      <c r="M85" s="102">
        <f t="shared" si="146"/>
        <v>0.31818181818181818</v>
      </c>
      <c r="N85" s="103">
        <f>N86</f>
        <v>36</v>
      </c>
      <c r="O85" s="286">
        <f>O86</f>
        <v>41</v>
      </c>
      <c r="P85" s="105">
        <f t="shared" si="147"/>
        <v>-5</v>
      </c>
      <c r="Q85" s="293">
        <f t="shared" si="148"/>
        <v>-0.12195121951219512</v>
      </c>
      <c r="R85" s="137">
        <f>R86</f>
        <v>0</v>
      </c>
      <c r="S85" s="141">
        <f>S86</f>
        <v>16</v>
      </c>
      <c r="T85" s="141">
        <f t="shared" si="149"/>
        <v>-16</v>
      </c>
      <c r="U85" s="205">
        <f t="shared" si="150"/>
        <v>-1</v>
      </c>
    </row>
    <row r="86" spans="1:22" x14ac:dyDescent="0.25">
      <c r="A86" s="41" t="s">
        <v>19</v>
      </c>
      <c r="B86" s="268">
        <v>272</v>
      </c>
      <c r="C86" s="269">
        <v>280</v>
      </c>
      <c r="D86" s="202">
        <f t="shared" si="141"/>
        <v>-8</v>
      </c>
      <c r="E86" s="267">
        <f t="shared" si="142"/>
        <v>-2.8571428571428571E-2</v>
      </c>
      <c r="F86" s="308">
        <v>362</v>
      </c>
      <c r="G86" s="304">
        <v>243</v>
      </c>
      <c r="H86" s="304">
        <f t="shared" si="143"/>
        <v>119</v>
      </c>
      <c r="I86" s="305">
        <f t="shared" si="144"/>
        <v>0.48971193415637859</v>
      </c>
      <c r="J86" s="276">
        <v>58</v>
      </c>
      <c r="K86" s="306">
        <v>44</v>
      </c>
      <c r="L86" s="306">
        <f t="shared" si="145"/>
        <v>14</v>
      </c>
      <c r="M86" s="307">
        <f t="shared" si="146"/>
        <v>0.31818181818181818</v>
      </c>
      <c r="N86" s="309">
        <v>36</v>
      </c>
      <c r="O86" s="286">
        <v>41</v>
      </c>
      <c r="P86" s="286">
        <f t="shared" si="147"/>
        <v>-5</v>
      </c>
      <c r="Q86" s="296">
        <f t="shared" si="148"/>
        <v>-0.12195121951219512</v>
      </c>
      <c r="R86" s="310">
        <v>0</v>
      </c>
      <c r="S86" s="289">
        <v>16</v>
      </c>
      <c r="T86" s="289">
        <f t="shared" si="149"/>
        <v>-16</v>
      </c>
      <c r="U86" s="290">
        <f t="shared" si="150"/>
        <v>-1</v>
      </c>
    </row>
    <row r="87" spans="1:22" s="83" customFormat="1" ht="27.75" customHeight="1" x14ac:dyDescent="0.25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20</v>
      </c>
      <c r="G87" s="195">
        <f>G88</f>
        <v>13</v>
      </c>
      <c r="H87" s="110">
        <f>IF(ISERROR(F87-G87),"n/a",F87-G87)</f>
        <v>7</v>
      </c>
      <c r="I87" s="111">
        <f>IF(ISERROR(H87/G87),"n/a",(H87/G87))</f>
        <v>0.53846153846153844</v>
      </c>
      <c r="J87" s="196">
        <f>J88</f>
        <v>3</v>
      </c>
      <c r="K87" s="197">
        <f>K88</f>
        <v>1</v>
      </c>
      <c r="L87" s="112">
        <f>IF(ISERROR(J87-K87),"n/a",J87-K87)</f>
        <v>2</v>
      </c>
      <c r="M87" s="113">
        <f>IF(ISERROR(L87/K87),"n/a",(L87/K87))</f>
        <v>2</v>
      </c>
      <c r="N87" s="198">
        <f>N88</f>
        <v>0</v>
      </c>
      <c r="O87" s="199">
        <f>O88</f>
        <v>1</v>
      </c>
      <c r="P87" s="114">
        <f>IF(ISERROR(N87-O87),"n/a",N87-O87)</f>
        <v>-1</v>
      </c>
      <c r="Q87" s="294">
        <f>IF(ISERROR(P87/O87),"n/a",(P87/O87))</f>
        <v>-1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5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20</v>
      </c>
      <c r="G88" s="123">
        <v>13</v>
      </c>
      <c r="H88" s="124">
        <f>IF(ISERROR(F88-G88),"n/a",F88-G88)</f>
        <v>7</v>
      </c>
      <c r="I88" s="125">
        <f>IF(ISERROR(H88/G88),"n/a",(H88/G88))</f>
        <v>0.53846153846153844</v>
      </c>
      <c r="J88" s="126">
        <v>3</v>
      </c>
      <c r="K88" s="127">
        <v>1</v>
      </c>
      <c r="L88" s="128">
        <f>IF(ISERROR(J88-K88),"n/a",J88-K88)</f>
        <v>2</v>
      </c>
      <c r="M88" s="129">
        <f>IF(ISERROR(L88/K88),"n/a",(L88/K88))</f>
        <v>2</v>
      </c>
      <c r="N88" s="143">
        <v>0</v>
      </c>
      <c r="O88" s="144">
        <v>1</v>
      </c>
      <c r="P88" s="145">
        <f>IF(ISERROR(N88-O88),"n/a",N88-O88)</f>
        <v>-1</v>
      </c>
      <c r="Q88" s="295">
        <f>IF(ISERROR(P88/O88),"n/a",(P88/O88))</f>
        <v>-1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21</v>
      </c>
      <c r="C89" s="107">
        <f>C90</f>
        <v>14</v>
      </c>
      <c r="D89" s="108">
        <f t="shared" ref="D89:D92" si="155">IF(ISERROR(B89-C89),"n/a",B89-C89)</f>
        <v>7</v>
      </c>
      <c r="E89" s="109">
        <f t="shared" ref="E89:E92" si="156">IF(ISERROR(D89/C89),"n/a",(D89/C89))</f>
        <v>0.5</v>
      </c>
      <c r="F89" s="194">
        <f>F90</f>
        <v>23</v>
      </c>
      <c r="G89" s="195">
        <f>G90</f>
        <v>11</v>
      </c>
      <c r="H89" s="110">
        <f t="shared" ref="H89:H92" si="157">IF(ISERROR(F89-G89),"n/a",F89-G89)</f>
        <v>12</v>
      </c>
      <c r="I89" s="111">
        <f t="shared" ref="I89:I92" si="158">IF(ISERROR(H89/G89),"n/a",(H89/G89))</f>
        <v>1.0909090909090908</v>
      </c>
      <c r="J89" s="196">
        <f>J90</f>
        <v>1</v>
      </c>
      <c r="K89" s="197">
        <f>K90</f>
        <v>0</v>
      </c>
      <c r="L89" s="112">
        <f t="shared" ref="L89:L92" si="159">IF(ISERROR(J89-K89),"n/a",J89-K89)</f>
        <v>1</v>
      </c>
      <c r="M89" s="113" t="str">
        <f t="shared" ref="M89:M92" si="160">IF(ISERROR(L89/K89),"n/a",(L89/K89))</f>
        <v>n/a</v>
      </c>
      <c r="N89" s="198">
        <f>N90</f>
        <v>1</v>
      </c>
      <c r="O89" s="199">
        <f>O90</f>
        <v>0</v>
      </c>
      <c r="P89" s="114">
        <f t="shared" ref="P89:P94" si="161">IF(ISERROR(N89-O89),"n/a",N89-O89)</f>
        <v>1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21</v>
      </c>
      <c r="C90" s="119">
        <v>14</v>
      </c>
      <c r="D90" s="120">
        <f t="shared" si="155"/>
        <v>7</v>
      </c>
      <c r="E90" s="121">
        <f t="shared" si="156"/>
        <v>0.5</v>
      </c>
      <c r="F90" s="122">
        <v>23</v>
      </c>
      <c r="G90" s="123">
        <v>11</v>
      </c>
      <c r="H90" s="124">
        <f t="shared" si="157"/>
        <v>12</v>
      </c>
      <c r="I90" s="125">
        <f t="shared" si="158"/>
        <v>1.0909090909090908</v>
      </c>
      <c r="J90" s="126">
        <v>1</v>
      </c>
      <c r="K90" s="127">
        <v>0</v>
      </c>
      <c r="L90" s="128">
        <f t="shared" si="159"/>
        <v>1</v>
      </c>
      <c r="M90" s="129" t="str">
        <f t="shared" si="160"/>
        <v>n/a</v>
      </c>
      <c r="N90" s="143">
        <v>1</v>
      </c>
      <c r="O90" s="144">
        <v>0</v>
      </c>
      <c r="P90" s="145">
        <f t="shared" si="161"/>
        <v>1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94</v>
      </c>
      <c r="C91" s="65">
        <f>C92+C97+C95</f>
        <v>114</v>
      </c>
      <c r="D91" s="66">
        <f t="shared" si="155"/>
        <v>-20</v>
      </c>
      <c r="E91" s="67">
        <f t="shared" si="156"/>
        <v>-0.17543859649122806</v>
      </c>
      <c r="F91" s="68">
        <f>F92+F97+F95</f>
        <v>97</v>
      </c>
      <c r="G91" s="69">
        <f>G92+G97+G95</f>
        <v>101</v>
      </c>
      <c r="H91" s="70">
        <f t="shared" si="157"/>
        <v>-4</v>
      </c>
      <c r="I91" s="71">
        <f t="shared" si="158"/>
        <v>-3.9603960396039604E-2</v>
      </c>
      <c r="J91" s="72">
        <f>J92+J97+J95</f>
        <v>33</v>
      </c>
      <c r="K91" s="73">
        <f>K92+K97+K95</f>
        <v>26</v>
      </c>
      <c r="L91" s="74">
        <f t="shared" si="159"/>
        <v>7</v>
      </c>
      <c r="M91" s="75">
        <f t="shared" si="160"/>
        <v>0.26923076923076922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30</v>
      </c>
      <c r="B92" s="91">
        <f>SUM(B93:B94)</f>
        <v>88</v>
      </c>
      <c r="C92" s="92">
        <f>SUM(C93:C94)</f>
        <v>104</v>
      </c>
      <c r="D92" s="93">
        <f t="shared" si="155"/>
        <v>-16</v>
      </c>
      <c r="E92" s="94">
        <f t="shared" si="156"/>
        <v>-0.15384615384615385</v>
      </c>
      <c r="F92" s="95">
        <f>SUM(F93:F94)</f>
        <v>92</v>
      </c>
      <c r="G92" s="96">
        <f>SUM(G93:G94)</f>
        <v>97</v>
      </c>
      <c r="H92" s="97">
        <f t="shared" si="157"/>
        <v>-5</v>
      </c>
      <c r="I92" s="98">
        <f t="shared" si="158"/>
        <v>-5.1546391752577317E-2</v>
      </c>
      <c r="J92" s="99">
        <f>SUM(J93:J94)</f>
        <v>32</v>
      </c>
      <c r="K92" s="100">
        <f>SUM(K93:K94)</f>
        <v>26</v>
      </c>
      <c r="L92" s="101">
        <f t="shared" si="159"/>
        <v>6</v>
      </c>
      <c r="M92" s="102">
        <f t="shared" si="160"/>
        <v>0.23076923076923078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5">
      <c r="A93" s="41" t="s">
        <v>19</v>
      </c>
      <c r="B93" s="268">
        <v>88</v>
      </c>
      <c r="C93" s="269">
        <v>102</v>
      </c>
      <c r="D93" s="270">
        <f>IF(ISERROR(B93-C93),"n/a",B93-C93)</f>
        <v>-14</v>
      </c>
      <c r="E93" s="271">
        <f>IF(ISERROR(D93/C93),"n/a",(D93/C93))</f>
        <v>-0.13725490196078433</v>
      </c>
      <c r="F93" s="272">
        <v>92</v>
      </c>
      <c r="G93" s="273">
        <v>95</v>
      </c>
      <c r="H93" s="274">
        <v>0</v>
      </c>
      <c r="I93" s="275">
        <f>IF(ISERROR(H93/G93),"n/a",(H93/G93))</f>
        <v>0</v>
      </c>
      <c r="J93" s="276">
        <v>32</v>
      </c>
      <c r="K93" s="277">
        <v>25</v>
      </c>
      <c r="L93" s="278">
        <f>IF(ISERROR(J93-K93),"n/a",J93-K93)</f>
        <v>7</v>
      </c>
      <c r="M93" s="279">
        <f>IF(ISERROR(L93/K93),"n/a",(L93/K93))</f>
        <v>0.28000000000000003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5">
      <c r="A94" s="41" t="s">
        <v>22</v>
      </c>
      <c r="B94" s="118">
        <v>0</v>
      </c>
      <c r="C94" s="119">
        <v>2</v>
      </c>
      <c r="D94" s="120">
        <f>IF(ISERROR(B94-C94),"n/a",B94-C94)</f>
        <v>-2</v>
      </c>
      <c r="E94" s="121">
        <f>IF(ISERROR(D94/C94),"n/a",(D94/C94))</f>
        <v>-1</v>
      </c>
      <c r="F94" s="122">
        <v>0</v>
      </c>
      <c r="G94" s="123">
        <v>2</v>
      </c>
      <c r="H94" s="124">
        <f>IF(ISERROR(F94-G94),"n/a",F94-G94)</f>
        <v>-2</v>
      </c>
      <c r="I94" s="125">
        <f>IF(ISERROR(H94/G94),"n/a",(H94/G94))</f>
        <v>-1</v>
      </c>
      <c r="J94" s="126">
        <v>0</v>
      </c>
      <c r="K94" s="127">
        <v>1</v>
      </c>
      <c r="L94" s="128">
        <f>IF(ISERROR(J94-K94),"n/a",J94-K94)</f>
        <v>-1</v>
      </c>
      <c r="M94" s="129">
        <f>IF(ISERROR(L94/K94),"n/a",(L94/K94))</f>
        <v>-1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5</v>
      </c>
      <c r="G95" s="195">
        <f>G96</f>
        <v>4</v>
      </c>
      <c r="H95" s="110">
        <f>IF(ISERROR(F95-G95),"n/a",F95-G95)</f>
        <v>1</v>
      </c>
      <c r="I95" s="111">
        <f>IF(ISERROR(H95/G95),"n/a",(H95/G95))</f>
        <v>0.25</v>
      </c>
      <c r="J95" s="196">
        <f>J96</f>
        <v>1</v>
      </c>
      <c r="K95" s="197">
        <f>K96</f>
        <v>0</v>
      </c>
      <c r="L95" s="112">
        <f>IF(ISERROR(J95-K95),"n/a",J95-K95)</f>
        <v>1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5</v>
      </c>
      <c r="G96" s="123">
        <v>4</v>
      </c>
      <c r="H96" s="124">
        <f>IF(ISERROR(F96-G96),"n/a",F96-G96)</f>
        <v>1</v>
      </c>
      <c r="I96" s="125">
        <f>IF(ISERROR(H96/G96),"n/a",(H96/G96))</f>
        <v>0.25</v>
      </c>
      <c r="J96" s="126">
        <v>1</v>
      </c>
      <c r="K96" s="127">
        <v>0</v>
      </c>
      <c r="L96" s="128">
        <f>IF(ISERROR(J96-K96),"n/a",J96-K96)</f>
        <v>1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8/19/2022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Fall 2022</v>
      </c>
      <c r="B3" s="376"/>
      <c r="C3" s="376"/>
      <c r="D3" s="376"/>
      <c r="E3" s="36"/>
    </row>
    <row r="4" spans="1:5" ht="15.6" x14ac:dyDescent="0.3">
      <c r="A4" s="377" t="str">
        <f>Summary!A4</f>
        <v>as of Friday, August 19, 2022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Fall 2022</v>
      </c>
      <c r="C7" s="362" t="str">
        <f>Summary!C6</f>
        <v>Fall 2021</v>
      </c>
      <c r="D7" s="416" t="s">
        <v>1</v>
      </c>
      <c r="E7" s="35"/>
    </row>
    <row r="8" spans="1:5" ht="15.6" x14ac:dyDescent="0.25">
      <c r="A8" s="419"/>
      <c r="B8" s="87" t="str">
        <f>(Summary!B7)</f>
        <v>as of 8/19/22</v>
      </c>
      <c r="C8" s="349" t="str">
        <f>Summary!C7</f>
        <v>as of 8/19/21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0.67330173097960144</v>
      </c>
      <c r="C10" s="10">
        <f>IF(ISERROR(Summary!C48/Summary!C10),"n/a",Summary!C48/Summary!C10)</f>
        <v>0.64125186550785707</v>
      </c>
      <c r="D10" s="12">
        <f>IF(ISERROR(B10-C10),"n/a",B10-C10)</f>
        <v>3.2049865471744376E-2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0.19904428161834981</v>
      </c>
      <c r="C11" s="10">
        <f>IF(ISERROR(Summary!C67/Summary!C48),"n/a",Summary!C67/Summary!C48)</f>
        <v>0.20572934492436171</v>
      </c>
      <c r="D11" s="12">
        <f>IF(ISERROR(B11-C11),"n/a",B11-C11)</f>
        <v>-6.6850633060119014E-3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0.11822236381013061</v>
      </c>
      <c r="C12" s="10">
        <f>IF(ISERROR(Summary!C110/Summary!C48),"n/a",Summary!C110/Summary!C48)</f>
        <v>0.17369429803545761</v>
      </c>
      <c r="D12" s="12">
        <f>IF(ISERROR(B12-C12),"n/a",B12-C12)</f>
        <v>-5.5471934225326994E-2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0.59395006402048656</v>
      </c>
      <c r="C13" s="10">
        <f>IF(ISERROR(Summary!C110/Summary!C67),"n/a",Summary!C110/Summary!C67)</f>
        <v>0.84428547662618536</v>
      </c>
      <c r="D13" s="12">
        <f>IF(ISERROR(B13-C13),"n/a",B13-C13)</f>
        <v>-0.2503354126056988</v>
      </c>
      <c r="E13" s="35"/>
    </row>
    <row r="14" spans="1:5" ht="15" x14ac:dyDescent="0.25">
      <c r="A14" s="14" t="s">
        <v>16</v>
      </c>
      <c r="B14" s="10">
        <f>IF(ISERROR(Summary!B129/Summary!B110), "n/a",Summary!B129/Summary!B110)</f>
        <v>0</v>
      </c>
      <c r="C14" s="10">
        <f>IF(ISERROR(Summary!C129/Summary!C110), "n/a",Summary!C129/Summary!C110)</f>
        <v>0.42620689655172411</v>
      </c>
      <c r="D14" s="12">
        <f>IF(ISERROR(B14-C14),"n/a",B14-C14)</f>
        <v>-0.42620689655172411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>
        <f>IF(ISERROR(Summary!B53/Summary!B15),"n/a",Summary!B53/Summary!B15)</f>
        <v>0.85510688836104509</v>
      </c>
      <c r="C16" s="10">
        <f>IF(ISERROR(Summary!C53/Summary!C15),"n/a",Summary!C53/Summary!C15)</f>
        <v>0.84130342784595857</v>
      </c>
      <c r="D16" s="12">
        <f>IF(ISERROR(B16-C16),"n/a",B16-C16)</f>
        <v>1.3803460515086519E-2</v>
      </c>
      <c r="E16" s="35"/>
    </row>
    <row r="17" spans="1:5" ht="15" x14ac:dyDescent="0.25">
      <c r="A17" s="14" t="s">
        <v>13</v>
      </c>
      <c r="B17" s="10">
        <f>IF(ISERROR(Summary!B72/Summary!B53),"n/a",Summary!B72/Summary!B53)</f>
        <v>7.8703703703703706E-2</v>
      </c>
      <c r="C17" s="10">
        <f>IF(ISERROR(Summary!C72/Summary!C53),"n/a",Summary!C72/Summary!C53)</f>
        <v>4.124748490945674E-2</v>
      </c>
      <c r="D17" s="12">
        <f>IF(ISERROR(B17-C17),"n/a",B17-C17)</f>
        <v>3.7456218794246966E-2</v>
      </c>
      <c r="E17" s="35"/>
    </row>
    <row r="18" spans="1:5" ht="15" x14ac:dyDescent="0.25">
      <c r="A18" s="14" t="s">
        <v>14</v>
      </c>
      <c r="B18" s="10">
        <f>IF(ISERROR(Summary!B115/Summary!B53),"n/a",Summary!B115/Summary!B53)</f>
        <v>3.3796296296296297E-2</v>
      </c>
      <c r="C18" s="10">
        <f>IF(ISERROR(Summary!C115/Summary!C53),"n/a",Summary!C115/Summary!C53)</f>
        <v>2.4144869215291749E-2</v>
      </c>
      <c r="D18" s="12">
        <f>IF(ISERROR(B18-C18),"n/a",B18-C18)</f>
        <v>9.6514270810045474E-3</v>
      </c>
      <c r="E18" s="35"/>
    </row>
    <row r="19" spans="1:5" ht="15" x14ac:dyDescent="0.25">
      <c r="A19" s="14" t="s">
        <v>15</v>
      </c>
      <c r="B19" s="10">
        <f>IF(ISERROR(Summary!B115/Summary!B72),"n/a",Summary!B115/Summary!B72)</f>
        <v>0.42941176470588233</v>
      </c>
      <c r="C19" s="10">
        <f>IF(ISERROR(Summary!C115/Summary!C72),"n/a",Summary!C115/Summary!C72)</f>
        <v>0.58536585365853655</v>
      </c>
      <c r="D19" s="12">
        <f>IF(ISERROR(B19-C19),"n/a",B19-C19)</f>
        <v>-0.15595408895265422</v>
      </c>
      <c r="E19" s="35"/>
    </row>
    <row r="20" spans="1:5" ht="15" x14ac:dyDescent="0.25">
      <c r="A20" s="14" t="s">
        <v>16</v>
      </c>
      <c r="B20" s="10">
        <f>IF(ISERROR(Summary!B134/Summary!B115), "n/a",Summary!B134/Summary!B115)</f>
        <v>0</v>
      </c>
      <c r="C20" s="10">
        <f>IF(ISERROR(Summary!C134/Summary!C115), "n/a",Summary!C134/Summary!C115)</f>
        <v>0.16666666666666666</v>
      </c>
      <c r="D20" s="12">
        <f>IF(ISERROR(B20-C20),"n/a",B20-C20)</f>
        <v>-0.16666666666666666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0.7896352473817263</v>
      </c>
      <c r="C22" s="10">
        <f>IF(ISERROR(Summary!C51/Summary!C13),"n/a",Summary!C51/Summary!C13)</f>
        <v>0.7525273799494524</v>
      </c>
      <c r="D22" s="12">
        <f>IF(ISERROR(B22-C22),"n/a",B22-C22)</f>
        <v>3.71078674322739E-2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0.11548136290875829</v>
      </c>
      <c r="C23" s="10">
        <f>IF(ISERROR(Summary!C70/Summary!C51),"n/a",Summary!C70/Summary!C51)</f>
        <v>7.8085642317380355E-2</v>
      </c>
      <c r="D23" s="12">
        <f>IF(ISERROR(B23-C23),"n/a",B23-C23)</f>
        <v>3.739572059137794E-2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3.1557283329522068E-2</v>
      </c>
      <c r="C24" s="10">
        <f>IF(ISERROR(Summary!C113/Summary!C51),"n/a",Summary!C113/Summary!C51)</f>
        <v>3.9182759585782254E-2</v>
      </c>
      <c r="D24" s="12">
        <f>IF(ISERROR(B24-C24),"n/a",B24-C24)</f>
        <v>-7.6254762562601858E-3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0.27326732673267329</v>
      </c>
      <c r="C25" s="10">
        <f>IF(ISERROR(Summary!C113/Summary!C70),"n/a",Summary!C113/Summary!C70)</f>
        <v>0.50179211469534046</v>
      </c>
      <c r="D25" s="12">
        <f>IF(ISERROR(B25-C25),"n/a",B25-C25)</f>
        <v>-0.22852478796266718</v>
      </c>
      <c r="E25" s="37"/>
    </row>
    <row r="26" spans="1:5" s="8" customFormat="1" ht="15" x14ac:dyDescent="0.25">
      <c r="A26" s="14" t="s">
        <v>16</v>
      </c>
      <c r="B26" s="10">
        <f>IF(ISERROR(Summary!B132/Summary!B113), "n/a",Summary!B132/Summary!B113)</f>
        <v>0</v>
      </c>
      <c r="C26" s="10">
        <f>IF(ISERROR(Summary!C132/Summary!C113), "n/a",Summary!C132/Summary!C113)</f>
        <v>0.05</v>
      </c>
      <c r="D26" s="12">
        <f>IF(ISERROR(B26-C26),"n/a",B26-C26)</f>
        <v>-0.05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0.69348084483862116</v>
      </c>
      <c r="C28" s="10">
        <f>IF(ISERROR(Summary!C47/Summary!C9),"n/a",Summary!C47/Summary!C9)</f>
        <v>0.66025628856193641</v>
      </c>
      <c r="D28" s="12">
        <f>IF(ISERROR(B28-C28),"n/a",B28-C28)</f>
        <v>3.3224556276684747E-2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0.18255412282783534</v>
      </c>
      <c r="C29" s="10">
        <f>IF(ISERROR(Summary!C66/Summary!C47),"n/a",Summary!C66/Summary!C47)</f>
        <v>0.18321400845337704</v>
      </c>
      <c r="D29" s="12">
        <f>IF(ISERROR(B29-C29),"n/a",B29-C29)</f>
        <v>-6.5988562554170072E-4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0.10342008807320097</v>
      </c>
      <c r="C30" s="10">
        <f>IF(ISERROR(Summary!C109/Summary!C47),"n/a",Summary!C109/Summary!C47)</f>
        <v>0.15132695017108025</v>
      </c>
      <c r="D30" s="12">
        <f>IF(ISERROR(B30-C30),"n/a",B30-C30)</f>
        <v>-4.7906862097879283E-2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0.56651740574895282</v>
      </c>
      <c r="C31" s="10">
        <f>IF(ISERROR(Summary!C109/Summary!C66),"n/a",Summary!C109/Summary!C66)</f>
        <v>0.82595731324544885</v>
      </c>
      <c r="D31" s="12">
        <f>IF(ISERROR(B31-C31),"n/a",B31-C31)</f>
        <v>-0.25943990749649604</v>
      </c>
      <c r="E31" s="35"/>
    </row>
    <row r="32" spans="1:5" ht="15.6" thickBot="1" x14ac:dyDescent="0.3">
      <c r="A32" s="15" t="s">
        <v>16</v>
      </c>
      <c r="B32" s="11">
        <f>IF(ISERROR(Summary!B128/Summary!B109), "n/a",Summary!B128/Summary!B109)</f>
        <v>0</v>
      </c>
      <c r="C32" s="11">
        <f>IF(ISERROR(Summary!C128/Summary!C109), "n/a",Summary!C128/Summary!C109)</f>
        <v>0.41383241497244916</v>
      </c>
      <c r="D32" s="13">
        <f>IF(ISERROR(B32-C32),"n/a",B32-C32)</f>
        <v>-0.41383241497244916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Fall 2022</v>
      </c>
      <c r="C35" s="363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8/19/22</v>
      </c>
      <c r="C36" s="349" t="str">
        <f>Summary!C7</f>
        <v>as of 8/19/21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0.62393236883388525</v>
      </c>
      <c r="C39" s="10">
        <f>IF(ISERROR(Summary!C56/Summary!C18),"n/a",Summary!C56/Summary!C18)</f>
        <v>0.63590888102201015</v>
      </c>
      <c r="D39" s="12">
        <f>IF(ISERROR(B39-C39),"n/a",B39-C39)</f>
        <v>-1.1976512188124899E-2</v>
      </c>
    </row>
    <row r="40" spans="1:4" ht="15" x14ac:dyDescent="0.25">
      <c r="A40" s="14" t="s">
        <v>13</v>
      </c>
      <c r="B40" s="10">
        <f>IF(ISERROR(Summary!B75/Summary!B56),"n/a",Summary!B75/Summary!B56)</f>
        <v>0.24528565442100853</v>
      </c>
      <c r="C40" s="10">
        <f>IF(ISERROR(Summary!C75/Summary!C56),"n/a",Summary!C75/Summary!C56)</f>
        <v>0.2882730243253056</v>
      </c>
      <c r="D40" s="12">
        <f>IF(ISERROR(B40-C40),"n/a",B40-C40)</f>
        <v>-4.2987369904297079E-2</v>
      </c>
    </row>
    <row r="41" spans="1:4" ht="15" x14ac:dyDescent="0.25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IF(ISERROR(Summary!B57/Summary!B19),"n/a",Summary!B57/Summary!B19)</f>
        <v>0.37765957446808512</v>
      </c>
      <c r="C45" s="10">
        <f>IF(ISERROR(Summary!C57/Summary!C19),"n/a",Summary!C57/Summary!C19)</f>
        <v>0.66976744186046511</v>
      </c>
      <c r="D45" s="12">
        <f t="shared" ref="D45:D49" si="0">IF(ISERROR(B45-C45),"n/a",B45-C45)</f>
        <v>-0.29210786739237998</v>
      </c>
    </row>
    <row r="46" spans="1:4" ht="15" x14ac:dyDescent="0.25">
      <c r="A46" s="14" t="s">
        <v>13</v>
      </c>
      <c r="B46" s="10">
        <f>IF(ISERROR(Summary!B76/Summary!B57),"n/a",Summary!B76/Summary!B57)</f>
        <v>0.45070422535211269</v>
      </c>
      <c r="C46" s="10">
        <f>IF(ISERROR(Summary!C76/Summary!C57),"n/a",Summary!C76/Summary!C57)</f>
        <v>0.31944444444444442</v>
      </c>
      <c r="D46" s="12">
        <f t="shared" si="0"/>
        <v>0.13125978090766827</v>
      </c>
    </row>
    <row r="47" spans="1:4" ht="15" x14ac:dyDescent="0.25">
      <c r="A47" s="14" t="s">
        <v>14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" x14ac:dyDescent="0.25">
      <c r="A48" s="14" t="s">
        <v>15</v>
      </c>
      <c r="B48" s="10">
        <f>IF(ISERROR(Summary!B119/Summary!B76),"n/a",Summary!B119/Summary!B76)</f>
        <v>0</v>
      </c>
      <c r="C48" s="10">
        <f>IF(ISERROR(Summary!C119/Summary!C76),"n/a",Summary!C119/Summary!C76)</f>
        <v>0</v>
      </c>
      <c r="D48" s="12">
        <f t="shared" si="0"/>
        <v>0</v>
      </c>
    </row>
    <row r="49" spans="1:4" ht="15" x14ac:dyDescent="0.25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0.3261802575107296</v>
      </c>
      <c r="C51" s="10">
        <f>IF(ISERROR(Summary!C62/Summary!C24),"n/a",Summary!C62/Summary!C24)</f>
        <v>0.26406926406926406</v>
      </c>
      <c r="D51" s="12">
        <f>IF(ISERROR(B51-C51),"n/a",B51-C51)</f>
        <v>6.2110993441465534E-2</v>
      </c>
    </row>
    <row r="52" spans="1:4" ht="15" x14ac:dyDescent="0.25">
      <c r="A52" s="14" t="s">
        <v>13</v>
      </c>
      <c r="B52" s="10">
        <f>IF(ISERROR(Summary!B81/Summary!B62),"n/a",Summary!B81/Summary!B62)</f>
        <v>0.19736842105263158</v>
      </c>
      <c r="C52" s="10">
        <f>IF(ISERROR(Summary!C81/Summary!C62),"n/a",Summary!C81/Summary!C62)</f>
        <v>0.24590163934426229</v>
      </c>
      <c r="D52" s="12">
        <f>IF(ISERROR(B52-C52),"n/a",B52-C52)</f>
        <v>-4.8533218291630709E-2</v>
      </c>
    </row>
    <row r="53" spans="1:4" ht="15" x14ac:dyDescent="0.25">
      <c r="A53" s="14" t="s">
        <v>14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0.69032258064516128</v>
      </c>
      <c r="C57" s="10">
        <f>IF(ISERROR(Summary!C59/Summary!C21),"n/a",Summary!C59/Summary!C21)</f>
        <v>0.74279210925644912</v>
      </c>
      <c r="D57" s="12">
        <f>IF(ISERROR(B57-C57),"n/a",B57-C57)</f>
        <v>-5.2469528611287841E-2</v>
      </c>
    </row>
    <row r="58" spans="1:4" ht="15" x14ac:dyDescent="0.25">
      <c r="A58" s="14" t="s">
        <v>13</v>
      </c>
      <c r="B58" s="10">
        <f>IF(ISERROR(Summary!B78/Summary!B59),"n/a",Summary!B78/Summary!B59)</f>
        <v>0.24833110814419226</v>
      </c>
      <c r="C58" s="10">
        <f>IF(ISERROR(Summary!C78/Summary!C59),"n/a",Summary!C78/Summary!C59)</f>
        <v>0.17058222676200205</v>
      </c>
      <c r="D58" s="12">
        <f>IF(ISERROR(B58-C58),"n/a",B58-C58)</f>
        <v>7.7748881382190216E-2</v>
      </c>
    </row>
    <row r="59" spans="1:4" ht="15" x14ac:dyDescent="0.25">
      <c r="A59" s="14" t="s">
        <v>14</v>
      </c>
      <c r="B59" s="10">
        <f>IF(ISERROR(Summary!B121/Summary!B59),"n/a",Summary!B121/Summary!B59)</f>
        <v>2.67022696929239E-2</v>
      </c>
      <c r="C59" s="10">
        <f>IF(ISERROR(Summary!C121/Summary!C59),"n/a",Summary!C121/Summary!C59)</f>
        <v>3.0643513789581204E-3</v>
      </c>
      <c r="D59" s="12">
        <f>IF(ISERROR(B59-C59),"n/a",B59-C59)</f>
        <v>2.3637918313965778E-2</v>
      </c>
    </row>
    <row r="60" spans="1:4" ht="15" x14ac:dyDescent="0.25">
      <c r="A60" s="14" t="s">
        <v>15</v>
      </c>
      <c r="B60" s="10">
        <f>IF(ISERROR(Summary!B121/Summary!B78),"n/a",Summary!B121/Summary!B78)</f>
        <v>0.10752688172043011</v>
      </c>
      <c r="C60" s="10">
        <f>IF(ISERROR(Summary!C121/Summary!C78),"n/a",Summary!C121/Summary!C78)</f>
        <v>1.7964071856287425E-2</v>
      </c>
      <c r="D60" s="12">
        <f>IF(ISERROR(B60-C60),"n/a",B60-C60)</f>
        <v>8.9562809864142681E-2</v>
      </c>
    </row>
    <row r="61" spans="1:4" ht="15" x14ac:dyDescent="0.25">
      <c r="A61" s="14" t="s">
        <v>16</v>
      </c>
      <c r="B61" s="10">
        <f>IF(ISERROR(Summary!B140/Summary!B121), "n/a",Summary!B140/Summary!B121)</f>
        <v>0</v>
      </c>
      <c r="C61" s="10">
        <f>IF(ISERROR(Summary!C140/Summary!C121), "n/a",Summary!C140/Summary!C121)</f>
        <v>1</v>
      </c>
      <c r="D61" s="12">
        <f>IF(ISERROR(B61-C61),"n/a",B61-C61)</f>
        <v>-1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0.6205701078582434</v>
      </c>
      <c r="C63" s="10">
        <f>IF(ISERROR(Summary!C54/Summary!C16),"n/a",Summary!C54/Summary!C16)</f>
        <v>0.64012738853503182</v>
      </c>
      <c r="D63" s="12">
        <f>IF(ISERROR(B63-C63),"n/a",B63-C63)</f>
        <v>-1.9557280676788413E-2</v>
      </c>
    </row>
    <row r="64" spans="1:4" ht="15" x14ac:dyDescent="0.25">
      <c r="A64" s="14" t="s">
        <v>13</v>
      </c>
      <c r="B64" s="10">
        <f>IF(ISERROR(Summary!B73/Summary!B54),"n/a",Summary!B73/Summary!B54)</f>
        <v>0.24692737430167597</v>
      </c>
      <c r="C64" s="10">
        <f>IF(ISERROR(Summary!C73/Summary!C54),"n/a",Summary!C73/Summary!C54)</f>
        <v>0.27627818355033346</v>
      </c>
      <c r="D64" s="12">
        <f>IF(ISERROR(B64-C64),"n/a",B64-C64)</f>
        <v>-2.9350809248657489E-2</v>
      </c>
    </row>
    <row r="65" spans="1:4" ht="15" x14ac:dyDescent="0.25">
      <c r="A65" s="14" t="s">
        <v>14</v>
      </c>
      <c r="B65" s="10">
        <f>IF(ISERROR(Summary!B116/Summary!B54),"n/a",Summary!B116/Summary!B54)</f>
        <v>2.4829298572315332E-3</v>
      </c>
      <c r="C65" s="10">
        <f>IF(ISERROR(Summary!C116/Summary!C54),"n/a",Summary!C116/Summary!C54)</f>
        <v>3.1756113051762465E-4</v>
      </c>
      <c r="D65" s="12">
        <f>IF(ISERROR(B65-C65),"n/a",B65-C65)</f>
        <v>2.1653687267139086E-3</v>
      </c>
    </row>
    <row r="66" spans="1:4" ht="15" x14ac:dyDescent="0.25">
      <c r="A66" s="14" t="s">
        <v>15</v>
      </c>
      <c r="B66" s="10">
        <f>IF(ISERROR(Summary!B116/Summary!B73),"n/a",Summary!B116/Summary!B73)</f>
        <v>1.0055304172951232E-2</v>
      </c>
      <c r="C66" s="10">
        <f>IF(ISERROR(Summary!C116/Summary!C73),"n/a",Summary!C116/Summary!C73)</f>
        <v>1.1494252873563218E-3</v>
      </c>
      <c r="D66" s="12">
        <f>IF(ISERROR(B66-C66),"n/a",B66-C66)</f>
        <v>8.9058788855949107E-3</v>
      </c>
    </row>
    <row r="67" spans="1:4" ht="15.6" thickBot="1" x14ac:dyDescent="0.3">
      <c r="A67" s="15" t="s">
        <v>16</v>
      </c>
      <c r="B67" s="11">
        <f>IF(ISERROR(Summary!B135/Summary!B116), "n/a",Summary!B135/Summary!B116)</f>
        <v>0</v>
      </c>
      <c r="C67" s="11">
        <f>IF(ISERROR(Summary!C135/Summary!C116), "n/a",Summary!C135/Summary!C116)</f>
        <v>1</v>
      </c>
      <c r="D67" s="13">
        <f>IF(ISERROR(B67-C67),"n/a",B67-C67)</f>
        <v>-1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8/19/2022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Fall 2022</v>
      </c>
      <c r="B3" s="376"/>
      <c r="C3" s="376"/>
      <c r="D3" s="376"/>
      <c r="E3" s="332"/>
    </row>
    <row r="4" spans="1:5" ht="15.6" x14ac:dyDescent="0.3">
      <c r="A4" s="377" t="str">
        <f>Summary!A4</f>
        <v>as of Friday, August 19, 2022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5" ht="15.75" customHeight="1" x14ac:dyDescent="0.25">
      <c r="A9" s="419"/>
      <c r="B9" s="349" t="str">
        <f>(Summary!B7)</f>
        <v>as of 8/19/22</v>
      </c>
      <c r="C9" s="351" t="str">
        <f>Summary!C7</f>
        <v>as of 8/19/21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0.52019748653500897</v>
      </c>
      <c r="C11" s="10">
        <f>IF(ISERROR(College!G13/College!C13),"n/a",College!G13/College!C13)</f>
        <v>0.52622519238558119</v>
      </c>
      <c r="D11" s="12">
        <f>IF(ISERROR(B11-C11),"n/a",B11-C11)</f>
        <v>-6.0277058505722181E-3</v>
      </c>
    </row>
    <row r="12" spans="1:5" ht="15" x14ac:dyDescent="0.25">
      <c r="A12" s="14" t="s">
        <v>13</v>
      </c>
      <c r="B12" s="10">
        <f>IF(ISERROR(College!J13/College!F13),"n/a",College!J13/College!F13)</f>
        <v>0.15634167385677308</v>
      </c>
      <c r="C12" s="10">
        <f>IF(ISERROR(College!K13/College!G13),"n/a",College!K13/College!G13)</f>
        <v>0.15932268616509523</v>
      </c>
      <c r="D12" s="12">
        <f>IF(ISERROR(B12-C12),"n/a",B12-C12)</f>
        <v>-2.9810123083221507E-3</v>
      </c>
    </row>
    <row r="13" spans="1:5" ht="15" x14ac:dyDescent="0.25">
      <c r="A13" s="14" t="s">
        <v>14</v>
      </c>
      <c r="B13" s="10">
        <f>IF(ISERROR(College!N13/College!F13),"n/a",College!N13/College!F13)</f>
        <v>0.11285591026747196</v>
      </c>
      <c r="C13" s="10">
        <f>IF(ISERROR(College!O13/College!G13),"n/a",College!O13/College!G13)</f>
        <v>0.15470463729074466</v>
      </c>
      <c r="D13" s="12">
        <f>IF(ISERROR(B13-C13),"n/a",B13-C13)</f>
        <v>-4.1848727023272692E-2</v>
      </c>
    </row>
    <row r="14" spans="1:5" ht="15" x14ac:dyDescent="0.25">
      <c r="A14" s="14" t="s">
        <v>15</v>
      </c>
      <c r="B14" s="10">
        <f>IF(ISERROR(College!N13/College!J13),"n/a",College!N13/College!J13)</f>
        <v>0.72185430463576161</v>
      </c>
      <c r="C14" s="10">
        <f>IF(ISERROR(College!O13/College!K13),"n/a",College!O13/College!K13)</f>
        <v>0.97101449275362317</v>
      </c>
      <c r="D14" s="12">
        <f>IF(ISERROR(B14-C14),"n/a",B14-C14)</f>
        <v>-0.24916018811786156</v>
      </c>
    </row>
    <row r="15" spans="1:5" ht="15" x14ac:dyDescent="0.25">
      <c r="A15" s="14" t="s">
        <v>16</v>
      </c>
      <c r="B15" s="10">
        <f>IF(ISERROR(College!R13/College!N13), "n/a",College!R13/College!N13)</f>
        <v>0</v>
      </c>
      <c r="C15" s="10">
        <f>IF(ISERROR(College!S13/College!O13), "n/a",College!S13/College!O13)</f>
        <v>0.39427860696517414</v>
      </c>
      <c r="D15" s="12">
        <f>IF(ISERROR(B15-C15),"n/a",B15-C15)</f>
        <v>-0.39427860696517414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IF(ISERROR(College!F17/College!B17),"n/a",College!F17/College!B17)</f>
        <v>0.80341880341880345</v>
      </c>
      <c r="C17" s="10">
        <f>IF(ISERROR(College!G17/College!C17),"n/a",College!G17/College!C17)</f>
        <v>0.84110169491525422</v>
      </c>
      <c r="D17" s="12">
        <f>IF(ISERROR(B17-C17),"n/a",B17-C17)</f>
        <v>-3.7682891496450766E-2</v>
      </c>
    </row>
    <row r="18" spans="1:4" ht="15" x14ac:dyDescent="0.25">
      <c r="A18" s="14" t="s">
        <v>13</v>
      </c>
      <c r="B18" s="10">
        <f>IF(ISERROR(College!J17/College!F17),"n/a",College!J17/College!F17)</f>
        <v>6.3829787234042548E-2</v>
      </c>
      <c r="C18" s="10">
        <f>IF(ISERROR(College!K17/College!G17),"n/a",College!K17/College!G17)</f>
        <v>2.7707808564231738E-2</v>
      </c>
      <c r="D18" s="12">
        <f>IF(ISERROR(B18-C18),"n/a",B18-C18)</f>
        <v>3.612197866981081E-2</v>
      </c>
    </row>
    <row r="19" spans="1:4" ht="15" x14ac:dyDescent="0.25">
      <c r="A19" s="14" t="s">
        <v>14</v>
      </c>
      <c r="B19" s="10">
        <f>IF(ISERROR(College!N17/College!F17),"n/a",College!N17/College!F17)</f>
        <v>3.1914893617021274E-2</v>
      </c>
      <c r="C19" s="10">
        <f>IF(ISERROR(College!O17/College!G17),"n/a",College!O17/College!G17)</f>
        <v>2.2670025188916875E-2</v>
      </c>
      <c r="D19" s="12">
        <f>IF(ISERROR(B19-C19),"n/a",B19-C19)</f>
        <v>9.244868428104399E-3</v>
      </c>
    </row>
    <row r="20" spans="1:4" ht="15" x14ac:dyDescent="0.25">
      <c r="A20" s="14" t="s">
        <v>15</v>
      </c>
      <c r="B20" s="10">
        <f>IF(ISERROR(College!N17/College!J17),"n/a",College!N17/College!J17)</f>
        <v>0.5</v>
      </c>
      <c r="C20" s="10">
        <f>IF(ISERROR(College!O17/College!K17),"n/a",College!O17/College!K17)</f>
        <v>0.81818181818181823</v>
      </c>
      <c r="D20" s="12">
        <f>IF(ISERROR(B20-C20),"n/a",B20-C20)</f>
        <v>-0.31818181818181823</v>
      </c>
    </row>
    <row r="21" spans="1:4" ht="15" x14ac:dyDescent="0.25">
      <c r="A21" s="14" t="s">
        <v>16</v>
      </c>
      <c r="B21" s="10">
        <f>IF(ISERROR(College!R17/College!N17), "n/a",College!R17/College!N17)</f>
        <v>0</v>
      </c>
      <c r="C21" s="10">
        <f>IF(ISERROR(College!S17/College!O17), "n/a",College!S17/College!O17)</f>
        <v>0.1111111111111111</v>
      </c>
      <c r="D21" s="12">
        <f>IF(ISERROR(B21-C21),"n/a",B21-C21)</f>
        <v>-0.1111111111111111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IF(ISERROR(College!F15/College!B15),"n/a",College!F15/College!B15)</f>
        <v>0.78217821782178221</v>
      </c>
      <c r="C23" s="10">
        <f>IF(ISERROR(College!G15/College!C15),"n/a",College!G15/College!C15)</f>
        <v>0.71334068357221614</v>
      </c>
      <c r="D23" s="12">
        <f>IF(ISERROR(B23-C23),"n/a",B23-C23)</f>
        <v>6.8837534249566068E-2</v>
      </c>
    </row>
    <row r="24" spans="1:4" ht="15" x14ac:dyDescent="0.25">
      <c r="A24" s="14" t="s">
        <v>13</v>
      </c>
      <c r="B24" s="10">
        <f>IF(ISERROR(College!J15/College!F15),"n/a",College!J15/College!F15)</f>
        <v>0.12974683544303797</v>
      </c>
      <c r="C24" s="10">
        <f>IF(ISERROR(College!K15/College!G15),"n/a",College!K15/College!G15)</f>
        <v>5.2550231839258117E-2</v>
      </c>
      <c r="D24" s="12">
        <f>IF(ISERROR(B24-C24),"n/a",B24-C24)</f>
        <v>7.7196603603779862E-2</v>
      </c>
    </row>
    <row r="25" spans="1:4" ht="15" x14ac:dyDescent="0.25">
      <c r="A25" s="14" t="s">
        <v>14</v>
      </c>
      <c r="B25" s="10">
        <f>IF(ISERROR(College!N15/College!F15),"n/a",College!N15/College!F15)</f>
        <v>4.2194092827004218E-2</v>
      </c>
      <c r="C25" s="10">
        <f>IF(ISERROR(College!O15/College!G15),"n/a",College!O15/College!G15)</f>
        <v>3.8639876352395672E-2</v>
      </c>
      <c r="D25" s="12">
        <f>IF(ISERROR(B25-C25),"n/a",B25-C25)</f>
        <v>3.5542164746085458E-3</v>
      </c>
    </row>
    <row r="26" spans="1:4" ht="15" x14ac:dyDescent="0.25">
      <c r="A26" s="14" t="s">
        <v>15</v>
      </c>
      <c r="B26" s="10">
        <f>IF(ISERROR(College!N15/College!J15),"n/a",College!N15/College!J15)</f>
        <v>0.32520325203252032</v>
      </c>
      <c r="C26" s="10">
        <f>IF(ISERROR(College!O15/College!K15),"n/a",College!O15/College!K15)</f>
        <v>0.73529411764705888</v>
      </c>
      <c r="D26" s="12">
        <f>IF(ISERROR(B26-C26),"n/a",B26-C26)</f>
        <v>-0.41009086561453856</v>
      </c>
    </row>
    <row r="27" spans="1:4" ht="15" x14ac:dyDescent="0.25">
      <c r="A27" s="14" t="s">
        <v>16</v>
      </c>
      <c r="B27" s="10">
        <f>IF(ISERROR(College!R15/College!N15), "n/a",College!R15/College!N15)</f>
        <v>0</v>
      </c>
      <c r="C27" s="10">
        <f>IF(ISERROR(College!S15/College!O15), "n/a",College!S15/College!O15)</f>
        <v>0.16</v>
      </c>
      <c r="D27" s="12">
        <f>IF(ISERROR(B27-C27),"n/a",B27-C27)</f>
        <v>-0.16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0.55754811780165414</v>
      </c>
      <c r="C29" s="10">
        <f>IF(ISERROR(College!G11/College!C11),"n/a",College!G11/College!C11)</f>
        <v>0.5545091070635273</v>
      </c>
      <c r="D29" s="12">
        <f>IF(ISERROR(B29-C29),"n/a",B29-C29)</f>
        <v>3.0390107381268461E-3</v>
      </c>
    </row>
    <row r="30" spans="1:4" ht="15" x14ac:dyDescent="0.25">
      <c r="A30" s="14" t="s">
        <v>13</v>
      </c>
      <c r="B30" s="10">
        <f>IF(ISERROR(College!J11/College!F11),"n/a",College!J11/College!F11)</f>
        <v>0.14681824483571329</v>
      </c>
      <c r="C30" s="10">
        <f>IF(ISERROR(College!K11/College!G11),"n/a",College!K11/College!G11)</f>
        <v>0.13988142925813171</v>
      </c>
      <c r="D30" s="12">
        <f>IF(ISERROR(B30-C30),"n/a",B30-C30)</f>
        <v>6.9368155775815787E-3</v>
      </c>
    </row>
    <row r="31" spans="1:4" ht="15" x14ac:dyDescent="0.25">
      <c r="A31" s="14" t="s">
        <v>14</v>
      </c>
      <c r="B31" s="10">
        <f>IF(ISERROR(College!N11/College!F11),"n/a",College!N11/College!F11)</f>
        <v>9.829474559822543E-2</v>
      </c>
      <c r="C31" s="10">
        <f>IF(ISERROR(College!O11/College!G11),"n/a",College!O11/College!G11)</f>
        <v>0.13427335362922607</v>
      </c>
      <c r="D31" s="12">
        <f>IF(ISERROR(B31-C31),"n/a",B31-C31)</f>
        <v>-3.5978608031000642E-2</v>
      </c>
    </row>
    <row r="32" spans="1:4" ht="15" x14ac:dyDescent="0.25">
      <c r="A32" s="14" t="s">
        <v>15</v>
      </c>
      <c r="B32" s="10">
        <f>IF(ISERROR(College!N11/College!J11),"n/a",College!N11/College!J11)</f>
        <v>0.66949952785646838</v>
      </c>
      <c r="C32" s="10">
        <f>IF(ISERROR(College!O11/College!K11),"n/a",College!O11/College!K11)</f>
        <v>0.95990836197021767</v>
      </c>
      <c r="D32" s="12">
        <f>IF(ISERROR(B32-C32),"n/a",B32-C32)</f>
        <v>-0.29040883411374929</v>
      </c>
    </row>
    <row r="33" spans="1:4" ht="15.6" thickBot="1" x14ac:dyDescent="0.3">
      <c r="A33" s="15" t="s">
        <v>16</v>
      </c>
      <c r="B33" s="11">
        <f>IF(ISERROR(College!R11/College!N11), "n/a",College!R11/College!N11)</f>
        <v>0</v>
      </c>
      <c r="C33" s="11">
        <f>IF(ISERROR(College!S11/College!O11), "n/a",College!S11/College!O11)</f>
        <v>0.38424821002386633</v>
      </c>
      <c r="D33" s="13">
        <f>IF(ISERROR(B33-C33),"n/a",B33-C33)</f>
        <v>-0.38424821002386633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8/19/22</v>
      </c>
      <c r="C36" s="349" t="str">
        <f>(Summary!C7)</f>
        <v>as of 8/19/21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0.40872045639771803</v>
      </c>
      <c r="C39" s="10">
        <f>IF(ISERROR(College!G20/College!C20),"n/a",College!G20/College!C20)</f>
        <v>0.40676632572777338</v>
      </c>
      <c r="D39" s="12">
        <f>IF(ISERROR(B39-C39),"n/a",B39-C39)</f>
        <v>1.9541306699446537E-3</v>
      </c>
    </row>
    <row r="40" spans="1:4" ht="15" x14ac:dyDescent="0.25">
      <c r="A40" s="14" t="s">
        <v>13</v>
      </c>
      <c r="B40" s="10">
        <f>IF(ISERROR(College!J20/College!F20),"n/a",College!J20/College!F20)</f>
        <v>0.19740777666999004</v>
      </c>
      <c r="C40" s="10">
        <f>IF(ISERROR(College!K20/College!G20),"n/a",College!K20/College!G20)</f>
        <v>0.29110251450676983</v>
      </c>
      <c r="D40" s="12">
        <f>IF(ISERROR(B40-C40),"n/a",B40-C40)</f>
        <v>-9.3694737836779785E-2</v>
      </c>
    </row>
    <row r="41" spans="1:4" ht="15" x14ac:dyDescent="0.25">
      <c r="A41" s="14" t="s">
        <v>14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IF(ISERROR(College!F21/College!B21),"n/a",College!F21/College!B21)</f>
        <v>0.21951219512195122</v>
      </c>
      <c r="C45" s="10">
        <f>IF(ISERROR(College!G21/College!C21),"n/a",College!G21/College!C21)</f>
        <v>0.51724137931034486</v>
      </c>
      <c r="D45" s="12">
        <f t="shared" ref="D45:D49" si="0">IF(ISERROR(B45-C45),"n/a",B45-C45)</f>
        <v>-0.29772918418839367</v>
      </c>
    </row>
    <row r="46" spans="1:4" ht="15" x14ac:dyDescent="0.25">
      <c r="A46" s="14" t="s">
        <v>13</v>
      </c>
      <c r="B46" s="10">
        <f>IF(ISERROR(College!J21/College!F21),"n/a",College!J21/College!F21)</f>
        <v>0.3888888888888889</v>
      </c>
      <c r="C46" s="10">
        <f>IF(ISERROR(College!K21/College!G21),"n/a",College!K21/College!G21)</f>
        <v>0.36666666666666664</v>
      </c>
      <c r="D46" s="12">
        <f t="shared" si="0"/>
        <v>2.2222222222222254E-2</v>
      </c>
    </row>
    <row r="47" spans="1:4" ht="15" x14ac:dyDescent="0.25">
      <c r="A47" s="14" t="s">
        <v>14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" x14ac:dyDescent="0.25">
      <c r="A48" s="14" t="s">
        <v>15</v>
      </c>
      <c r="B48" s="10">
        <f>IF(ISERROR(College!N21/College!J21),"n/a",College!N21/College!J21)</f>
        <v>0</v>
      </c>
      <c r="C48" s="10">
        <f>IF(ISERROR(College!O21/College!K21),"n/a",College!O21/College!K21)</f>
        <v>0</v>
      </c>
      <c r="D48" s="12">
        <f t="shared" si="0"/>
        <v>0</v>
      </c>
    </row>
    <row r="49" spans="1:4" ht="15" x14ac:dyDescent="0.25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0.20370370370370369</v>
      </c>
      <c r="C51" s="10">
        <f>IF(ISERROR(College!G25/College!C25),"n/a",College!G25/College!C25)</f>
        <v>0.16</v>
      </c>
      <c r="D51" s="12">
        <f>IF(ISERROR(B51-C51),"n/a",B51-C51)</f>
        <v>4.3703703703703689E-2</v>
      </c>
    </row>
    <row r="52" spans="1:4" ht="15" x14ac:dyDescent="0.25">
      <c r="A52" s="14" t="s">
        <v>13</v>
      </c>
      <c r="B52" s="10">
        <f>IF(ISERROR(College!J25/College!F25),"n/a",College!J25/College!F25)</f>
        <v>9.0909090909090912E-2</v>
      </c>
      <c r="C52" s="10">
        <f>IF(ISERROR(College!K25/College!G25),"n/a",College!K25/College!G25)</f>
        <v>0.25</v>
      </c>
      <c r="D52" s="12">
        <f>IF(ISERROR(B52-C52),"n/a",B52-C52)</f>
        <v>-0.15909090909090909</v>
      </c>
    </row>
    <row r="53" spans="1:4" ht="15" x14ac:dyDescent="0.25">
      <c r="A53" s="14" t="s">
        <v>14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0.52586206896551724</v>
      </c>
      <c r="C57" s="10">
        <f>IF(ISERROR(College!G23/College!C23),"n/a",College!G23/College!C23)</f>
        <v>0.46025104602510458</v>
      </c>
      <c r="D57" s="12">
        <f>IF(ISERROR(B57-C57),"n/a",B57-C57)</f>
        <v>6.5611022940412655E-2</v>
      </c>
    </row>
    <row r="58" spans="1:4" ht="15" x14ac:dyDescent="0.25">
      <c r="A58" s="14" t="s">
        <v>13</v>
      </c>
      <c r="B58" s="10">
        <f>IF(ISERROR(College!J23/College!F23),"n/a",College!J23/College!F23)</f>
        <v>0.1721311475409836</v>
      </c>
      <c r="C58" s="10">
        <f>IF(ISERROR(College!K23/College!G23),"n/a",College!K23/College!G23)</f>
        <v>0.22727272727272727</v>
      </c>
      <c r="D58" s="12">
        <f>IF(ISERROR(B58-C58),"n/a",B58-C58)</f>
        <v>-5.5141579731743662E-2</v>
      </c>
    </row>
    <row r="59" spans="1:4" ht="15" x14ac:dyDescent="0.25">
      <c r="A59" s="14" t="s">
        <v>14</v>
      </c>
      <c r="B59" s="10">
        <f>IF(ISERROR(College!N23/College!F23),"n/a",College!N23/College!F23)</f>
        <v>4.9180327868852458E-2</v>
      </c>
      <c r="C59" s="10">
        <f>IF(ISERROR(College!O23/College!G23),"n/a",College!O23/College!G23)</f>
        <v>9.0909090909090905E-3</v>
      </c>
      <c r="D59" s="12">
        <f>IF(ISERROR(B59-C59),"n/a",B59-C59)</f>
        <v>4.0089418777943364E-2</v>
      </c>
    </row>
    <row r="60" spans="1:4" ht="15" x14ac:dyDescent="0.25">
      <c r="A60" s="14" t="s">
        <v>15</v>
      </c>
      <c r="B60" s="10">
        <f>IF(ISERROR(College!N23/College!J23),"n/a",College!N23/College!J23)</f>
        <v>0.2857142857142857</v>
      </c>
      <c r="C60" s="10">
        <f>IF(ISERROR(College!O23/College!K23),"n/a",College!O23/College!K23)</f>
        <v>0.04</v>
      </c>
      <c r="D60" s="12">
        <f>IF(ISERROR(B60-C60),"n/a",B60-C60)</f>
        <v>0.24571428571428569</v>
      </c>
    </row>
    <row r="61" spans="1:4" ht="15" x14ac:dyDescent="0.25">
      <c r="A61" s="14" t="s">
        <v>16</v>
      </c>
      <c r="B61" s="10">
        <f>IF(ISERROR(College!R23/College!N23), "n/a",College!R23/College!N23)</f>
        <v>0</v>
      </c>
      <c r="C61" s="10">
        <f>IF(ISERROR(College!S23/College!O23), "n/a",College!S23/College!O23)</f>
        <v>1</v>
      </c>
      <c r="D61" s="12">
        <f>IF(ISERROR(B61-C61),"n/a",B61-C61)</f>
        <v>-1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0.40892983699503899</v>
      </c>
      <c r="C63" s="10">
        <f>IF(ISERROR(College!G18/College!C18),"n/a",College!G18/College!C18)</f>
        <v>0.40913811007268952</v>
      </c>
      <c r="D63" s="12">
        <f>IF(ISERROR(B63-C63),"n/a",B63-C63)</f>
        <v>-2.0827307765053371E-4</v>
      </c>
    </row>
    <row r="64" spans="1:4" ht="15" x14ac:dyDescent="0.25">
      <c r="A64" s="14" t="s">
        <v>13</v>
      </c>
      <c r="B64" s="10">
        <f>IF(ISERROR(College!J18/College!F18),"n/a",College!J18/College!F18)</f>
        <v>0.19670710571923744</v>
      </c>
      <c r="C64" s="10">
        <f>IF(ISERROR(College!K18/College!G18),"n/a",College!K18/College!G18)</f>
        <v>0.28680203045685282</v>
      </c>
      <c r="D64" s="12">
        <f>IF(ISERROR(B64-C64),"n/a",B64-C64)</f>
        <v>-9.0094924737615378E-2</v>
      </c>
    </row>
    <row r="65" spans="1:4" ht="15" x14ac:dyDescent="0.25">
      <c r="A65" s="14" t="s">
        <v>14</v>
      </c>
      <c r="B65" s="10">
        <f>IF(ISERROR(College!N18/College!F18),"n/a",College!N18/College!F18)</f>
        <v>5.1993067590987872E-3</v>
      </c>
      <c r="C65" s="10">
        <f>IF(ISERROR(College!O18/College!G18),"n/a",College!O18/College!G18)</f>
        <v>8.4602368866328254E-4</v>
      </c>
      <c r="D65" s="12">
        <f>IF(ISERROR(B65-C65),"n/a",B65-C65)</f>
        <v>4.353283070435505E-3</v>
      </c>
    </row>
    <row r="66" spans="1:4" ht="15" x14ac:dyDescent="0.25">
      <c r="A66" s="14" t="s">
        <v>15</v>
      </c>
      <c r="B66" s="10">
        <f>IF(ISERROR(College!N18/College!J18),"n/a",College!N18/College!J18)</f>
        <v>2.643171806167401E-2</v>
      </c>
      <c r="C66" s="10">
        <f>IF(ISERROR(College!O18/College!K18),"n/a",College!O18/College!K18)</f>
        <v>2.9498525073746312E-3</v>
      </c>
      <c r="D66" s="12">
        <f>IF(ISERROR(B66-C66),"n/a",B66-C66)</f>
        <v>2.3481865554299378E-2</v>
      </c>
    </row>
    <row r="67" spans="1:4" ht="15.6" thickBot="1" x14ac:dyDescent="0.3">
      <c r="A67" s="15" t="s">
        <v>16</v>
      </c>
      <c r="B67" s="11">
        <f>IF(ISERROR(College!R18/College!N18), "n/a",College!R18/College!N18)</f>
        <v>0</v>
      </c>
      <c r="C67" s="11">
        <f>IF(ISERROR(College!S18/College!O18), "n/a",College!S18/College!O18)</f>
        <v>1</v>
      </c>
      <c r="D67" s="13">
        <f>IF(ISERROR(B67-C67),"n/a",B67-C67)</f>
        <v>-1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8/19/2022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Fall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August 19,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19" ht="15.75" customHeight="1" x14ac:dyDescent="0.25">
      <c r="A9" s="419"/>
      <c r="B9" s="349" t="str">
        <f>(Summary!B7)</f>
        <v>as of 8/19/22</v>
      </c>
      <c r="C9" s="351" t="str">
        <f>Summary!C7</f>
        <v>as of 8/19/21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0.6856944444444445</v>
      </c>
      <c r="C11" s="10">
        <f>IF(ISERROR(College!G29/College!C29),"n/a",College!G29/College!C29)</f>
        <v>0.62381765330134265</v>
      </c>
      <c r="D11" s="12">
        <f>IF(ISERROR(B11-C11),"n/a",B11-C11)</f>
        <v>6.187679114310185E-2</v>
      </c>
    </row>
    <row r="12" spans="1:19" ht="15" x14ac:dyDescent="0.25">
      <c r="A12" s="14" t="s">
        <v>13</v>
      </c>
      <c r="B12" s="10">
        <f>IF(ISERROR(College!J29/College!F29),"n/a",College!J29/College!F29)</f>
        <v>0.17689555060428061</v>
      </c>
      <c r="C12" s="10">
        <f>IF(ISERROR(College!K29/College!G29),"n/a",College!K29/College!G29)</f>
        <v>0.17973372781065089</v>
      </c>
      <c r="D12" s="12">
        <f>IF(ISERROR(B12-C12),"n/a",B12-C12)</f>
        <v>-2.8381772063702793E-3</v>
      </c>
    </row>
    <row r="13" spans="1:19" ht="15" x14ac:dyDescent="0.25">
      <c r="A13" s="14" t="s">
        <v>14</v>
      </c>
      <c r="B13" s="10">
        <f>IF(ISERROR(College!N29/College!F29),"n/a",College!N29/College!F29)</f>
        <v>0.11417189926406049</v>
      </c>
      <c r="C13" s="10">
        <f>IF(ISERROR(College!O29/College!G29),"n/a",College!O29/College!G29)</f>
        <v>0.1738905325443787</v>
      </c>
      <c r="D13" s="12">
        <f>IF(ISERROR(B13-C13),"n/a",B13-C13)</f>
        <v>-5.9718633280318206E-2</v>
      </c>
    </row>
    <row r="14" spans="1:19" ht="15" x14ac:dyDescent="0.25">
      <c r="A14" s="14" t="s">
        <v>15</v>
      </c>
      <c r="B14" s="10">
        <f>IF(ISERROR(College!N29/College!J29),"n/a",College!N29/College!J29)</f>
        <v>0.64541984732824431</v>
      </c>
      <c r="C14" s="10">
        <f>IF(ISERROR(College!O29/College!K29),"n/a",College!O29/College!K29)</f>
        <v>0.96748971193415634</v>
      </c>
      <c r="D14" s="12">
        <f>IF(ISERROR(B14-C14),"n/a",B14-C14)</f>
        <v>-0.32206986460591203</v>
      </c>
    </row>
    <row r="15" spans="1:19" ht="15" x14ac:dyDescent="0.25">
      <c r="A15" s="14" t="s">
        <v>16</v>
      </c>
      <c r="B15" s="10">
        <f>IF(ISERROR(College!R29/College!N29), "n/a",College!R29/College!N29)</f>
        <v>0</v>
      </c>
      <c r="C15" s="10">
        <f>IF(ISERROR(College!S29/College!O29), "n/a",College!S29/College!O29)</f>
        <v>0.43555933645257339</v>
      </c>
      <c r="D15" s="12">
        <f>IF(ISERROR(B15-C15),"n/a",B15-C15)</f>
        <v>-0.43555933645257339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IF(ISERROR(College!F33/College!B33),"n/a",College!F33/College!B33)</f>
        <v>0.85477505919494867</v>
      </c>
      <c r="C17" s="10">
        <f>IF(ISERROR(College!G33/College!C33),"n/a",College!G33/College!C33)</f>
        <v>0.82968750000000002</v>
      </c>
      <c r="D17" s="12">
        <f>IF(ISERROR(B17-C17),"n/a",B17-C17)</f>
        <v>2.508755919494865E-2</v>
      </c>
    </row>
    <row r="18" spans="1:4" ht="15" x14ac:dyDescent="0.25">
      <c r="A18" s="14" t="s">
        <v>13</v>
      </c>
      <c r="B18" s="10">
        <f>IF(ISERROR(College!J33/College!F33),"n/a",College!J33/College!F33)</f>
        <v>6.7405355493998148E-2</v>
      </c>
      <c r="C18" s="10">
        <f>IF(ISERROR(College!K33/College!G33),"n/a",College!K33/College!G33)</f>
        <v>2.8248587570621469E-2</v>
      </c>
      <c r="D18" s="12">
        <f>IF(ISERROR(B18-C18),"n/a",B18-C18)</f>
        <v>3.9156767923376676E-2</v>
      </c>
    </row>
    <row r="19" spans="1:4" ht="15" x14ac:dyDescent="0.25">
      <c r="A19" s="14" t="s">
        <v>14</v>
      </c>
      <c r="B19" s="10">
        <f>IF(ISERROR(College!N33/College!F33),"n/a",College!N33/College!F33)</f>
        <v>3.7857802400738688E-2</v>
      </c>
      <c r="C19" s="10">
        <f>IF(ISERROR(College!O33/College!G33),"n/a",College!O33/College!G33)</f>
        <v>2.5423728813559324E-2</v>
      </c>
      <c r="D19" s="12">
        <f>IF(ISERROR(B19-C19),"n/a",B19-C19)</f>
        <v>1.2434073587179365E-2</v>
      </c>
    </row>
    <row r="20" spans="1:4" ht="15" x14ac:dyDescent="0.25">
      <c r="A20" s="14" t="s">
        <v>15</v>
      </c>
      <c r="B20" s="10">
        <f>IF(ISERROR(College!N33/College!J33),"n/a",College!N33/College!J33)</f>
        <v>0.56164383561643838</v>
      </c>
      <c r="C20" s="10">
        <f>IF(ISERROR(College!O33/College!K33),"n/a",College!O33/College!K33)</f>
        <v>0.9</v>
      </c>
      <c r="D20" s="12">
        <f>IF(ISERROR(B20-C20),"n/a",B20-C20)</f>
        <v>-0.33835616438356164</v>
      </c>
    </row>
    <row r="21" spans="1:4" ht="15" x14ac:dyDescent="0.25">
      <c r="A21" s="14" t="s">
        <v>16</v>
      </c>
      <c r="B21" s="10">
        <f>IF(ISERROR(College!R33/College!N33), "n/a",College!R33/College!N33)</f>
        <v>0</v>
      </c>
      <c r="C21" s="10">
        <f>IF(ISERROR(College!S33/College!O33), "n/a",College!S33/College!O33)</f>
        <v>0.22222222222222221</v>
      </c>
      <c r="D21" s="12">
        <f>IF(ISERROR(B21-C21),"n/a",B21-C21)</f>
        <v>-0.22222222222222221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0.78103339634530555</v>
      </c>
      <c r="C23" s="10">
        <f>IF(ISERROR(College!G31/College!C31),"n/a",College!G31/College!C31)</f>
        <v>0.74938401971136925</v>
      </c>
      <c r="D23" s="12">
        <f>IF(ISERROR(B23-C23),"n/a",B23-C23)</f>
        <v>3.1649376633936299E-2</v>
      </c>
    </row>
    <row r="24" spans="1:4" ht="15" x14ac:dyDescent="0.25">
      <c r="A24" s="14" t="s">
        <v>13</v>
      </c>
      <c r="B24" s="10">
        <f>IF(ISERROR(College!J31/College!F31),"n/a",College!J31/College!F31)</f>
        <v>9.7216619604679311E-2</v>
      </c>
      <c r="C24" s="10">
        <f>IF(ISERROR(College!K31/College!G31),"n/a",College!K31/College!G31)</f>
        <v>5.9652418976045091E-2</v>
      </c>
      <c r="D24" s="12">
        <f>IF(ISERROR(B24-C24),"n/a",B24-C24)</f>
        <v>3.756420062863422E-2</v>
      </c>
    </row>
    <row r="25" spans="1:4" ht="15" x14ac:dyDescent="0.25">
      <c r="A25" s="14" t="s">
        <v>14</v>
      </c>
      <c r="B25" s="10">
        <f>IF(ISERROR(College!N31/College!F31),"n/a",College!N31/College!F31)</f>
        <v>2.7027027027027029E-2</v>
      </c>
      <c r="C25" s="10">
        <f>IF(ISERROR(College!O31/College!G31),"n/a",College!O31/College!G31)</f>
        <v>4.133395960544857E-2</v>
      </c>
      <c r="D25" s="12">
        <f>IF(ISERROR(B25-C25),"n/a",B25-C25)</f>
        <v>-1.4306932578421541E-2</v>
      </c>
    </row>
    <row r="26" spans="1:4" ht="15" x14ac:dyDescent="0.25">
      <c r="A26" s="14" t="s">
        <v>15</v>
      </c>
      <c r="B26" s="10">
        <f>IF(ISERROR(College!N31/College!J31),"n/a",College!N31/College!J31)</f>
        <v>0.27800829875518673</v>
      </c>
      <c r="C26" s="10">
        <f>IF(ISERROR(College!O31/College!K31),"n/a",College!O31/College!K31)</f>
        <v>0.69291338582677164</v>
      </c>
      <c r="D26" s="12">
        <f>IF(ISERROR(B26-C26),"n/a",B26-C26)</f>
        <v>-0.41490508707158491</v>
      </c>
    </row>
    <row r="27" spans="1:4" ht="15" x14ac:dyDescent="0.25">
      <c r="A27" s="14" t="s">
        <v>16</v>
      </c>
      <c r="B27" s="10">
        <f>IF(ISERROR(College!R31/College!N31), "n/a",College!R31/College!N31)</f>
        <v>0</v>
      </c>
      <c r="C27" s="10">
        <f>IF(ISERROR(College!S31/College!O31), "n/a",College!S31/College!O31)</f>
        <v>1.1363636363636364E-2</v>
      </c>
      <c r="D27" s="12">
        <f>IF(ISERROR(B27-C27),"n/a",B27-C27)</f>
        <v>-1.1363636363636364E-2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0.7055412618563035</v>
      </c>
      <c r="C29" s="10">
        <f>IF(ISERROR(College!G27/College!C27),"n/a",College!G27/College!C27)</f>
        <v>0.64786384430487709</v>
      </c>
      <c r="D29" s="12">
        <f>IF(ISERROR(B29-C29),"n/a",B29-C29)</f>
        <v>5.7677417551426413E-2</v>
      </c>
    </row>
    <row r="30" spans="1:4" ht="15" x14ac:dyDescent="0.25">
      <c r="A30" s="14" t="s">
        <v>13</v>
      </c>
      <c r="B30" s="10">
        <f>IF(ISERROR(College!J27/College!F27),"n/a",College!J27/College!F27)</f>
        <v>0.15969085070483863</v>
      </c>
      <c r="C30" s="10">
        <f>IF(ISERROR(College!K27/College!G27),"n/a",College!K27/College!G27)</f>
        <v>0.15480821016097182</v>
      </c>
      <c r="D30" s="12">
        <f>IF(ISERROR(B30-C30),"n/a",B30-C30)</f>
        <v>4.8826405438668063E-3</v>
      </c>
    </row>
    <row r="31" spans="1:4" ht="15" x14ac:dyDescent="0.25">
      <c r="A31" s="14" t="s">
        <v>14</v>
      </c>
      <c r="B31" s="10">
        <f>IF(ISERROR(College!N27/College!F27),"n/a",College!N27/College!F27)</f>
        <v>9.7915419365373096E-2</v>
      </c>
      <c r="C31" s="10">
        <f>IF(ISERROR(College!O27/College!G27),"n/a",College!O27/College!G27)</f>
        <v>0.14756747052839447</v>
      </c>
      <c r="D31" s="12">
        <f>IF(ISERROR(B31-C31),"n/a",B31-C31)</f>
        <v>-4.9652051163021377E-2</v>
      </c>
    </row>
    <row r="32" spans="1:4" ht="15" x14ac:dyDescent="0.25">
      <c r="A32" s="14" t="s">
        <v>15</v>
      </c>
      <c r="B32" s="10">
        <f>IF(ISERROR(College!N27/College!J27),"n/a",College!N27/College!J27)</f>
        <v>0.61315610088616224</v>
      </c>
      <c r="C32" s="10">
        <f>IF(ISERROR(College!O27/College!K27),"n/a",College!O27/College!K27)</f>
        <v>0.95322767684576726</v>
      </c>
      <c r="D32" s="12">
        <f>IF(ISERROR(B32-C32),"n/a",B32-C32)</f>
        <v>-0.34007157595960502</v>
      </c>
    </row>
    <row r="33" spans="1:4" ht="15.6" thickBot="1" x14ac:dyDescent="0.3">
      <c r="A33" s="15" t="s">
        <v>16</v>
      </c>
      <c r="B33" s="11">
        <f>IF(ISERROR(College!R27/College!N27), "n/a",College!R27/College!N27)</f>
        <v>0</v>
      </c>
      <c r="C33" s="11">
        <f>IF(ISERROR(College!S27/College!O27), "n/a",College!S27/College!O27)</f>
        <v>0.41808596918085972</v>
      </c>
      <c r="D33" s="13">
        <f>IF(ISERROR(B33-C33),"n/a",B33-C33)</f>
        <v>-0.41808596918085972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8/19/22</v>
      </c>
      <c r="C36" s="349" t="str">
        <f>(Summary!C7)</f>
        <v>as of 8/19/21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0.76893711070926263</v>
      </c>
      <c r="C39" s="10">
        <f>IF(ISERROR(College!G36/College!C36),"n/a",College!G36/College!C36)</f>
        <v>0.79703223605662632</v>
      </c>
      <c r="D39" s="12">
        <f>IF(ISERROR(B39-C39),"n/a",B39-C39)</f>
        <v>-2.8095125347363692E-2</v>
      </c>
    </row>
    <row r="40" spans="1:4" ht="15" x14ac:dyDescent="0.25">
      <c r="A40" s="14" t="s">
        <v>13</v>
      </c>
      <c r="B40" s="10">
        <f>IF(ISERROR(College!J36/College!F36),"n/a",College!J36/College!F36)</f>
        <v>0.19885027436634439</v>
      </c>
      <c r="C40" s="10">
        <f>IF(ISERROR(College!K36/College!G36),"n/a",College!K36/College!G36)</f>
        <v>0.23796276481917397</v>
      </c>
      <c r="D40" s="12">
        <f>IF(ISERROR(B40-C40),"n/a",B40-C40)</f>
        <v>-3.9112490452829579E-2</v>
      </c>
    </row>
    <row r="41" spans="1:4" ht="15" x14ac:dyDescent="0.25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IF(ISERROR(College!F37/College!B37),"n/a",College!F37/College!B37)</f>
        <v>0.61818181818181817</v>
      </c>
      <c r="C45" s="10">
        <f>IF(ISERROR(College!G37/College!C37),"n/a",College!G37/College!C37)</f>
        <v>0.91891891891891897</v>
      </c>
      <c r="D45" s="12">
        <f>IF(ISERROR(B45-C45),"n/a",B45-C45)</f>
        <v>-0.3007371007371008</v>
      </c>
    </row>
    <row r="46" spans="1:4" ht="15" x14ac:dyDescent="0.25">
      <c r="A46" s="14" t="s">
        <v>13</v>
      </c>
      <c r="B46" s="10">
        <f>IF(ISERROR(College!J37/College!F37),"n/a",College!J37/College!F37)</f>
        <v>0.29411764705882354</v>
      </c>
      <c r="C46" s="10">
        <f>IF(ISERROR(College!K37/College!G37),"n/a",College!K37/College!G37)</f>
        <v>0.17647058823529413</v>
      </c>
      <c r="D46" s="12">
        <f>IF(ISERROR(B46-C46),"n/a",B46-C46)</f>
        <v>0.11764705882352941</v>
      </c>
    </row>
    <row r="47" spans="1:4" ht="15" x14ac:dyDescent="0.25">
      <c r="A47" s="14" t="s">
        <v>14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IF(ISERROR(College!N37/College!J37),"n/a",College!N37/College!J37)</f>
        <v>0</v>
      </c>
      <c r="C48" s="10">
        <f>IF(ISERROR(College!O37/College!K37),"n/a",College!O37/College!K37)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0.2391304347826087</v>
      </c>
      <c r="C51" s="10">
        <f>IF(ISERROR(College!G41/College!C41),"n/a",College!G41/College!C41)</f>
        <v>0.5</v>
      </c>
      <c r="D51" s="12">
        <f>IF(ISERROR(B51-C51),"n/a",B51-C51)</f>
        <v>-0.2608695652173913</v>
      </c>
    </row>
    <row r="52" spans="1:4" ht="15" x14ac:dyDescent="0.25">
      <c r="A52" s="14" t="s">
        <v>13</v>
      </c>
      <c r="B52" s="10">
        <f>IF(ISERROR(College!J41/College!F41),"n/a",College!J41/College!F41)</f>
        <v>0.19230769230769232</v>
      </c>
      <c r="C52" s="10">
        <f>IF(ISERROR(College!K41/College!G41),"n/a",College!K41/College!G41)</f>
        <v>0.2391304347826087</v>
      </c>
      <c r="D52" s="12">
        <f>IF(ISERROR(B52-C52),"n/a",B52-C52)</f>
        <v>-4.6822742474916385E-2</v>
      </c>
    </row>
    <row r="53" spans="1:4" ht="15" x14ac:dyDescent="0.25">
      <c r="A53" s="14" t="s">
        <v>14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0.89005235602094246</v>
      </c>
      <c r="C57" s="10">
        <f>IF(ISERROR(College!G39/College!C39),"n/a",College!G39/College!C39)</f>
        <v>0.99569583931133432</v>
      </c>
      <c r="D57" s="12">
        <f>IF(ISERROR(B57-C57),"n/a",B57-C57)</f>
        <v>-0.10564348329039186</v>
      </c>
    </row>
    <row r="58" spans="1:4" ht="15" x14ac:dyDescent="0.25">
      <c r="A58" s="14" t="s">
        <v>13</v>
      </c>
      <c r="B58" s="10">
        <f>IF(ISERROR(College!J39/College!F39),"n/a",College!J39/College!F39)</f>
        <v>0.20588235294117646</v>
      </c>
      <c r="C58" s="10">
        <f>IF(ISERROR(College!K39/College!G39),"n/a",College!K39/College!G39)</f>
        <v>0.12536023054755044</v>
      </c>
      <c r="D58" s="12">
        <f>IF(ISERROR(B58-C58),"n/a",B58-C58)</f>
        <v>8.0522122393626022E-2</v>
      </c>
    </row>
    <row r="59" spans="1:4" ht="15" x14ac:dyDescent="0.25">
      <c r="A59" s="14" t="s">
        <v>14</v>
      </c>
      <c r="B59" s="10">
        <f>IF(ISERROR(College!N39/College!F39),"n/a",College!N39/College!F39)</f>
        <v>2.3529411764705882E-2</v>
      </c>
      <c r="C59" s="10">
        <f>IF(ISERROR(College!O39/College!G39),"n/a",College!O39/College!G39)</f>
        <v>2.881844380403458E-3</v>
      </c>
      <c r="D59" s="12">
        <f>IF(ISERROR(B59-C59),"n/a",B59-C59)</f>
        <v>2.0647567384302425E-2</v>
      </c>
    </row>
    <row r="60" spans="1:4" ht="15" x14ac:dyDescent="0.25">
      <c r="A60" s="14" t="s">
        <v>15</v>
      </c>
      <c r="B60" s="10">
        <f>IF(ISERROR(College!N39/College!J39),"n/a",College!N39/College!J39)</f>
        <v>0.11428571428571428</v>
      </c>
      <c r="C60" s="10">
        <f>IF(ISERROR(College!O39/College!K39),"n/a",College!O39/College!K39)</f>
        <v>2.2988505747126436E-2</v>
      </c>
      <c r="D60" s="12">
        <f>IF(ISERROR(B60-C60),"n/a",B60-C60)</f>
        <v>9.1297208538587846E-2</v>
      </c>
    </row>
    <row r="61" spans="1:4" ht="15" x14ac:dyDescent="0.25">
      <c r="A61" s="14" t="s">
        <v>16</v>
      </c>
      <c r="B61" s="10">
        <f>IF(ISERROR(College!R39/College!N39), "n/a",College!R39/College!N39)</f>
        <v>0</v>
      </c>
      <c r="C61" s="10">
        <f>IF(ISERROR(College!S39/College!O39), "n/a",College!S39/College!O39)</f>
        <v>1</v>
      </c>
      <c r="D61" s="12">
        <f>IF(ISERROR(B61-C61),"n/a",B61-C61)</f>
        <v>-1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0.77419919481883426</v>
      </c>
      <c r="C63" s="10">
        <f>IF(ISERROR(College!G34/College!C34),"n/a",College!G34/College!C34)</f>
        <v>0.81489741302408569</v>
      </c>
      <c r="D63" s="12">
        <f>IF(ISERROR(B63-C63),"n/a",B63-C63)</f>
        <v>-4.0698218205251435E-2</v>
      </c>
    </row>
    <row r="64" spans="1:4" ht="15" x14ac:dyDescent="0.25">
      <c r="A64" s="14" t="s">
        <v>13</v>
      </c>
      <c r="B64" s="10">
        <f>IF(ISERROR(College!J34/College!F34),"n/a",College!J34/College!F34)</f>
        <v>0.20031652724395207</v>
      </c>
      <c r="C64" s="10">
        <f>IF(ISERROR(College!K34/College!G34),"n/a",College!K34/College!G34)</f>
        <v>0.22295201605546433</v>
      </c>
      <c r="D64" s="12">
        <f>IF(ISERROR(B64-C64),"n/a",B64-C64)</f>
        <v>-2.2635488811512255E-2</v>
      </c>
    </row>
    <row r="65" spans="1:4" ht="15" x14ac:dyDescent="0.25">
      <c r="A65" s="14" t="s">
        <v>14</v>
      </c>
      <c r="B65" s="10">
        <f>IF(ISERROR(College!N34/College!F34),"n/a",College!N34/College!F34)</f>
        <v>2.7130906624463036E-3</v>
      </c>
      <c r="C65" s="10">
        <f>IF(ISERROR(College!O34/College!G34),"n/a",College!O34/College!G34)</f>
        <v>3.6489691662105453E-4</v>
      </c>
      <c r="D65" s="12">
        <f>IF(ISERROR(B65-C65),"n/a",B65-C65)</f>
        <v>2.3481937458252489E-3</v>
      </c>
    </row>
    <row r="66" spans="1:4" ht="15" x14ac:dyDescent="0.25">
      <c r="A66" s="14" t="s">
        <v>15</v>
      </c>
      <c r="B66" s="10">
        <f>IF(ISERROR(College!N34/College!J34),"n/a",College!N34/College!J34)</f>
        <v>1.3544018058690745E-2</v>
      </c>
      <c r="C66" s="10">
        <f>IF(ISERROR(College!O34/College!K34),"n/a",College!O34/College!K34)</f>
        <v>1.6366612111292963E-3</v>
      </c>
      <c r="D66" s="12">
        <f>IF(ISERROR(B66-C66),"n/a",B66-C66)</f>
        <v>1.1907356847561449E-2</v>
      </c>
    </row>
    <row r="67" spans="1:4" ht="15.6" thickBot="1" x14ac:dyDescent="0.3">
      <c r="A67" s="15" t="s">
        <v>16</v>
      </c>
      <c r="B67" s="11">
        <f>IF(ISERROR(College!R34/College!N34), "n/a",College!R34/College!N34)</f>
        <v>0</v>
      </c>
      <c r="C67" s="11">
        <f>IF(ISERROR(College!S34/College!O34), "n/a",College!S34/College!O34)</f>
        <v>1</v>
      </c>
      <c r="D67" s="13">
        <f>IF(ISERROR(B67-C67),"n/a",B67-C67)</f>
        <v>-1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8/19/2022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August 19,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customHeight="1" x14ac:dyDescent="0.25">
      <c r="A9" s="419"/>
      <c r="B9" s="349" t="str">
        <f>(Summary!B7)</f>
        <v>as of 8/19/22</v>
      </c>
      <c r="C9" s="351" t="str">
        <f>Summary!C7</f>
        <v>as of 8/19/21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0.76057007125890741</v>
      </c>
      <c r="C11" s="10">
        <f>IF(ISERROR(College!G45/College!C45),"n/a",College!G45/College!C45)</f>
        <v>0.74875117077739617</v>
      </c>
      <c r="D11" s="12">
        <f>IF(ISERROR(B11-C11),"n/a",B11-C11)</f>
        <v>1.1818900481511241E-2</v>
      </c>
    </row>
    <row r="12" spans="1:4" ht="15" x14ac:dyDescent="0.25">
      <c r="A12" s="14" t="s">
        <v>13</v>
      </c>
      <c r="B12" s="10">
        <f>IF(ISERROR(College!J45/College!F45),"n/a",College!J45/College!F45)</f>
        <v>0.18915261295023944</v>
      </c>
      <c r="C12" s="10">
        <f>IF(ISERROR(College!K45/College!G45),"n/a",College!K45/College!G45)</f>
        <v>0.19003440008339414</v>
      </c>
      <c r="D12" s="12">
        <f>IF(ISERROR(B12-C12),"n/a",B12-C12)</f>
        <v>-8.8178713315470447E-4</v>
      </c>
    </row>
    <row r="13" spans="1:4" ht="15" x14ac:dyDescent="0.25">
      <c r="A13" s="14" t="s">
        <v>14</v>
      </c>
      <c r="B13" s="10">
        <f>IF(ISERROR(College!N45/College!F45),"n/a",College!N45/College!F45)</f>
        <v>0.12762856547990839</v>
      </c>
      <c r="C13" s="10">
        <f>IF(ISERROR(College!O45/College!G45),"n/a",College!O45/College!G45)</f>
        <v>0.18388408214322943</v>
      </c>
      <c r="D13" s="12">
        <f>IF(ISERROR(B13-C13),"n/a",B13-C13)</f>
        <v>-5.6255516663321042E-2</v>
      </c>
    </row>
    <row r="14" spans="1:4" ht="15" x14ac:dyDescent="0.25">
      <c r="A14" s="14" t="s">
        <v>15</v>
      </c>
      <c r="B14" s="10">
        <f>IF(ISERROR(College!N45/College!J45),"n/a",College!N45/College!J45)</f>
        <v>0.67473858007705012</v>
      </c>
      <c r="C14" s="10">
        <f>IF(ISERROR(College!O45/College!K45),"n/a",College!O45/College!K45)</f>
        <v>0.96763576522216133</v>
      </c>
      <c r="D14" s="12">
        <f>IF(ISERROR(B14-C14),"n/a",B14-C14)</f>
        <v>-0.29289718514511121</v>
      </c>
    </row>
    <row r="15" spans="1:4" ht="15" x14ac:dyDescent="0.25">
      <c r="A15" s="14" t="s">
        <v>16</v>
      </c>
      <c r="B15" s="10">
        <f>IF(ISERROR(College!R45/College!N45), "n/a",College!R45/College!N45)</f>
        <v>0</v>
      </c>
      <c r="C15" s="10">
        <f>IF(ISERROR(College!S45/College!O45), "n/a",College!S45/College!O45)</f>
        <v>0.42233560090702948</v>
      </c>
      <c r="D15" s="12">
        <f>IF(ISERROR(B15-C15),"n/a",B15-C15)</f>
        <v>-0.42233560090702948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IF(ISERROR(College!F49/College!B49),"n/a",College!F49/College!B49)</f>
        <v>0.88853503184713378</v>
      </c>
      <c r="C17" s="10">
        <f>IF(ISERROR(College!G49/College!C49),"n/a",College!G49/College!C49)</f>
        <v>0.87056737588652477</v>
      </c>
      <c r="D17" s="12">
        <f>IF(ISERROR(B17-C17),"n/a",B17-C17)</f>
        <v>1.7967655960609008E-2</v>
      </c>
    </row>
    <row r="18" spans="1:4" ht="15" x14ac:dyDescent="0.25">
      <c r="A18" s="14" t="s">
        <v>13</v>
      </c>
      <c r="B18" s="10">
        <f>IF(ISERROR(College!J49/College!F49),"n/a",College!J49/College!F49)</f>
        <v>5.197132616487455E-2</v>
      </c>
      <c r="C18" s="10">
        <f>IF(ISERROR(College!K49/College!G49),"n/a",College!K49/College!G49)</f>
        <v>2.8513238289205704E-2</v>
      </c>
      <c r="D18" s="12">
        <f>IF(ISERROR(B18-C18),"n/a",B18-C18)</f>
        <v>2.3458087875668845E-2</v>
      </c>
    </row>
    <row r="19" spans="1:4" ht="15" x14ac:dyDescent="0.25">
      <c r="A19" s="14" t="s">
        <v>14</v>
      </c>
      <c r="B19" s="10">
        <f>IF(ISERROR(College!N49/College!F49),"n/a",College!N49/College!F49)</f>
        <v>2.8673835125448029E-2</v>
      </c>
      <c r="C19" s="10">
        <f>IF(ISERROR(College!O49/College!G49),"n/a",College!O49/College!G49)</f>
        <v>2.2403258655804479E-2</v>
      </c>
      <c r="D19" s="12">
        <f>IF(ISERROR(B19-C19),"n/a",B19-C19)</f>
        <v>6.2705764696435497E-3</v>
      </c>
    </row>
    <row r="20" spans="1:4" ht="15" x14ac:dyDescent="0.25">
      <c r="A20" s="14" t="s">
        <v>15</v>
      </c>
      <c r="B20" s="10">
        <f>IF(ISERROR(College!N49/College!J49),"n/a",College!N49/College!J49)</f>
        <v>0.55172413793103448</v>
      </c>
      <c r="C20" s="10">
        <f>IF(ISERROR(College!O49/College!K49),"n/a",College!O49/College!K49)</f>
        <v>0.7857142857142857</v>
      </c>
      <c r="D20" s="12">
        <f>IF(ISERROR(B20-C20),"n/a",B20-C20)</f>
        <v>-0.23399014778325122</v>
      </c>
    </row>
    <row r="21" spans="1:4" ht="15" x14ac:dyDescent="0.25">
      <c r="A21" s="14" t="s">
        <v>16</v>
      </c>
      <c r="B21" s="10">
        <f>IF(ISERROR(College!R49/College!N49), "n/a",College!R49/College!N49)</f>
        <v>0</v>
      </c>
      <c r="C21" s="10">
        <f>IF(ISERROR(College!S49/College!O49), "n/a",College!S49/College!O49)</f>
        <v>9.0909090909090912E-2</v>
      </c>
      <c r="D21" s="12">
        <f>IF(ISERROR(B21-C21),"n/a",B21-C21)</f>
        <v>-9.0909090909090912E-2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IF(ISERROR(College!F47/College!B47),"n/a",College!F47/College!B47)</f>
        <v>0.82857142857142863</v>
      </c>
      <c r="C23" s="10">
        <f>IF(ISERROR(College!G47/College!C47),"n/a",College!G47/College!C47)</f>
        <v>0.79389312977099236</v>
      </c>
      <c r="D23" s="12">
        <f>IF(ISERROR(B23-C23),"n/a",B23-C23)</f>
        <v>3.4678298800436269E-2</v>
      </c>
    </row>
    <row r="24" spans="1:4" ht="15" x14ac:dyDescent="0.25">
      <c r="A24" s="14" t="s">
        <v>13</v>
      </c>
      <c r="B24" s="10">
        <f>IF(ISERROR(College!J47/College!F47),"n/a",College!J47/College!F47)</f>
        <v>7.9310344827586213E-2</v>
      </c>
      <c r="C24" s="10">
        <f>IF(ISERROR(College!K47/College!G47),"n/a",College!K47/College!G47)</f>
        <v>3.9835164835164832E-2</v>
      </c>
      <c r="D24" s="12">
        <f>IF(ISERROR(B24-C24),"n/a",B24-C24)</f>
        <v>3.947517999242138E-2</v>
      </c>
    </row>
    <row r="25" spans="1:4" ht="15" x14ac:dyDescent="0.25">
      <c r="A25" s="14" t="s">
        <v>14</v>
      </c>
      <c r="B25" s="10">
        <f>IF(ISERROR(College!N47/College!F47),"n/a",College!N47/College!F47)</f>
        <v>3.2183908045977011E-2</v>
      </c>
      <c r="C25" s="10">
        <f>IF(ISERROR(College!O47/College!G47),"n/a",College!O47/College!G47)</f>
        <v>2.7472527472527472E-2</v>
      </c>
      <c r="D25" s="12">
        <f>IF(ISERROR(B25-C25),"n/a",B25-C25)</f>
        <v>4.711380573449539E-3</v>
      </c>
    </row>
    <row r="26" spans="1:4" ht="15" x14ac:dyDescent="0.25">
      <c r="A26" s="14" t="s">
        <v>15</v>
      </c>
      <c r="B26" s="10">
        <f>IF(ISERROR(College!N47/College!J47),"n/a",College!N47/College!J47)</f>
        <v>0.40579710144927539</v>
      </c>
      <c r="C26" s="10">
        <f>IF(ISERROR(College!O47/College!K47),"n/a",College!O47/College!K47)</f>
        <v>0.68965517241379315</v>
      </c>
      <c r="D26" s="12">
        <f>IF(ISERROR(B26-C26),"n/a",B26-C26)</f>
        <v>-0.28385807096451776</v>
      </c>
    </row>
    <row r="27" spans="1:4" ht="15" x14ac:dyDescent="0.25">
      <c r="A27" s="14" t="s">
        <v>16</v>
      </c>
      <c r="B27" s="10">
        <f>IF(ISERROR(College!R47/College!N47), "n/a",College!R47/College!N47)</f>
        <v>0</v>
      </c>
      <c r="C27" s="10">
        <f>IF(ISERROR(College!S47/College!O47), "n/a",College!S47/College!O47)</f>
        <v>0.1</v>
      </c>
      <c r="D27" s="12">
        <f>IF(ISERROR(B27-C27),"n/a",B27-C27)</f>
        <v>-0.1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0.77117696393625945</v>
      </c>
      <c r="C29" s="10">
        <f>IF(ISERROR(College!G43/College!C43),"n/a",College!G43/College!C43)</f>
        <v>0.75645420835373955</v>
      </c>
      <c r="D29" s="12">
        <f>IF(ISERROR(B29-C29),"n/a",B29-C29)</f>
        <v>1.4722755582519897E-2</v>
      </c>
    </row>
    <row r="30" spans="1:4" ht="15" x14ac:dyDescent="0.25">
      <c r="A30" s="14" t="s">
        <v>13</v>
      </c>
      <c r="B30" s="10">
        <f>IF(ISERROR(College!J43/College!F43),"n/a",College!J43/College!F43)</f>
        <v>0.17355446800797536</v>
      </c>
      <c r="C30" s="10">
        <f>IF(ISERROR(College!K43/College!G43),"n/a",College!K43/College!G43)</f>
        <v>0.17258601553829078</v>
      </c>
      <c r="D30" s="12">
        <f>IF(ISERROR(B30-C30),"n/a",B30-C30)</f>
        <v>9.6845246968457754E-4</v>
      </c>
    </row>
    <row r="31" spans="1:4" ht="15" x14ac:dyDescent="0.25">
      <c r="A31" s="14" t="s">
        <v>14</v>
      </c>
      <c r="B31" s="10">
        <f>IF(ISERROR(College!N43/College!F43),"n/a",College!N43/College!F43)</f>
        <v>0.11509878557186877</v>
      </c>
      <c r="C31" s="10">
        <f>IF(ISERROR(College!O43/College!G43),"n/a",College!O43/College!G43)</f>
        <v>0.16601923788383277</v>
      </c>
      <c r="D31" s="12">
        <f>IF(ISERROR(B31-C31),"n/a",B31-C31)</f>
        <v>-5.0920452311964001E-2</v>
      </c>
    </row>
    <row r="32" spans="1:4" ht="15" x14ac:dyDescent="0.25">
      <c r="A32" s="14" t="s">
        <v>15</v>
      </c>
      <c r="B32" s="10">
        <f>IF(ISERROR(College!N43/College!J43),"n/a",College!N43/College!J43)</f>
        <v>0.66318537859007831</v>
      </c>
      <c r="C32" s="10">
        <f>IF(ISERROR(College!O43/College!K43),"n/a",College!O43/College!K43)</f>
        <v>0.96195069667738475</v>
      </c>
      <c r="D32" s="12">
        <f>IF(ISERROR(B32-C32),"n/a",B32-C32)</f>
        <v>-0.29876531808730644</v>
      </c>
    </row>
    <row r="33" spans="1:4" ht="15.6" thickBot="1" x14ac:dyDescent="0.3">
      <c r="A33" s="15" t="s">
        <v>16</v>
      </c>
      <c r="B33" s="11">
        <f>IF(ISERROR(College!R43/College!N43), "n/a",College!R43/College!N43)</f>
        <v>0</v>
      </c>
      <c r="C33" s="11">
        <f>IF(ISERROR(College!S43/College!O43), "n/a",College!S43/College!O43)</f>
        <v>0.41671309192200556</v>
      </c>
      <c r="D33" s="13">
        <f>IF(ISERROR(B33-C33),"n/a",B33-C33)</f>
        <v>-0.41671309192200556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8/19/22</v>
      </c>
      <c r="C36" s="349" t="str">
        <f>(Summary!C7)</f>
        <v>as of 8/19/21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0.62692307692307692</v>
      </c>
      <c r="C39" s="10">
        <f>IF(ISERROR(College!G52/College!C52),"n/a",College!G52/College!C52)</f>
        <v>0.61458748505380634</v>
      </c>
      <c r="D39" s="12">
        <f>IF(ISERROR(B39-C39),"n/a",B39-C39)</f>
        <v>1.2335591869270579E-2</v>
      </c>
    </row>
    <row r="40" spans="1:4" ht="15" x14ac:dyDescent="0.25">
      <c r="A40" s="14" t="s">
        <v>13</v>
      </c>
      <c r="B40" s="10">
        <f>IF(ISERROR(College!J52/College!F52),"n/a",College!J52/College!F52)</f>
        <v>0.19785276073619631</v>
      </c>
      <c r="C40" s="10">
        <f>IF(ISERROR(College!K52/College!G52),"n/a",College!K52/College!G52)</f>
        <v>0.26848249027237353</v>
      </c>
      <c r="D40" s="12">
        <f>IF(ISERROR(B40-C40),"n/a",B40-C40)</f>
        <v>-7.0629729536177216E-2</v>
      </c>
    </row>
    <row r="41" spans="1:4" ht="15" x14ac:dyDescent="0.25">
      <c r="A41" s="14" t="s">
        <v>14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IF(ISERROR(College!F53/College!B53),"n/a",College!F53/College!B53)</f>
        <v>0.39473684210526316</v>
      </c>
      <c r="C45" s="10">
        <f>IF(ISERROR(College!G53/College!C53),"n/a",College!G53/College!C35)</f>
        <v>5.8952332828027627E-3</v>
      </c>
      <c r="D45" s="12">
        <f>IF(ISERROR(B45-C45),"n/a",B45-C45)</f>
        <v>0.38884160882246038</v>
      </c>
    </row>
    <row r="46" spans="1:4" ht="15" x14ac:dyDescent="0.25">
      <c r="A46" s="14" t="s">
        <v>13</v>
      </c>
      <c r="B46" s="10">
        <f>IF(ISERROR(College!J53/College!F53),"n/a",College!J53/College!F53)</f>
        <v>0.4</v>
      </c>
      <c r="C46" s="10">
        <f>IF(ISERROR(College!K53/College!G53),"n/a",College!K53/College!G53)</f>
        <v>0.37142857142857144</v>
      </c>
      <c r="D46" s="12">
        <f>IF(ISERROR(B46-C46),"n/a",B46-C46)</f>
        <v>2.8571428571428581E-2</v>
      </c>
    </row>
    <row r="47" spans="1:4" ht="15" x14ac:dyDescent="0.25">
      <c r="A47" s="14" t="s">
        <v>14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IF(ISERROR(College!N53/College!J53),"n/a",College!N53/College!J53)</f>
        <v>0</v>
      </c>
      <c r="C48" s="10">
        <f>IF(ISERROR(College!O53/College!K53),"n/a",College!O53/College!K53)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IF(ISERROR(College!K57/College!G57),"n/a",College!K57/College!G57)</f>
        <v>0.2</v>
      </c>
      <c r="C51" s="10">
        <f>IF(ISERROR(College!G57/College!C57),"n/a",College!G57/College!C57)</f>
        <v>8.0645161290322578E-2</v>
      </c>
      <c r="D51" s="12">
        <f>IF(ISERROR(B51-C51),"n/a",B51-C51)</f>
        <v>0.11935483870967743</v>
      </c>
    </row>
    <row r="52" spans="1:4" ht="15" x14ac:dyDescent="0.25">
      <c r="A52" s="14" t="s">
        <v>13</v>
      </c>
      <c r="B52" s="10">
        <f>IF(ISERROR(College!J57/College!F57),"n/a",College!J57/College!F57)</f>
        <v>0</v>
      </c>
      <c r="C52" s="10">
        <f>IF(ISERROR(College!K57/College!G57),"n/a",College!K57/College!G57)</f>
        <v>0.2</v>
      </c>
      <c r="D52" s="12">
        <f>IF(ISERROR(B52-C52),"n/a",B52-C52)</f>
        <v>-0.2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IF(ISERROR(College!N57/College!J57),"n/a",College!N57/College!J57)</f>
        <v>n/a</v>
      </c>
      <c r="C54" s="10">
        <f>IF(ISERROR(College!O57/College!K57),"n/a",College!O57/College!K57)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0.50406504065040647</v>
      </c>
      <c r="C57" s="10">
        <f>IF(ISERROR(College!G55/College!C55),"n/a",College!G55/College!C55)</f>
        <v>0.63698630136986301</v>
      </c>
      <c r="D57" s="12">
        <f>IF(ISERROR(B57-C57),"n/a",B57-C57)</f>
        <v>-0.13292126071945654</v>
      </c>
    </row>
    <row r="58" spans="1:4" ht="15" x14ac:dyDescent="0.25">
      <c r="A58" s="14" t="s">
        <v>13</v>
      </c>
      <c r="B58" s="10">
        <f>IF(ISERROR(College!J55/College!F55),"n/a",College!J55/College!F55)</f>
        <v>0.30645161290322581</v>
      </c>
      <c r="C58" s="10">
        <f>IF(ISERROR(College!K55/College!G55),"n/a",College!K55/College!G55)</f>
        <v>9.6774193548387094E-2</v>
      </c>
      <c r="D58" s="12">
        <f>IF(ISERROR(B58-C58),"n/a",B58-C58)</f>
        <v>0.20967741935483872</v>
      </c>
    </row>
    <row r="59" spans="1:4" ht="15" x14ac:dyDescent="0.25">
      <c r="A59" s="14" t="s">
        <v>14</v>
      </c>
      <c r="B59" s="10">
        <f>IF(ISERROR(College!N55/College!F55),"n/a",College!N55/College!F55)</f>
        <v>3.2258064516129031E-2</v>
      </c>
      <c r="C59" s="10">
        <f>IF(ISERROR(College!O55/College!G55),"n/a",College!O55/College!G55)</f>
        <v>0</v>
      </c>
      <c r="D59" s="12">
        <f>IF(ISERROR(B59-C59),"n/a",B59-C59)</f>
        <v>3.2258064516129031E-2</v>
      </c>
    </row>
    <row r="60" spans="1:4" ht="15" x14ac:dyDescent="0.25">
      <c r="A60" s="14" t="s">
        <v>15</v>
      </c>
      <c r="B60" s="10">
        <f>IF(ISERROR(College!N55/College!J55),"n/a",College!N55/College!J55)</f>
        <v>0.10526315789473684</v>
      </c>
      <c r="C60" s="10">
        <f>IF(ISERROR(College!O55/College!K55),"n/a",College!O55/College!K55)</f>
        <v>0</v>
      </c>
      <c r="D60" s="12">
        <f>IF(ISERROR(B60-C60),"n/a",B60-C60)</f>
        <v>0.10526315789473684</v>
      </c>
    </row>
    <row r="61" spans="1:4" ht="15" x14ac:dyDescent="0.25">
      <c r="A61" s="14" t="s">
        <v>16</v>
      </c>
      <c r="B61" s="10">
        <f>IF(ISERROR(College!R55/College!N55), "n/a",College!R55/College!N55)</f>
        <v>0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0.60833333333333328</v>
      </c>
      <c r="C63" s="10">
        <f>IF(ISERROR(College!G50/College!C50),"n/a",College!G50/College!C50)</f>
        <v>0.60360360360360366</v>
      </c>
      <c r="D63" s="12">
        <f>IF(ISERROR(B63-C63),"n/a",B63-C63)</f>
        <v>4.7297297297296259E-3</v>
      </c>
    </row>
    <row r="64" spans="1:4" ht="15" x14ac:dyDescent="0.25">
      <c r="A64" s="14" t="s">
        <v>13</v>
      </c>
      <c r="B64" s="10">
        <f>IF(ISERROR(College!J50/College!F50),"n/a",College!J50/College!F50)</f>
        <v>0.20403749098774332</v>
      </c>
      <c r="C64" s="10">
        <f>IF(ISERROR(College!K50/College!G50),"n/a",College!K50/College!G50)</f>
        <v>0.26089552238805969</v>
      </c>
      <c r="D64" s="12">
        <f>IF(ISERROR(B64-C64),"n/a",B64-C64)</f>
        <v>-5.6858031400316367E-2</v>
      </c>
    </row>
    <row r="65" spans="1:4" ht="15" x14ac:dyDescent="0.25">
      <c r="A65" s="14" t="s">
        <v>14</v>
      </c>
      <c r="B65" s="10">
        <f>IF(ISERROR(College!N50/College!F50),"n/a",College!N50/College!F50)</f>
        <v>1.4419610670511895E-3</v>
      </c>
      <c r="C65" s="10">
        <f>IF(ISERROR(College!O50/College!G50),"n/a",College!O50/College!G50)</f>
        <v>0</v>
      </c>
      <c r="D65" s="12">
        <f>IF(ISERROR(B65-C65),"n/a",B65-C65)</f>
        <v>1.4419610670511895E-3</v>
      </c>
    </row>
    <row r="66" spans="1:4" ht="15" x14ac:dyDescent="0.25">
      <c r="A66" s="14" t="s">
        <v>15</v>
      </c>
      <c r="B66" s="10">
        <f>IF(ISERROR(College!N50/College!J50),"n/a",College!N50/College!J50)</f>
        <v>7.0671378091872791E-3</v>
      </c>
      <c r="C66" s="10">
        <f>IF(ISERROR(College!O50/College!K50),"n/a",College!O50/College!K50)</f>
        <v>0</v>
      </c>
      <c r="D66" s="12">
        <f>IF(ISERROR(B66-C66),"n/a",B66-C66)</f>
        <v>7.0671378091872791E-3</v>
      </c>
    </row>
    <row r="67" spans="1:4" ht="15.6" thickBot="1" x14ac:dyDescent="0.3">
      <c r="A67" s="15" t="s">
        <v>16</v>
      </c>
      <c r="B67" s="11">
        <f>IF(ISERROR(College!R50/College!N50), "n/a",College!R50/College!N50)</f>
        <v>0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8/19/2022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August 19,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79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8/19/22</v>
      </c>
      <c r="C9" s="351" t="str">
        <f>Summary!C7</f>
        <v>as of 8/19/21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IF(ISERROR(College!F61/College!B61),"n/a",College!F61/College!B61)</f>
        <v>0.82666666666666666</v>
      </c>
      <c r="C11" s="10">
        <f>IF(ISERROR(College!G61/College!C61),"n/a",College!G61/College!C61)</f>
        <v>0.7204767063921993</v>
      </c>
      <c r="D11" s="12">
        <f>IF(ISERROR(B11-C11),"n/a",B11-C11)</f>
        <v>0.10618996027446737</v>
      </c>
    </row>
    <row r="12" spans="1:4" ht="15" x14ac:dyDescent="0.25">
      <c r="A12" s="14" t="s">
        <v>13</v>
      </c>
      <c r="B12" s="10">
        <f>IF(ISERROR(College!J61/College!F61),"n/a",College!J61/College!F61)</f>
        <v>0.15260545905707196</v>
      </c>
      <c r="C12" s="10">
        <f>IF(ISERROR(College!K61/College!G61),"n/a",College!K61/College!G61)</f>
        <v>0.17443609022556392</v>
      </c>
      <c r="D12" s="12">
        <f>IF(ISERROR(B12-C12),"n/a",B12-C12)</f>
        <v>-2.183063116849196E-2</v>
      </c>
    </row>
    <row r="13" spans="1:4" ht="15" x14ac:dyDescent="0.25">
      <c r="A13" s="14" t="s">
        <v>14</v>
      </c>
      <c r="B13" s="10">
        <f>IF(ISERROR(College!N61/College!F61),"n/a",College!N61/College!F61)</f>
        <v>0.12158808933002481</v>
      </c>
      <c r="C13" s="10">
        <f>IF(ISERROR(College!O61/College!G61),"n/a",College!O61/College!G61)</f>
        <v>0.17293233082706766</v>
      </c>
      <c r="D13" s="12">
        <f>IF(ISERROR(B13-C13),"n/a",B13-C13)</f>
        <v>-5.134424149704285E-2</v>
      </c>
    </row>
    <row r="14" spans="1:4" ht="15" x14ac:dyDescent="0.25">
      <c r="A14" s="14" t="s">
        <v>15</v>
      </c>
      <c r="B14" s="10">
        <f>IF(ISERROR(College!N61/College!J61),"n/a",College!N61/College!J61)</f>
        <v>0.7967479674796748</v>
      </c>
      <c r="C14" s="10">
        <f>IF(ISERROR(College!O61/College!K61),"n/a",College!O61/College!K61)</f>
        <v>0.99137931034482762</v>
      </c>
      <c r="D14" s="12">
        <f>IF(ISERROR(B14-C14),"n/a",B14-C14)</f>
        <v>-0.19463134286515282</v>
      </c>
    </row>
    <row r="15" spans="1:4" ht="15" x14ac:dyDescent="0.25">
      <c r="A15" s="14" t="s">
        <v>16</v>
      </c>
      <c r="B15" s="10">
        <f>IF(ISERROR(College!R61/College!N61), "n/a",College!R61/College!N61)</f>
        <v>0</v>
      </c>
      <c r="C15" s="10">
        <f>IF(ISERROR(College!S61/College!O61), "n/a",College!S61/College!O61)</f>
        <v>0.5304347826086957</v>
      </c>
      <c r="D15" s="12">
        <f>IF(ISERROR(B15-C15),"n/a",B15-C15)</f>
        <v>-0.5304347826086957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IF(ISERROR(College!F65/College!B65),"n/a",College!F65/College!B65)</f>
        <v>1.04</v>
      </c>
      <c r="C17" s="10">
        <f>IF(ISERROR(College!G65/College!C65),"n/a",College!G65/College!C65)</f>
        <v>0.81818181818181823</v>
      </c>
      <c r="D17" s="12">
        <f>IF(ISERROR(B17-C17),"n/a",B17-C17)</f>
        <v>0.2218181818181818</v>
      </c>
    </row>
    <row r="18" spans="1:4" ht="15" x14ac:dyDescent="0.25">
      <c r="A18" s="14" t="s">
        <v>13</v>
      </c>
      <c r="B18" s="10">
        <f>IF(ISERROR(College!J65/College!F65),"n/a",College!J65/College!F65)</f>
        <v>0</v>
      </c>
      <c r="C18" s="10">
        <f>IF(ISERROR(College!K65/College!G65),"n/a",College!K65/College!G65)</f>
        <v>3.7037037037037035E-2</v>
      </c>
      <c r="D18" s="12">
        <f>IF(ISERROR(B18-C18),"n/a",B18-C18)</f>
        <v>-3.7037037037037035E-2</v>
      </c>
    </row>
    <row r="19" spans="1:4" ht="15" x14ac:dyDescent="0.25">
      <c r="A19" s="14" t="s">
        <v>14</v>
      </c>
      <c r="B19" s="10">
        <f>IF(ISERROR(College!N65/College!F65),"n/a",College!N65/College!F65)</f>
        <v>0</v>
      </c>
      <c r="C19" s="10">
        <f>IF(ISERROR(College!O65/College!G65),"n/a",College!O65/College!G65)</f>
        <v>3.7037037037037035E-2</v>
      </c>
      <c r="D19" s="12">
        <f>IF(ISERROR(B19-C19),"n/a",B19-C19)</f>
        <v>-3.7037037037037035E-2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>
        <f>IF(ISERROR(College!O65/College!K65),"n/a",College!O65/College!K65)</f>
        <v>1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>
        <f>IF(ISERROR(College!S65/College!O65), "n/a",College!S65/College!O65)</f>
        <v>0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IF(ISERROR(College!F63/College!B63),"n/a",College!F63/College!B63)</f>
        <v>0.73684210526315785</v>
      </c>
      <c r="C23" s="10">
        <f>IF(ISERROR(College!G63/College!C63),"n/a",College!G63/College!C63)</f>
        <v>0.875</v>
      </c>
      <c r="D23" s="12">
        <f>IF(ISERROR(B23-C23),"n/a",B23-C23)</f>
        <v>-0.13815789473684215</v>
      </c>
    </row>
    <row r="24" spans="1:4" ht="15" x14ac:dyDescent="0.25">
      <c r="A24" s="14" t="s">
        <v>13</v>
      </c>
      <c r="B24" s="10">
        <f>IF(ISERROR(College!J63/College!F63),"n/a",College!J63/College!F63)</f>
        <v>7.1428571428571425E-2</v>
      </c>
      <c r="C24" s="10">
        <f>IF(ISERROR(College!K63/College!G63),"n/a",College!K63/College!G63)</f>
        <v>0.10714285714285714</v>
      </c>
      <c r="D24" s="12">
        <f>IF(ISERROR(B24-C24),"n/a",B24-C24)</f>
        <v>-3.5714285714285712E-2</v>
      </c>
    </row>
    <row r="25" spans="1:4" ht="15" x14ac:dyDescent="0.25">
      <c r="A25" s="14" t="s">
        <v>14</v>
      </c>
      <c r="B25" s="10">
        <f>IF(ISERROR(College!N63/College!F63),"n/a",College!N63/College!F63)</f>
        <v>5.3571428571428568E-2</v>
      </c>
      <c r="C25" s="10">
        <f>IF(ISERROR(College!O63/College!G63),"n/a",College!O63/College!G63)</f>
        <v>0.10714285714285714</v>
      </c>
      <c r="D25" s="12">
        <f>IF(ISERROR(B25-C25),"n/a",B25-C25)</f>
        <v>-5.3571428571428568E-2</v>
      </c>
    </row>
    <row r="26" spans="1:4" ht="15" x14ac:dyDescent="0.25">
      <c r="A26" s="14" t="s">
        <v>15</v>
      </c>
      <c r="B26" s="10">
        <f>IF(ISERROR(College!N63/College!J63),"n/a",College!N63/College!J63)</f>
        <v>0.75</v>
      </c>
      <c r="C26" s="10">
        <f>IF(ISERROR(College!O63/College!K63),"n/a",College!O63/College!K63)</f>
        <v>1</v>
      </c>
      <c r="D26" s="12">
        <f>IF(ISERROR(B26-C26),"n/a",B26-C26)</f>
        <v>-0.25</v>
      </c>
    </row>
    <row r="27" spans="1:4" ht="15" x14ac:dyDescent="0.25">
      <c r="A27" s="14" t="s">
        <v>16</v>
      </c>
      <c r="B27" s="10">
        <f>IF(ISERROR(College!R63/College!N63), "n/a",College!R63/College!N63)</f>
        <v>0</v>
      </c>
      <c r="C27" s="10">
        <f>IF(ISERROR(College!S63/College!O63), "n/a",College!S63/College!O63)</f>
        <v>0</v>
      </c>
      <c r="D27" s="12">
        <f>IF(ISERROR(B27-C27),"n/a",B27-C27)</f>
        <v>0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IF(ISERROR(College!F59/College!B59),"n/a",College!F59/College!B59)</f>
        <v>0.82527881040892193</v>
      </c>
      <c r="C29" s="10">
        <f>IF(ISERROR(College!G59/College!C59),"n/a",College!G59/College!C59)</f>
        <v>0.73333333333333328</v>
      </c>
      <c r="D29" s="12">
        <f>IF(ISERROR(B29-C29),"n/a",B29-C29)</f>
        <v>9.1945477075588644E-2</v>
      </c>
    </row>
    <row r="30" spans="1:4" ht="15" x14ac:dyDescent="0.25">
      <c r="A30" s="14" t="s">
        <v>13</v>
      </c>
      <c r="B30" s="10">
        <f>IF(ISERROR(College!J59/College!F59),"n/a",College!J59/College!F59)</f>
        <v>0.14301801801801803</v>
      </c>
      <c r="C30" s="10">
        <f>IF(ISERROR(College!K59/College!G59),"n/a",College!K59/College!G59)</f>
        <v>0.16443850267379678</v>
      </c>
      <c r="D30" s="12">
        <f>IF(ISERROR(B30-C30),"n/a",B30-C30)</f>
        <v>-2.1420484655778754E-2</v>
      </c>
    </row>
    <row r="31" spans="1:4" ht="15" x14ac:dyDescent="0.25">
      <c r="A31" s="14" t="s">
        <v>14</v>
      </c>
      <c r="B31" s="10">
        <f>IF(ISERROR(College!N59/College!F59),"n/a",College!N59/College!F59)</f>
        <v>0.11373873873873874</v>
      </c>
      <c r="C31" s="10">
        <f>IF(ISERROR(College!O59/College!G59),"n/a",College!O59/College!G59)</f>
        <v>0.16310160427807488</v>
      </c>
      <c r="D31" s="12">
        <f>IF(ISERROR(B31-C31),"n/a",B31-C31)</f>
        <v>-4.9362865539336137E-2</v>
      </c>
    </row>
    <row r="32" spans="1:4" ht="15" x14ac:dyDescent="0.25">
      <c r="A32" s="14" t="s">
        <v>15</v>
      </c>
      <c r="B32" s="10">
        <f>IF(ISERROR(College!N59/College!J59),"n/a",College!N59/College!J59)</f>
        <v>0.79527559055118113</v>
      </c>
      <c r="C32" s="10">
        <f>IF(ISERROR(College!O59/College!K59),"n/a",College!O59/College!K59)</f>
        <v>0.99186991869918695</v>
      </c>
      <c r="D32" s="12">
        <f>IF(ISERROR(B32-C32),"n/a",B32-C32)</f>
        <v>-0.19659432814800581</v>
      </c>
    </row>
    <row r="33" spans="1:4" ht="15.6" thickBot="1" x14ac:dyDescent="0.3">
      <c r="A33" s="15" t="s">
        <v>16</v>
      </c>
      <c r="B33" s="11">
        <f>IF(ISERROR(College!R59/College!N59), "n/a",College!R59/College!N59)</f>
        <v>0</v>
      </c>
      <c r="C33" s="11">
        <f>IF(ISERROR(College!S59/College!O59), "n/a",College!S59/College!O59)</f>
        <v>0.5</v>
      </c>
      <c r="D33" s="13">
        <f>IF(ISERROR(B33-C33),"n/a",B33-C33)</f>
        <v>-0.5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8/19/22</v>
      </c>
      <c r="C36" s="349" t="str">
        <f>(Summary!C7)</f>
        <v>as of 8/19/21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0.95061728395061729</v>
      </c>
      <c r="C39" s="10">
        <f>IF(ISERROR(College!G68/College!C68),"n/a",College!G68/College!C68)</f>
        <v>0.89171974522292996</v>
      </c>
      <c r="D39" s="12">
        <f>IF(ISERROR(B39-C39),"n/a",B39-C39)</f>
        <v>5.8897538727687326E-2</v>
      </c>
    </row>
    <row r="40" spans="1:4" ht="15" x14ac:dyDescent="0.25">
      <c r="A40" s="14" t="s">
        <v>13</v>
      </c>
      <c r="B40" s="10">
        <f>IF(ISERROR(College!J68/College!F68),"n/a",College!J68/College!F68)</f>
        <v>0.29220779220779219</v>
      </c>
      <c r="C40" s="10">
        <f>IF(ISERROR(College!K68/College!G68),"n/a",College!K68/College!G68)</f>
        <v>0.27857142857142858</v>
      </c>
      <c r="D40" s="12">
        <f>IF(ISERROR(B40-C40),"n/a",B40-C40)</f>
        <v>1.3636363636363613E-2</v>
      </c>
    </row>
    <row r="41" spans="1:4" ht="15" x14ac:dyDescent="0.25">
      <c r="A41" s="14" t="s">
        <v>14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IF(ISERROR(College!F69/College!B69),"n/a",College!F69/College!B69)</f>
        <v>2</v>
      </c>
      <c r="C45" s="10">
        <f>IF(ISERROR(College!G69/College!C69),"n/a",College!G69/College!C69)</f>
        <v>1.5</v>
      </c>
      <c r="D45" s="12">
        <f>IF(ISERROR(B45-C45),"n/a",B45-C45)</f>
        <v>0.5</v>
      </c>
    </row>
    <row r="46" spans="1:4" ht="15" x14ac:dyDescent="0.25">
      <c r="A46" s="14" t="s">
        <v>13</v>
      </c>
      <c r="B46" s="10">
        <f>IF(ISERROR(College!J69/College!F69),"n/a",College!J69/College!F69)</f>
        <v>1</v>
      </c>
      <c r="C46" s="10">
        <f>IF(ISERROR(College!K69/College!G69),"n/a",College!K69/College!G69)</f>
        <v>0.33333333333333331</v>
      </c>
      <c r="D46" s="12">
        <f>IF(ISERROR(B46-C46),"n/a",B46-C46)</f>
        <v>0.66666666666666674</v>
      </c>
    </row>
    <row r="47" spans="1:4" ht="15" x14ac:dyDescent="0.25">
      <c r="A47" s="14" t="s">
        <v>14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IF(ISERROR(College!N69/College!J69),"n/a",College!N69/College!J69)</f>
        <v>0</v>
      </c>
      <c r="C48" s="10">
        <f>IF(ISERROR(College!O69/College!K69),"n/a",College!O69/College!K69)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5">
      <c r="A52" s="14" t="s">
        <v>13</v>
      </c>
      <c r="B52" s="10">
        <f>IF(ISERROR(College!J73/College!F73),"n/a",College!J73/College!F73)</f>
        <v>0</v>
      </c>
      <c r="C52" s="10">
        <f>IF(ISERROR(College!K73/College!G73),"n/a",College!K73/College!G73)</f>
        <v>1</v>
      </c>
      <c r="D52" s="12">
        <f>IF(ISERROR(B52-C52),"n/a",B52-C52)</f>
        <v>-1</v>
      </c>
    </row>
    <row r="53" spans="1:4" ht="15" x14ac:dyDescent="0.25">
      <c r="A53" s="14" t="s">
        <v>14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>
        <f>IF(ISERROR(College!O73/College!K73),"n/a",College!O73/College!K73)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IF(ISERROR(College!F71/College!B71),"n/a",College!F71/College!B71)</f>
        <v>0.68421052631578949</v>
      </c>
      <c r="C57" s="10">
        <f>IF(ISERROR(College!G71/College!C71),"n/a",College!G71/College!C71)</f>
        <v>0.8571428571428571</v>
      </c>
      <c r="D57" s="12">
        <f>IF(ISERROR(B57-C57),"n/a",B57-C57)</f>
        <v>-0.1729323308270676</v>
      </c>
    </row>
    <row r="58" spans="1:4" ht="15" x14ac:dyDescent="0.25">
      <c r="A58" s="14" t="s">
        <v>13</v>
      </c>
      <c r="B58" s="10">
        <f>IF(ISERROR(College!J71/College!F71),"n/a",College!J71/College!F71)</f>
        <v>0.15384615384615385</v>
      </c>
      <c r="C58" s="10">
        <f>IF(ISERROR(College!K71/College!G71),"n/a",College!K71/College!G71)</f>
        <v>0.16666666666666666</v>
      </c>
      <c r="D58" s="12">
        <f>IF(ISERROR(B58-C58),"n/a",B58-C58)</f>
        <v>-1.2820512820512803E-2</v>
      </c>
    </row>
    <row r="59" spans="1:4" ht="15" x14ac:dyDescent="0.25">
      <c r="A59" s="14" t="s">
        <v>14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0.91005291005291</v>
      </c>
      <c r="C63" s="10">
        <f>IF(ISERROR(College!G66/College!C66),"n/a",College!G66/College!C66)</f>
        <v>0.8928571428571429</v>
      </c>
      <c r="D63" s="12">
        <f>IF(ISERROR(B63-C63),"n/a",B63-C63)</f>
        <v>1.7195767195767098E-2</v>
      </c>
    </row>
    <row r="64" spans="1:4" ht="15" x14ac:dyDescent="0.25">
      <c r="A64" s="14" t="s">
        <v>13</v>
      </c>
      <c r="B64" s="10">
        <f>IF(ISERROR(College!J66/College!F66),"n/a",College!J66/College!F66)</f>
        <v>0.28488372093023256</v>
      </c>
      <c r="C64" s="10">
        <f>IF(ISERROR(College!K66/College!G66),"n/a",College!K66/College!G66)</f>
        <v>0.28000000000000003</v>
      </c>
      <c r="D64" s="12">
        <f>IF(ISERROR(B64-C64),"n/a",B64-C64)</f>
        <v>4.8837209302325379E-3</v>
      </c>
    </row>
    <row r="65" spans="1:4" ht="15" x14ac:dyDescent="0.25">
      <c r="A65" s="14" t="s">
        <v>14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8/19/2022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August 19,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48" t="str">
        <f>(Summary!C6)</f>
        <v>Fall 2021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8/19/22</v>
      </c>
      <c r="C9" s="349" t="str">
        <f>(Summary!C7)</f>
        <v>as of 8/19/21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0.45475773496789257</v>
      </c>
      <c r="C12" s="10">
        <f>IF(ISERROR(College!G77/College!C77),"n/a",College!G77/College!C77)</f>
        <v>0.42778693025809994</v>
      </c>
      <c r="D12" s="12">
        <f>IF(ISERROR(B12-C12),"n/a",B12-C12)</f>
        <v>2.6970804709792628E-2</v>
      </c>
    </row>
    <row r="13" spans="1:4" ht="15" x14ac:dyDescent="0.25">
      <c r="A13" s="14" t="s">
        <v>13</v>
      </c>
      <c r="B13" s="10">
        <f>IF(ISERROR(College!J77/College!F77),"n/a",College!J77/College!F77)</f>
        <v>0.31193838254172013</v>
      </c>
      <c r="C13" s="10">
        <f>IF(ISERROR(College!K77/College!G77),"n/a",College!K77/College!G77)</f>
        <v>0.36200256739409498</v>
      </c>
      <c r="D13" s="12">
        <f>IF(ISERROR(B13-C13),"n/a",B13-C13)</f>
        <v>-5.0064184852374849E-2</v>
      </c>
    </row>
    <row r="14" spans="1:4" ht="15" x14ac:dyDescent="0.25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5">
      <c r="A15" s="14" t="s">
        <v>15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5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>
        <f>IF(ISERROR(College!F78/College!B78),"n/a",College!F78/College!B78)</f>
        <v>0.16666666666666666</v>
      </c>
      <c r="C18" s="10">
        <f>IF(ISERROR(College!G78/College!C78),"n/a",College!G78/College!C78)</f>
        <v>0.2857142857142857</v>
      </c>
      <c r="D18" s="12">
        <f>IF(ISERROR(B18-C18),"n/a",B18-C18)</f>
        <v>-0.11904761904761904</v>
      </c>
    </row>
    <row r="19" spans="1:4" ht="15" x14ac:dyDescent="0.25">
      <c r="A19" s="14" t="s">
        <v>13</v>
      </c>
      <c r="B19" s="10">
        <f>IF(ISERROR(College!J78/College!F78),"n/a",College!J78/College!F78)</f>
        <v>0.5</v>
      </c>
      <c r="C19" s="10">
        <f>IF(ISERROR(College!K78/College!G78),"n/a",College!K78/College!G78)</f>
        <v>0.16666666666666666</v>
      </c>
      <c r="D19" s="12">
        <f>IF(ISERROR(B19-C19),"n/a",B19-C19)</f>
        <v>0.33333333333333337</v>
      </c>
    </row>
    <row r="20" spans="1:4" ht="15" x14ac:dyDescent="0.25">
      <c r="A20" s="14" t="s">
        <v>14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" x14ac:dyDescent="0.25">
      <c r="A21" s="14" t="s">
        <v>15</v>
      </c>
      <c r="B21" s="10">
        <f>IF(ISERROR(College!N78/College!J78),"n/a",College!N78/College!J78)</f>
        <v>0</v>
      </c>
      <c r="C21" s="10">
        <f>IF(ISERROR(College!O78/College!K78),"n/a",College!O78/College!K78)</f>
        <v>0</v>
      </c>
      <c r="D21" s="12">
        <f>IF(ISERROR(B21-C21),"n/a",B21-C21)</f>
        <v>0</v>
      </c>
    </row>
    <row r="22" spans="1:4" ht="15" x14ac:dyDescent="0.25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5">
      <c r="A25" s="14" t="s">
        <v>13</v>
      </c>
      <c r="B25" s="10">
        <f>IF(ISERROR(College!J82/College!F82),"n/a",College!J82/College!F82)</f>
        <v>0</v>
      </c>
      <c r="C25" s="10">
        <f>IF(ISERROR(College!K82/College!G82),"n/a",College!K82/College!G82)</f>
        <v>0</v>
      </c>
      <c r="D25" s="12">
        <f>IF(ISERROR(B25-C25),"n/a",B25-C25)</f>
        <v>0</v>
      </c>
    </row>
    <row r="26" spans="1:4" ht="15" x14ac:dyDescent="0.25">
      <c r="A26" s="14" t="s">
        <v>14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0.28030303030303028</v>
      </c>
      <c r="C30" s="10">
        <f>IF(ISERROR(College!G80/College!C80),"n/a",College!G80/College!C80)</f>
        <v>0.32</v>
      </c>
      <c r="D30" s="12">
        <f>IF(ISERROR(B30-C30),"n/a",B30-C30)</f>
        <v>-3.9696969696969731E-2</v>
      </c>
    </row>
    <row r="31" spans="1:4" ht="15" x14ac:dyDescent="0.25">
      <c r="A31" s="14" t="s">
        <v>13</v>
      </c>
      <c r="B31" s="10">
        <f>IF(ISERROR(College!J80/College!F80),"n/a",College!J80/College!F80)</f>
        <v>0.35135135135135137</v>
      </c>
      <c r="C31" s="10">
        <f>IF(ISERROR(College!K80/College!G80),"n/a",College!K80/College!G80)</f>
        <v>0.16666666666666666</v>
      </c>
      <c r="D31" s="12">
        <f>IF(ISERROR(B31-C31),"n/a",B31-C31)</f>
        <v>0.18468468468468471</v>
      </c>
    </row>
    <row r="32" spans="1:4" ht="15" x14ac:dyDescent="0.25">
      <c r="A32" s="14" t="s">
        <v>14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5">
      <c r="A33" s="14" t="s">
        <v>15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5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0.43676939426142403</v>
      </c>
      <c r="C36" s="10">
        <f>IF(ISERROR(College!G75/College!C75),"n/a",College!G75/College!C75)</f>
        <v>0.41131351869606902</v>
      </c>
      <c r="D36" s="12">
        <f>IF(ISERROR(B36-C36),"n/a",B36-C36)</f>
        <v>2.5455875565355002E-2</v>
      </c>
    </row>
    <row r="37" spans="1:4" ht="15" x14ac:dyDescent="0.25">
      <c r="A37" s="14" t="s">
        <v>13</v>
      </c>
      <c r="B37" s="10">
        <f>IF(ISERROR(College!J75/College!F75),"n/a",College!J75/College!F75)</f>
        <v>0.31265206812652069</v>
      </c>
      <c r="C37" s="10">
        <f>IF(ISERROR(College!K75/College!G75),"n/a",College!K75/College!G75)</f>
        <v>0.34382284382284384</v>
      </c>
      <c r="D37" s="12">
        <f>IF(ISERROR(B37-C37),"n/a",B37-C37)</f>
        <v>-3.117077569632315E-2</v>
      </c>
    </row>
    <row r="38" spans="1:4" ht="15" x14ac:dyDescent="0.25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5">
      <c r="A39" s="14" t="s">
        <v>15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6" thickBot="1" x14ac:dyDescent="0.3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8/19/2022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August 19,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8/19/22</v>
      </c>
      <c r="C9" s="351" t="str">
        <f>Summary!C7</f>
        <v>as of 8/19/21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IF(ISERROR(College!F86/College!B86),"n/a",College!F86/College!B86)</f>
        <v>1.3308823529411764</v>
      </c>
      <c r="C11" s="10">
        <f>IF(ISERROR(College!G86/College!C86),"n/a",College!G86/College!C86)</f>
        <v>0.86785714285714288</v>
      </c>
      <c r="D11" s="12">
        <f>IF(ISERROR(B11-C11),"n/a",B11-C11)</f>
        <v>0.46302521008403352</v>
      </c>
    </row>
    <row r="12" spans="1:4" ht="15" x14ac:dyDescent="0.25">
      <c r="A12" s="14" t="s">
        <v>13</v>
      </c>
      <c r="B12" s="10">
        <f>IF(ISERROR(College!J86/College!F86),"n/a",College!J86/College!F86)</f>
        <v>0.16022099447513813</v>
      </c>
      <c r="C12" s="10">
        <f>IF(ISERROR(College!K86/College!G86),"n/a",College!K86/College!G86)</f>
        <v>0.18106995884773663</v>
      </c>
      <c r="D12" s="12">
        <f>IF(ISERROR(B12-C12),"n/a",B12-C12)</f>
        <v>-2.0848964372598505E-2</v>
      </c>
    </row>
    <row r="13" spans="1:4" ht="15" x14ac:dyDescent="0.25">
      <c r="A13" s="14" t="s">
        <v>14</v>
      </c>
      <c r="B13" s="10">
        <f>IF(ISERROR(College!N86/College!F86),"n/a",College!N86/College!F86)</f>
        <v>9.9447513812154692E-2</v>
      </c>
      <c r="C13" s="10">
        <f>IF(ISERROR(College!O86/College!G86),"n/a",College!O86/College!G86)</f>
        <v>0.16872427983539096</v>
      </c>
      <c r="D13" s="12">
        <f>IF(ISERROR(B13-C13),"n/a",B13-C13)</f>
        <v>-6.9276766023236264E-2</v>
      </c>
    </row>
    <row r="14" spans="1:4" ht="15" x14ac:dyDescent="0.25">
      <c r="A14" s="14" t="s">
        <v>15</v>
      </c>
      <c r="B14" s="10">
        <f>IF(ISERROR(College!N86/College!J86),"n/a",College!N86/College!J86)</f>
        <v>0.62068965517241381</v>
      </c>
      <c r="C14" s="10">
        <f>IF(ISERROR(College!O86/College!K86),"n/a",College!O86/College!K86)</f>
        <v>0.93181818181818177</v>
      </c>
      <c r="D14" s="12">
        <f>IF(ISERROR(B14-C14),"n/a",B14-C14)</f>
        <v>-0.31112852664576796</v>
      </c>
    </row>
    <row r="15" spans="1:4" ht="15" x14ac:dyDescent="0.25">
      <c r="A15" s="14" t="s">
        <v>16</v>
      </c>
      <c r="B15" s="10">
        <f>IF(ISERROR(College!R86/College!N86), "n/a",College!R86/College!N86)</f>
        <v>0</v>
      </c>
      <c r="C15" s="10">
        <f>IF(ISERROR(College!S86/College!O86), "n/a",College!S86/College!O86)</f>
        <v>0.3902439024390244</v>
      </c>
      <c r="D15" s="12">
        <f>IF(ISERROR(B15-C15),"n/a",B15-C15)</f>
        <v>-0.3902439024390244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IF(ISERROR(College!F90/College!B90),"n/a",College!F90/College!B90)</f>
        <v>1.0952380952380953</v>
      </c>
      <c r="C17" s="10">
        <f>IF(ISERROR(College!G90/College!C90),"n/a",College!G90/College!C90)</f>
        <v>0.7857142857142857</v>
      </c>
      <c r="D17" s="12">
        <f>IF(ISERROR(B17-C17),"n/a",B17-C17)</f>
        <v>0.30952380952380965</v>
      </c>
    </row>
    <row r="18" spans="1:4" ht="15" x14ac:dyDescent="0.25">
      <c r="A18" s="14" t="s">
        <v>13</v>
      </c>
      <c r="B18" s="10">
        <f>IF(ISERROR(College!J90/College!F90),"n/a",College!J90/College!F90)</f>
        <v>4.3478260869565216E-2</v>
      </c>
      <c r="C18" s="10">
        <f>IF(ISERROR(College!K90/College!G90),"n/a",College!K90/College!G90)</f>
        <v>0</v>
      </c>
      <c r="D18" s="12">
        <f>IF(ISERROR(B18-C18),"n/a",B18-C18)</f>
        <v>4.3478260869565216E-2</v>
      </c>
    </row>
    <row r="19" spans="1:4" ht="15" x14ac:dyDescent="0.25">
      <c r="A19" s="14" t="s">
        <v>14</v>
      </c>
      <c r="B19" s="10">
        <f>IF(ISERROR(College!N90/College!F90),"n/a",College!N90/College!F90)</f>
        <v>4.3478260869565216E-2</v>
      </c>
      <c r="C19" s="10">
        <f>IF(ISERROR(College!O90/College!G90),"n/a",College!O90/College!G90)</f>
        <v>0</v>
      </c>
      <c r="D19" s="12">
        <f>IF(ISERROR(B19-C19),"n/a",B19-C19)</f>
        <v>4.3478260869565216E-2</v>
      </c>
    </row>
    <row r="20" spans="1:4" ht="15" x14ac:dyDescent="0.25">
      <c r="A20" s="14" t="s">
        <v>15</v>
      </c>
      <c r="B20" s="10">
        <f>IF(ISERROR(College!N90/College!J90),"n/a",College!N90/College!J90)</f>
        <v>1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>
        <f>IF(ISERROR(College!R90/College!N90), "n/a",College!R90/College!N90)</f>
        <v>0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IF(ISERROR(College!F88/College!B88),"n/a",College!F88/College!B88)</f>
        <v>0.76923076923076927</v>
      </c>
      <c r="C23" s="10">
        <f>IF(ISERROR(College!G88/College!C88),"n/a",College!G88/College!C88)</f>
        <v>0.68421052631578949</v>
      </c>
      <c r="D23" s="12">
        <f>IF(ISERROR(B23-C23),"n/a",B23-C23)</f>
        <v>8.5020242914979782E-2</v>
      </c>
    </row>
    <row r="24" spans="1:4" ht="15" x14ac:dyDescent="0.25">
      <c r="A24" s="14" t="s">
        <v>13</v>
      </c>
      <c r="B24" s="10">
        <f>IF(ISERROR(College!J88/College!F88),"n/a",College!J88/College!F88)</f>
        <v>0.15</v>
      </c>
      <c r="C24" s="10">
        <f>IF(ISERROR(College!K88/College!G88),"n/a",College!K88/College!G88)</f>
        <v>7.6923076923076927E-2</v>
      </c>
      <c r="D24" s="12">
        <f>IF(ISERROR(B24-C24),"n/a",B24-C24)</f>
        <v>7.3076923076923067E-2</v>
      </c>
    </row>
    <row r="25" spans="1:4" ht="15" x14ac:dyDescent="0.25">
      <c r="A25" s="14" t="s">
        <v>14</v>
      </c>
      <c r="B25" s="10">
        <f>IF(ISERROR(College!N88/College!F88),"n/a",College!N88/College!F88)</f>
        <v>0</v>
      </c>
      <c r="C25" s="10">
        <f>IF(ISERROR(College!O88/College!G88),"n/a",College!O88/College!G88)</f>
        <v>7.6923076923076927E-2</v>
      </c>
      <c r="D25" s="12">
        <f>IF(ISERROR(B25-C25),"n/a",B25-C25)</f>
        <v>-7.6923076923076927E-2</v>
      </c>
    </row>
    <row r="26" spans="1:4" ht="15" x14ac:dyDescent="0.25">
      <c r="A26" s="14" t="s">
        <v>15</v>
      </c>
      <c r="B26" s="10">
        <f>IF(ISERROR(College!N88/College!J88),"n/a",College!N88/College!J88)</f>
        <v>0</v>
      </c>
      <c r="C26" s="10">
        <f>IF(ISERROR(College!O88/College!K88),"n/a",College!O88/College!K88)</f>
        <v>1</v>
      </c>
      <c r="D26" s="12">
        <f>IF(ISERROR(B26-C26),"n/a",B26-C26)</f>
        <v>-1</v>
      </c>
    </row>
    <row r="27" spans="1:4" ht="15" x14ac:dyDescent="0.25">
      <c r="A27" s="14" t="s">
        <v>16</v>
      </c>
      <c r="B27" s="10" t="str">
        <f>IF(ISERROR(College!R88/College!N88), "n/a",College!R88/College!N88)</f>
        <v>n/a</v>
      </c>
      <c r="C27" s="10">
        <f>IF(ISERROR(College!S88/College!O88), "n/a",College!S88/College!O88)</f>
        <v>0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IF(ISERROR(College!F84/College!B84),"n/a",College!F84/College!B84)</f>
        <v>1.2695924764890283</v>
      </c>
      <c r="C29" s="10">
        <f>IF(ISERROR(College!G84/College!C84),"n/a",College!G84/College!C84)</f>
        <v>0.85303514376996803</v>
      </c>
      <c r="D29" s="12">
        <f>IF(ISERROR(B29-C29),"n/a",B29-C29)</f>
        <v>0.41655733271906026</v>
      </c>
    </row>
    <row r="30" spans="1:4" ht="15" x14ac:dyDescent="0.25">
      <c r="A30" s="14" t="s">
        <v>13</v>
      </c>
      <c r="B30" s="10">
        <f>IF(ISERROR(College!J84/College!F84),"n/a",College!J84/College!F84)</f>
        <v>0.15308641975308643</v>
      </c>
      <c r="C30" s="10">
        <f>IF(ISERROR(College!K84/College!G84),"n/a",College!K84/College!G84)</f>
        <v>0.16853932584269662</v>
      </c>
      <c r="D30" s="12">
        <f>IF(ISERROR(B30-C30),"n/a",B30-C30)</f>
        <v>-1.5452906089610197E-2</v>
      </c>
    </row>
    <row r="31" spans="1:4" ht="15" x14ac:dyDescent="0.25">
      <c r="A31" s="14" t="s">
        <v>14</v>
      </c>
      <c r="B31" s="10">
        <f>IF(ISERROR(College!N84/College!F84),"n/a",College!N84/College!F84)</f>
        <v>9.1358024691358022E-2</v>
      </c>
      <c r="C31" s="10">
        <f>IF(ISERROR(College!O84/College!G84),"n/a",College!O84/College!G84)</f>
        <v>0.15730337078651685</v>
      </c>
      <c r="D31" s="12">
        <f>IF(ISERROR(B31-C31),"n/a",B31-C31)</f>
        <v>-6.5945346095158827E-2</v>
      </c>
    </row>
    <row r="32" spans="1:4" ht="15" x14ac:dyDescent="0.25">
      <c r="A32" s="14" t="s">
        <v>15</v>
      </c>
      <c r="B32" s="10">
        <f>IF(ISERROR(College!N84/College!J84),"n/a",College!N84/College!J84)</f>
        <v>0.59677419354838712</v>
      </c>
      <c r="C32" s="10">
        <f>IF(ISERROR(College!O84/College!K84),"n/a",College!O84/College!K84)</f>
        <v>0.93333333333333335</v>
      </c>
      <c r="D32" s="12">
        <f>IF(ISERROR(B32-C32),"n/a",B32-C32)</f>
        <v>-0.33655913978494623</v>
      </c>
    </row>
    <row r="33" spans="1:4" ht="15.6" thickBot="1" x14ac:dyDescent="0.3">
      <c r="A33" s="15" t="s">
        <v>16</v>
      </c>
      <c r="B33" s="11">
        <f>IF(ISERROR(College!R84/College!N84), "n/a",College!R84/College!N84)</f>
        <v>0</v>
      </c>
      <c r="C33" s="11">
        <f>IF(ISERROR(College!S84/College!O84), "n/a",College!S84/College!O84)</f>
        <v>0.38095238095238093</v>
      </c>
      <c r="D33" s="13">
        <f>IF(ISERROR(B33-C33),"n/a",B33-C33)</f>
        <v>-0.38095238095238093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8/19/22</v>
      </c>
      <c r="C36" s="349" t="str">
        <f>(Summary!C7)</f>
        <v>as of 8/19/21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1.0454545454545454</v>
      </c>
      <c r="C39" s="10">
        <f>IF(ISERROR(College!G93/College!C93),"n/a",College!G93/College!C93)</f>
        <v>0.93137254901960786</v>
      </c>
      <c r="D39" s="12">
        <f>IF(ISERROR(B39-C39),"n/a",B39-C39)</f>
        <v>0.11408199643493755</v>
      </c>
    </row>
    <row r="40" spans="1:4" ht="15" x14ac:dyDescent="0.25">
      <c r="A40" s="14" t="s">
        <v>13</v>
      </c>
      <c r="B40" s="10">
        <f>IF(ISERROR(College!J93/College!F93),"n/a",College!J93/College!F93)</f>
        <v>0.34782608695652173</v>
      </c>
      <c r="C40" s="10">
        <f>IF(ISERROR(College!K93/College!G93),"n/a",College!K93/College!G93)</f>
        <v>0.26315789473684209</v>
      </c>
      <c r="D40" s="12">
        <f>IF(ISERROR(B40-C40),"n/a",B40-C40)</f>
        <v>8.4668192219679639E-2</v>
      </c>
    </row>
    <row r="41" spans="1:4" ht="15" x14ac:dyDescent="0.25">
      <c r="A41" s="14" t="s">
        <v>14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>
        <f>IF(ISERROR(College!G94/College!C94),"n/a",College!G94/College!C94)</f>
        <v>1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>
        <f>IF(ISERROR(College!K94/College!G94),"n/a",College!K94/College!G94)</f>
        <v>0.5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>
        <f>IF(ISERROR(College!O94/College!G94),"n/a",College!O94/College!G94)</f>
        <v>0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>
        <f>IF(ISERROR(College!O94/College!K94),"n/a",College!O94/College!K94)</f>
        <v>0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IF(ISERROR(College!F96/College!B96),"n/a",College!F96/College!B96)</f>
        <v>0.83333333333333337</v>
      </c>
      <c r="C57" s="10">
        <f>IF(ISERROR(College!G96/College!C96),"n/a",College!G96/College!C96)</f>
        <v>1</v>
      </c>
      <c r="D57" s="12">
        <f>IF(ISERROR(B57-C57),"n/a",B57-C57)</f>
        <v>-0.16666666666666663</v>
      </c>
    </row>
    <row r="58" spans="1:4" ht="15" x14ac:dyDescent="0.25">
      <c r="A58" s="14" t="s">
        <v>13</v>
      </c>
      <c r="B58" s="10">
        <f>IF(ISERROR(College!J96/College!F96),"n/a",College!J96/College!F96)</f>
        <v>0.2</v>
      </c>
      <c r="C58" s="10">
        <f>IF(ISERROR(College!K96/College!G96),"n/a",College!K96/College!G96)</f>
        <v>0</v>
      </c>
      <c r="D58" s="12">
        <f>IF(ISERROR(B58-C58),"n/a",B58-C58)</f>
        <v>0.2</v>
      </c>
    </row>
    <row r="59" spans="1:4" ht="15" x14ac:dyDescent="0.25">
      <c r="A59" s="14" t="s">
        <v>14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IF(ISERROR(College!N96/College!J96),"n/a",College!N96/College!J96)</f>
        <v>0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1.0319148936170213</v>
      </c>
      <c r="C63" s="10">
        <f>IF(ISERROR(College!G91/College!C91),"n/a",College!G91/College!C91)</f>
        <v>0.88596491228070173</v>
      </c>
      <c r="D63" s="12">
        <f>IF(ISERROR(B63-C63),"n/a",B63-C63)</f>
        <v>0.14594998133631953</v>
      </c>
    </row>
    <row r="64" spans="1:4" ht="15" x14ac:dyDescent="0.25">
      <c r="A64" s="14" t="s">
        <v>13</v>
      </c>
      <c r="B64" s="10">
        <f>IF(ISERROR(College!J91/College!F91),"n/a",College!J91/College!F91)</f>
        <v>0.34020618556701032</v>
      </c>
      <c r="C64" s="10">
        <f>IF(ISERROR(College!K91/College!G91),"n/a",College!K91/College!G91)</f>
        <v>0.25742574257425743</v>
      </c>
      <c r="D64" s="12">
        <f>IF(ISERROR(B64-C64),"n/a",B64-C64)</f>
        <v>8.278044299275289E-2</v>
      </c>
    </row>
    <row r="65" spans="1:4" ht="15" x14ac:dyDescent="0.25">
      <c r="A65" s="14" t="s">
        <v>14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8/19/2022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2022-08-19T15:43:20Z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