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xr:revisionPtr revIDLastSave="7" documentId="8_{91E5B4A5-9290-4ECE-B646-B19DE1393713}" xr6:coauthVersionLast="47" xr6:coauthVersionMax="47" xr10:uidLastSave="{45759C16-EF6F-48C7-9FD5-A6AC79A39146}"/>
  <bookViews>
    <workbookView xWindow="30984" yWindow="324" windowWidth="30036" windowHeight="16260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8" i="6" s="1"/>
  <c r="U58" i="6" s="1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D67" i="16" l="1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<sst xmlns="http://schemas.openxmlformats.org/spreadsheetml/2006/main" count="921" uniqueCount="89">
  <si>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</si>
  <si>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</si>
  <si>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</si>
  <si>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</si>
  <si>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</si>
  <si>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</si>
  <si>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</si>
  <si>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</si>
  <si>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</si>
  <si>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</si>
  <si>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</si>
  <si>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</si>
  <si>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</si>
  <si>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</si>
  <si>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</si>
  <si>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</si>
  <si>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</si>
  <si>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</si>
  <si>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</si>
  <si>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</si>
  <si>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</si>
  <si>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</si>
  <si>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</si>
  <si>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</si>
  <si>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</si>
  <si>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</si>
  <si>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</si>
  <si>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</si>
  <si>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</si>
  <si>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</si>
  <si>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</si>
  <si>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</si>
  <si>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</si>
  <si>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</si>
  <si>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</si>
  <si>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</si>
  <si>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</si>
  <si>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</si>
  <si>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</si>
  <si>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</si>
  <si>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</si>
  <si>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</si>
  <si>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</si>
  <si>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</si>
  <si>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</si>
  <si>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</si>
  <si>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</si>
  <si>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</si>
  <si>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</si>
  <si>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</si>
  <si>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</si>
  <si>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</si>
  <si>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</si>
  <si>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</si>
  <si>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</si>
  <si>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</si>
  <si>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</si>
  <si>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</si>
  <si>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</si>
  <si>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</si>
  <si>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</si>
  <si>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</si>
  <si>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</si>
  <si>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</si>
  <si>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</si>
  <si>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</si>
  <si>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</si>
  <si>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</si>
  <si>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</si>
  <si>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</si>
  <si>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</si>
  <si>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</si>
  <si>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</si>
  <si>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</si>
  <si>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</si>
  <si>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</si>
  <si>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</si>
  <si>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</si>
  <si>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Fall 2022 Enrollment Targets</t>
  </si>
  <si>
    <t>School of Education</t>
  </si>
  <si>
    <t>Fall 2022</t>
  </si>
  <si>
    <t>Fall 2021</t>
  </si>
  <si>
    <t>as of Friday, June 10, 2022</t>
  </si>
  <si>
    <t>as of 6/10/22</t>
  </si>
  <si>
    <t>as of 6/10/21</t>
  </si>
  <si>
    <t>CA Resident Freshman = 5191</t>
  </si>
  <si>
    <t>CA Resident Transfer = 2563 (Fall 2022 + Winter 2023)</t>
  </si>
  <si>
    <t>Nonresident Freshman = 217</t>
  </si>
  <si>
    <t>Nonresident Transfer = 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</si>
</sst>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1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4" fillId="17" borderId="9" xfId="3" applyFont="1" applyFill="1" applyBorder="1" applyAlignment="1">
      <alignment horizontal="center"/>
    </xf>
    <xf numFmtId="0" fontId="4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80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82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80</v>
      </c>
      <c r="C6" s="184" t="s">
        <v>81</v>
      </c>
      <c r="D6" s="185"/>
      <c r="E6" s="186"/>
    </row>
    <row r="7" spans="1:7" ht="13.8" x14ac:dyDescent="0.25">
      <c r="A7" s="38"/>
      <c r="B7" s="187" t="s">
        <v>83</v>
      </c>
      <c r="C7" s="188" t="s">
        <v>84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54668</v>
      </c>
      <c r="C9" s="84">
        <f>(C10+C14+C12)</f>
        <v>52669</v>
      </c>
      <c r="D9" s="84">
        <f>IF(ISERROR(B9-C9),"n/a",B9-C9)</f>
        <v>1999</v>
      </c>
      <c r="E9" s="156">
        <f>IF(ISERROR(D9/C9),"n/a",(D9/C9))</f>
        <v>3.7954014695551465E-2</v>
      </c>
    </row>
    <row r="10" spans="1:7" x14ac:dyDescent="0.25">
      <c r="A10" s="157" t="s">
        <v>30</v>
      </c>
      <c r="B10" s="210">
        <f>B11</f>
        <v>46599</v>
      </c>
      <c r="C10" s="210">
        <f>C11</f>
        <v>45553</v>
      </c>
      <c r="D10" s="7">
        <f t="shared" ref="D10:D16" si="0">IF(ISERROR(B10-C10),"n/a",B10-C10)</f>
        <v>1046</v>
      </c>
      <c r="E10" s="158">
        <f t="shared" ref="E10:E16" si="1">IF(ISERROR(D10/C10),"n/a",(D10/C10))</f>
        <v>2.2962263736746209E-2</v>
      </c>
    </row>
    <row r="11" spans="1:7" x14ac:dyDescent="0.25">
      <c r="A11" s="159" t="s">
        <v>31</v>
      </c>
      <c r="B11" s="280">
        <v>46599</v>
      </c>
      <c r="C11" s="280">
        <v>45553</v>
      </c>
      <c r="D11" s="282">
        <f t="shared" ref="D11" si="2">IF(ISERROR(B11-C11),"n/a",B11-C11)</f>
        <v>1046</v>
      </c>
      <c r="E11" s="283">
        <f t="shared" ref="E11" si="3">IF(ISERROR(D11/C11),"n/a",(D11/C11))</f>
        <v>2.2962263736746209E-2</v>
      </c>
    </row>
    <row r="12" spans="1:7" x14ac:dyDescent="0.25">
      <c r="A12" s="157" t="s">
        <v>29</v>
      </c>
      <c r="B12" s="28">
        <f>B13</f>
        <v>5538</v>
      </c>
      <c r="C12" s="210">
        <f>C13</f>
        <v>4749</v>
      </c>
      <c r="D12" s="7">
        <f>IF(ISERROR(B12-C12),"n/a",B12-C12)</f>
        <v>789</v>
      </c>
      <c r="E12" s="158">
        <f>IF(ISERROR(D12/C12),"n/a",(D12/C12))</f>
        <v>0.16614024005053696</v>
      </c>
    </row>
    <row r="13" spans="1:7" x14ac:dyDescent="0.25">
      <c r="A13" s="159" t="s">
        <v>31</v>
      </c>
      <c r="B13" s="211">
        <v>5538</v>
      </c>
      <c r="C13" s="211">
        <v>4749</v>
      </c>
      <c r="D13" s="6">
        <f>IF(ISERROR(B13-C13),"n/a",B13-C13)</f>
        <v>789</v>
      </c>
      <c r="E13" s="160">
        <f>IF(ISERROR(D13/C13),"n/a",(D13/C13))</f>
        <v>0.16614024005053696</v>
      </c>
    </row>
    <row r="14" spans="1:7" x14ac:dyDescent="0.25">
      <c r="A14" s="157" t="s">
        <v>32</v>
      </c>
      <c r="B14" s="28">
        <f>B15</f>
        <v>2531</v>
      </c>
      <c r="C14" s="28">
        <f>C15</f>
        <v>2367</v>
      </c>
      <c r="D14" s="7">
        <f t="shared" si="0"/>
        <v>164</v>
      </c>
      <c r="E14" s="158">
        <f t="shared" si="1"/>
        <v>6.9286016054076888E-2</v>
      </c>
    </row>
    <row r="15" spans="1:7" x14ac:dyDescent="0.25">
      <c r="A15" s="159" t="s">
        <v>31</v>
      </c>
      <c r="B15" s="211">
        <v>2531</v>
      </c>
      <c r="C15" s="211">
        <v>2367</v>
      </c>
      <c r="D15" s="6">
        <v>0</v>
      </c>
      <c r="E15" s="160">
        <f t="shared" si="1"/>
        <v>0</v>
      </c>
    </row>
    <row r="16" spans="1:7" x14ac:dyDescent="0.25">
      <c r="A16" s="155" t="s">
        <v>7</v>
      </c>
      <c r="B16" s="84">
        <f>(B17+B23+B20)</f>
        <v>12794</v>
      </c>
      <c r="C16" s="84">
        <f>(C17+C23+C20)</f>
        <v>14750</v>
      </c>
      <c r="D16" s="84">
        <f t="shared" si="0"/>
        <v>-1956</v>
      </c>
      <c r="E16" s="156">
        <f t="shared" si="1"/>
        <v>-0.13261016949152543</v>
      </c>
    </row>
    <row r="17" spans="1:5" x14ac:dyDescent="0.25">
      <c r="A17" s="157" t="s">
        <v>30</v>
      </c>
      <c r="B17" s="210">
        <f>SUM(B18:B19)</f>
        <v>11488</v>
      </c>
      <c r="C17" s="210">
        <f>SUM(C18:C19)</f>
        <v>13200</v>
      </c>
      <c r="D17" s="7">
        <f t="shared" ref="D17:D23" si="4">IF(ISERROR(B17-C17),"n/a",B17-C17)</f>
        <v>-1712</v>
      </c>
      <c r="E17" s="158">
        <f t="shared" ref="E17:E24" si="5">IF(ISERROR(D17/C17),"n/a",(D17/C17))</f>
        <v>-0.1296969696969697</v>
      </c>
    </row>
    <row r="18" spans="1:5" x14ac:dyDescent="0.25">
      <c r="A18" s="159" t="s">
        <v>31</v>
      </c>
      <c r="B18" s="280">
        <v>11300</v>
      </c>
      <c r="C18" s="281">
        <v>12985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188</v>
      </c>
      <c r="C19" s="281">
        <v>215</v>
      </c>
      <c r="D19" s="282">
        <v>0</v>
      </c>
      <c r="E19" s="283">
        <f t="shared" si="5"/>
        <v>0</v>
      </c>
    </row>
    <row r="20" spans="1:5" x14ac:dyDescent="0.25">
      <c r="A20" s="157" t="s">
        <v>29</v>
      </c>
      <c r="B20" s="28">
        <f>B21+B22</f>
        <v>1075</v>
      </c>
      <c r="C20" s="28">
        <f>C21+C22</f>
        <v>1319</v>
      </c>
      <c r="D20" s="7">
        <f>IF(ISERROR(B20-C20),"n/a",B20-C20)</f>
        <v>-244</v>
      </c>
      <c r="E20" s="158">
        <f>IF(ISERROR(D20/C20),"n/a",(D20/C20))</f>
        <v>-0.18498862774829417</v>
      </c>
    </row>
    <row r="21" spans="1:5" x14ac:dyDescent="0.25">
      <c r="A21" s="159" t="s">
        <v>31</v>
      </c>
      <c r="B21" s="211">
        <v>1075</v>
      </c>
      <c r="C21" s="211">
        <v>1319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231</v>
      </c>
      <c r="C23" s="28">
        <f>C24</f>
        <v>231</v>
      </c>
      <c r="D23" s="7">
        <f t="shared" si="4"/>
        <v>0</v>
      </c>
      <c r="E23" s="158">
        <f t="shared" si="5"/>
        <v>0</v>
      </c>
    </row>
    <row r="24" spans="1:5" x14ac:dyDescent="0.25">
      <c r="A24" s="159" t="s">
        <v>31</v>
      </c>
      <c r="B24" s="211">
        <v>231</v>
      </c>
      <c r="C24" s="211">
        <v>231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67462</v>
      </c>
      <c r="C25" s="84">
        <f>(C9+C16)</f>
        <v>67419</v>
      </c>
      <c r="D25" s="84">
        <f>IF(ISERROR(B25-C25),"n/a",B25-C25)</f>
        <v>43</v>
      </c>
      <c r="E25" s="156">
        <f>IF(ISERROR(D25/C25),"n/a",(D25/C25))</f>
        <v>6.3780239991693738E-4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4</v>
      </c>
      <c r="C28" s="84">
        <f>(C29+C33+C31)</f>
        <v>7</v>
      </c>
      <c r="D28" s="84">
        <f t="shared" ref="D28:D44" si="6">IF(ISERROR(B28-C28),"n/a",B28-C28)</f>
        <v>-3</v>
      </c>
      <c r="E28" s="156">
        <f t="shared" ref="E28:E44" si="7">IF(ISERROR(D28/C28),"n/a",(D28/C28))</f>
        <v>-0.42857142857142855</v>
      </c>
    </row>
    <row r="29" spans="1:5" x14ac:dyDescent="0.25">
      <c r="A29" s="157" t="s">
        <v>30</v>
      </c>
      <c r="B29" s="210">
        <f>B30</f>
        <v>3</v>
      </c>
      <c r="C29" s="210">
        <f>C30</f>
        <v>6</v>
      </c>
      <c r="D29" s="7">
        <f t="shared" si="6"/>
        <v>-3</v>
      </c>
      <c r="E29" s="158">
        <f t="shared" si="7"/>
        <v>-0.5</v>
      </c>
    </row>
    <row r="30" spans="1:5" x14ac:dyDescent="0.25">
      <c r="A30" s="159" t="s">
        <v>31</v>
      </c>
      <c r="B30" s="280">
        <v>3</v>
      </c>
      <c r="C30" s="280">
        <v>6</v>
      </c>
      <c r="D30" s="282">
        <f t="shared" ref="D30" si="8">IF(ISERROR(B30-C30),"n/a",B30-C30)</f>
        <v>-3</v>
      </c>
      <c r="E30" s="283">
        <f t="shared" ref="E30" si="9">IF(ISERROR(D30/C30),"n/a",(D30/C30))</f>
        <v>-0.5</v>
      </c>
    </row>
    <row r="31" spans="1:5" x14ac:dyDescent="0.25">
      <c r="A31" s="157" t="s">
        <v>29</v>
      </c>
      <c r="B31" s="28">
        <f>B32</f>
        <v>0</v>
      </c>
      <c r="C31" s="28">
        <f>C32</f>
        <v>1</v>
      </c>
      <c r="D31" s="7">
        <f>IF(ISERROR(B31-C31),"n/a",B31-C31)</f>
        <v>-1</v>
      </c>
      <c r="E31" s="158">
        <f>IF(ISERROR(D31/C31),"n/a",(D31/C31))</f>
        <v>-1</v>
      </c>
    </row>
    <row r="32" spans="1:5" x14ac:dyDescent="0.25">
      <c r="A32" s="159" t="s">
        <v>31</v>
      </c>
      <c r="B32" s="211">
        <v>0</v>
      </c>
      <c r="C32" s="211">
        <v>1</v>
      </c>
      <c r="D32" s="6">
        <f>IF(ISERROR(B32-C32),"n/a",B32-C32)</f>
        <v>-1</v>
      </c>
      <c r="E32" s="160">
        <f>IF(ISERROR(D32/C32),"n/a",(D32/C32))</f>
        <v>-1</v>
      </c>
    </row>
    <row r="33" spans="1:5" x14ac:dyDescent="0.25">
      <c r="A33" s="157" t="s">
        <v>32</v>
      </c>
      <c r="B33" s="28">
        <f>B34</f>
        <v>1</v>
      </c>
      <c r="C33" s="28">
        <f>C34</f>
        <v>0</v>
      </c>
      <c r="D33" s="7">
        <f t="shared" si="6"/>
        <v>1</v>
      </c>
      <c r="E33" s="158" t="str">
        <f t="shared" si="7"/>
        <v>n/a</v>
      </c>
    </row>
    <row r="34" spans="1:5" x14ac:dyDescent="0.25">
      <c r="A34" s="159" t="s">
        <v>31</v>
      </c>
      <c r="B34" s="211">
        <v>1</v>
      </c>
      <c r="C34" s="211">
        <v>0</v>
      </c>
      <c r="D34" s="6">
        <f t="shared" si="6"/>
        <v>1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11</v>
      </c>
      <c r="C35" s="84">
        <f>(C36+C42+C39)</f>
        <v>3</v>
      </c>
      <c r="D35" s="84">
        <f t="shared" si="6"/>
        <v>8</v>
      </c>
      <c r="E35" s="156">
        <f t="shared" si="7"/>
        <v>2.6666666666666665</v>
      </c>
    </row>
    <row r="36" spans="1:5" x14ac:dyDescent="0.25">
      <c r="A36" s="157" t="s">
        <v>30</v>
      </c>
      <c r="B36" s="210">
        <f>SUM(B37:B38)</f>
        <v>6</v>
      </c>
      <c r="C36" s="210">
        <f>SUM(C37:C38)</f>
        <v>2</v>
      </c>
      <c r="D36" s="7">
        <f t="shared" si="6"/>
        <v>4</v>
      </c>
      <c r="E36" s="158">
        <f t="shared" si="7"/>
        <v>2</v>
      </c>
    </row>
    <row r="37" spans="1:5" x14ac:dyDescent="0.25">
      <c r="A37" s="159" t="s">
        <v>31</v>
      </c>
      <c r="B37" s="280">
        <v>3</v>
      </c>
      <c r="C37" s="281">
        <v>0</v>
      </c>
      <c r="D37" s="282">
        <f t="shared" si="6"/>
        <v>3</v>
      </c>
      <c r="E37" s="283" t="str">
        <f t="shared" si="7"/>
        <v>n/a</v>
      </c>
    </row>
    <row r="38" spans="1:5" x14ac:dyDescent="0.25">
      <c r="A38" s="159" t="s">
        <v>22</v>
      </c>
      <c r="B38" s="280">
        <v>3</v>
      </c>
      <c r="C38" s="281">
        <v>2</v>
      </c>
      <c r="D38" s="282">
        <f t="shared" si="6"/>
        <v>1</v>
      </c>
      <c r="E38" s="283">
        <f t="shared" si="7"/>
        <v>0.5</v>
      </c>
    </row>
    <row r="39" spans="1:5" x14ac:dyDescent="0.25">
      <c r="A39" s="157" t="s">
        <v>29</v>
      </c>
      <c r="B39" s="28">
        <f>B40+B41</f>
        <v>2</v>
      </c>
      <c r="C39" s="28">
        <f>C40+C41</f>
        <v>0</v>
      </c>
      <c r="D39" s="7">
        <f>IF(ISERROR(B39-C39),"n/a",B39-C39)</f>
        <v>2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2</v>
      </c>
      <c r="C40" s="211">
        <v>0</v>
      </c>
      <c r="D40" s="6">
        <f>IF(ISERROR(B40-C40),"n/a",B40-C40)</f>
        <v>2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3</v>
      </c>
      <c r="C42" s="28">
        <f>SUM(C43:C43)</f>
        <v>1</v>
      </c>
      <c r="D42" s="7">
        <f t="shared" si="6"/>
        <v>2</v>
      </c>
      <c r="E42" s="158">
        <f t="shared" si="7"/>
        <v>2</v>
      </c>
    </row>
    <row r="43" spans="1:5" x14ac:dyDescent="0.25">
      <c r="A43" s="159" t="s">
        <v>31</v>
      </c>
      <c r="B43" s="211">
        <v>3</v>
      </c>
      <c r="C43" s="211">
        <v>1</v>
      </c>
      <c r="D43" s="6">
        <f t="shared" si="6"/>
        <v>2</v>
      </c>
      <c r="E43" s="160">
        <f t="shared" si="7"/>
        <v>2</v>
      </c>
    </row>
    <row r="44" spans="1:5" x14ac:dyDescent="0.25">
      <c r="A44" s="161" t="s">
        <v>5</v>
      </c>
      <c r="B44" s="84">
        <f>(B28+B35)</f>
        <v>15</v>
      </c>
      <c r="C44" s="84">
        <f>(C28+C35)</f>
        <v>10</v>
      </c>
      <c r="D44" s="84">
        <f t="shared" si="6"/>
        <v>5</v>
      </c>
      <c r="E44" s="156">
        <f t="shared" si="7"/>
        <v>0.5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37270</v>
      </c>
      <c r="C47" s="84">
        <f>(C48+C52+C50)</f>
        <v>34770</v>
      </c>
      <c r="D47" s="84">
        <f t="shared" ref="D47:D53" si="10">IF(ISERROR(B47-C47),"n/a",B47-C47)</f>
        <v>2500</v>
      </c>
      <c r="E47" s="156">
        <f t="shared" ref="E47:E53" si="11">IF(ISERROR(D47/C47),"n/a",(D47/C47))</f>
        <v>7.1901064135749204E-2</v>
      </c>
    </row>
    <row r="48" spans="1:5" x14ac:dyDescent="0.25">
      <c r="A48" s="157" t="s">
        <v>30</v>
      </c>
      <c r="B48" s="210">
        <f>B49</f>
        <v>30733</v>
      </c>
      <c r="C48" s="210">
        <f>C49</f>
        <v>29205</v>
      </c>
      <c r="D48" s="7">
        <f t="shared" si="10"/>
        <v>1528</v>
      </c>
      <c r="E48" s="158">
        <f t="shared" si="11"/>
        <v>5.2319808252011643E-2</v>
      </c>
    </row>
    <row r="49" spans="1:5" x14ac:dyDescent="0.25">
      <c r="A49" s="159" t="s">
        <v>31</v>
      </c>
      <c r="B49" s="280">
        <v>30733</v>
      </c>
      <c r="C49" s="280">
        <v>29205</v>
      </c>
      <c r="D49" s="282">
        <f t="shared" ref="D49" si="12">IF(ISERROR(B49-C49),"n/a",B49-C49)</f>
        <v>1528</v>
      </c>
      <c r="E49" s="283">
        <f t="shared" ref="E49" si="13">IF(ISERROR(D49/C49),"n/a",(D49/C49))</f>
        <v>5.2319808252011643E-2</v>
      </c>
    </row>
    <row r="50" spans="1:5" x14ac:dyDescent="0.25">
      <c r="A50" s="157" t="s">
        <v>29</v>
      </c>
      <c r="B50" s="28">
        <f>B51</f>
        <v>4372</v>
      </c>
      <c r="C50" s="28">
        <f>C51</f>
        <v>3573</v>
      </c>
      <c r="D50" s="7">
        <f>IF(ISERROR(B50-C50),"n/a",B50-C50)</f>
        <v>799</v>
      </c>
      <c r="E50" s="158">
        <f>IF(ISERROR(D50/C50),"n/a",(D50/C50))</f>
        <v>0.22362160649314303</v>
      </c>
    </row>
    <row r="51" spans="1:5" x14ac:dyDescent="0.25">
      <c r="A51" s="159" t="s">
        <v>31</v>
      </c>
      <c r="B51" s="211">
        <v>4372</v>
      </c>
      <c r="C51" s="211">
        <v>3573</v>
      </c>
      <c r="D51" s="6">
        <f>IF(ISERROR(B51-C51),"n/a",B51-C51)</f>
        <v>799</v>
      </c>
      <c r="E51" s="160">
        <f>IF(ISERROR(D51/C51),"n/a",(D51/C51))</f>
        <v>0.22362160649314303</v>
      </c>
    </row>
    <row r="52" spans="1:5" x14ac:dyDescent="0.25">
      <c r="A52" s="157" t="s">
        <v>32</v>
      </c>
      <c r="B52" s="28">
        <f>B53</f>
        <v>2165</v>
      </c>
      <c r="C52" s="28">
        <f>C53</f>
        <v>1992</v>
      </c>
      <c r="D52" s="7">
        <f t="shared" si="10"/>
        <v>173</v>
      </c>
      <c r="E52" s="158">
        <f t="shared" si="11"/>
        <v>8.6847389558232929E-2</v>
      </c>
    </row>
    <row r="53" spans="1:5" x14ac:dyDescent="0.25">
      <c r="A53" s="159" t="s">
        <v>31</v>
      </c>
      <c r="B53" s="211">
        <v>2165</v>
      </c>
      <c r="C53" s="211">
        <v>1992</v>
      </c>
      <c r="D53" s="6">
        <f t="shared" si="10"/>
        <v>173</v>
      </c>
      <c r="E53" s="160">
        <f t="shared" si="11"/>
        <v>8.6847389558232929E-2</v>
      </c>
    </row>
    <row r="54" spans="1:5" x14ac:dyDescent="0.25">
      <c r="A54" s="155" t="s">
        <v>7</v>
      </c>
      <c r="B54" s="84">
        <f>(B55+B61+B58)</f>
        <v>7831</v>
      </c>
      <c r="C54" s="84">
        <f>(C55+C61+C58)</f>
        <v>9284</v>
      </c>
      <c r="D54" s="84">
        <f t="shared" ref="D54:D63" si="14">IF(ISERROR(B54-C54),"n/a",B54-C54)</f>
        <v>-1453</v>
      </c>
      <c r="E54" s="156">
        <f t="shared" ref="E54:E63" si="15">IF(ISERROR(D54/C54),"n/a",(D54/C54))</f>
        <v>-0.1565058164584231</v>
      </c>
    </row>
    <row r="55" spans="1:5" x14ac:dyDescent="0.25">
      <c r="A55" s="157" t="s">
        <v>30</v>
      </c>
      <c r="B55" s="210">
        <f>SUM(B56:B57)</f>
        <v>7020</v>
      </c>
      <c r="C55" s="210">
        <f>SUM(C56:C57)</f>
        <v>8245</v>
      </c>
      <c r="D55" s="7">
        <f t="shared" si="14"/>
        <v>-1225</v>
      </c>
      <c r="E55" s="158">
        <f t="shared" si="15"/>
        <v>-0.1485748938750758</v>
      </c>
    </row>
    <row r="56" spans="1:5" x14ac:dyDescent="0.25">
      <c r="A56" s="159" t="s">
        <v>31</v>
      </c>
      <c r="B56" s="280">
        <v>6950</v>
      </c>
      <c r="C56" s="280">
        <v>8112</v>
      </c>
      <c r="D56" s="282">
        <f t="shared" si="14"/>
        <v>-1162</v>
      </c>
      <c r="E56" s="283">
        <f t="shared" si="15"/>
        <v>-0.14324457593688364</v>
      </c>
    </row>
    <row r="57" spans="1:5" x14ac:dyDescent="0.25">
      <c r="A57" s="159" t="s">
        <v>22</v>
      </c>
      <c r="B57" s="280">
        <v>70</v>
      </c>
      <c r="C57" s="280">
        <v>133</v>
      </c>
      <c r="D57" s="282">
        <f t="shared" si="14"/>
        <v>-63</v>
      </c>
      <c r="E57" s="283">
        <f t="shared" si="15"/>
        <v>-0.47368421052631576</v>
      </c>
    </row>
    <row r="58" spans="1:5" x14ac:dyDescent="0.25">
      <c r="A58" s="157" t="s">
        <v>29</v>
      </c>
      <c r="B58" s="28">
        <f>B59+B60</f>
        <v>739</v>
      </c>
      <c r="C58" s="28">
        <f>C59+C60</f>
        <v>979</v>
      </c>
      <c r="D58" s="7">
        <f>IF(ISERROR(B58-C58),"n/a",B58-C58)</f>
        <v>-240</v>
      </c>
      <c r="E58" s="158">
        <f>IF(ISERROR(D58/C58),"n/a",(D58/C58))</f>
        <v>-0.24514811031664965</v>
      </c>
    </row>
    <row r="59" spans="1:5" s="2" customFormat="1" x14ac:dyDescent="0.25">
      <c r="A59" s="159" t="s">
        <v>31</v>
      </c>
      <c r="B59" s="211">
        <v>739</v>
      </c>
      <c r="C59" s="211">
        <v>979</v>
      </c>
      <c r="D59" s="6">
        <f>IF(ISERROR(B59-C59),"n/a",B59-C59)</f>
        <v>-240</v>
      </c>
      <c r="E59" s="160">
        <f>IF(ISERROR(D59/C59),"n/a",(D59/C59))</f>
        <v>-0.24514811031664965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72</v>
      </c>
      <c r="C61" s="28">
        <f>C62</f>
        <v>60</v>
      </c>
      <c r="D61" s="7">
        <f t="shared" si="14"/>
        <v>12</v>
      </c>
      <c r="E61" s="158">
        <f t="shared" si="15"/>
        <v>0.2</v>
      </c>
    </row>
    <row r="62" spans="1:5" s="2" customFormat="1" x14ac:dyDescent="0.25">
      <c r="A62" s="159" t="s">
        <v>31</v>
      </c>
      <c r="B62" s="211">
        <v>72</v>
      </c>
      <c r="C62" s="211">
        <v>60</v>
      </c>
      <c r="D62" s="6">
        <f t="shared" si="14"/>
        <v>12</v>
      </c>
      <c r="E62" s="160">
        <f t="shared" si="15"/>
        <v>0.2</v>
      </c>
    </row>
    <row r="63" spans="1:5" ht="15.75" customHeight="1" x14ac:dyDescent="0.25">
      <c r="A63" s="161" t="s">
        <v>5</v>
      </c>
      <c r="B63" s="84">
        <f>(B47+B54)</f>
        <v>45101</v>
      </c>
      <c r="C63" s="84">
        <f>(C47+C54)</f>
        <v>44054</v>
      </c>
      <c r="D63" s="84">
        <f t="shared" si="14"/>
        <v>1047</v>
      </c>
      <c r="E63" s="156">
        <f t="shared" si="15"/>
        <v>2.3766286829799792E-2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6789</v>
      </c>
      <c r="C66" s="84">
        <f>(C67+C71+C69)</f>
        <v>6359</v>
      </c>
      <c r="D66" s="84">
        <f t="shared" ref="D66:D82" si="16">IF(ISERROR(B66-C66),"n/a",B66-C66)</f>
        <v>430</v>
      </c>
      <c r="E66" s="156">
        <f t="shared" ref="E66:E82" si="17">IF(ISERROR(D66/C66),"n/a",(D66/C66))</f>
        <v>6.7620695077842422E-2</v>
      </c>
    </row>
    <row r="67" spans="1:5" ht="14.25" customHeight="1" x14ac:dyDescent="0.25">
      <c r="A67" s="157" t="s">
        <v>30</v>
      </c>
      <c r="B67" s="210">
        <f>B68</f>
        <v>6121</v>
      </c>
      <c r="C67" s="210">
        <f>C68</f>
        <v>5999</v>
      </c>
      <c r="D67" s="7">
        <f t="shared" si="16"/>
        <v>122</v>
      </c>
      <c r="E67" s="158">
        <f t="shared" si="17"/>
        <v>2.0336722787131188E-2</v>
      </c>
    </row>
    <row r="68" spans="1:5" ht="14.25" customHeight="1" x14ac:dyDescent="0.25">
      <c r="A68" s="159" t="s">
        <v>31</v>
      </c>
      <c r="B68" s="280">
        <v>6121</v>
      </c>
      <c r="C68" s="280">
        <v>5999</v>
      </c>
      <c r="D68" s="282">
        <f t="shared" ref="D68" si="18">IF(ISERROR(B68-C68),"n/a",B68-C68)</f>
        <v>122</v>
      </c>
      <c r="E68" s="283">
        <f t="shared" ref="E68" si="19">IF(ISERROR(D68/C68),"n/a",(D68/C68))</f>
        <v>2.0336722787131188E-2</v>
      </c>
    </row>
    <row r="69" spans="1:5" ht="14.25" customHeight="1" x14ac:dyDescent="0.25">
      <c r="A69" s="157" t="s">
        <v>29</v>
      </c>
      <c r="B69" s="28">
        <f>B70</f>
        <v>500</v>
      </c>
      <c r="C69" s="28">
        <f>C70</f>
        <v>278</v>
      </c>
      <c r="D69" s="7">
        <f>IF(ISERROR(B69-C69),"n/a",B69-C69)</f>
        <v>222</v>
      </c>
      <c r="E69" s="158">
        <f>IF(ISERROR(D69/C69),"n/a",(D69/C69))</f>
        <v>0.79856115107913672</v>
      </c>
    </row>
    <row r="70" spans="1:5" ht="14.25" customHeight="1" x14ac:dyDescent="0.25">
      <c r="A70" s="159" t="s">
        <v>31</v>
      </c>
      <c r="B70" s="211">
        <v>500</v>
      </c>
      <c r="C70" s="211">
        <v>278</v>
      </c>
      <c r="D70" s="6">
        <f>IF(ISERROR(B70-C70),"n/a",B70-C70)</f>
        <v>222</v>
      </c>
      <c r="E70" s="160">
        <f>IF(ISERROR(D70/C70),"n/a",(D70/C70))</f>
        <v>0.79856115107913672</v>
      </c>
    </row>
    <row r="71" spans="1:5" ht="14.25" customHeight="1" x14ac:dyDescent="0.25">
      <c r="A71" s="157" t="s">
        <v>32</v>
      </c>
      <c r="B71" s="28">
        <f>B72</f>
        <v>168</v>
      </c>
      <c r="C71" s="28">
        <f>C72</f>
        <v>82</v>
      </c>
      <c r="D71" s="7">
        <f t="shared" si="16"/>
        <v>86</v>
      </c>
      <c r="E71" s="158">
        <f t="shared" si="17"/>
        <v>1.0487804878048781</v>
      </c>
    </row>
    <row r="72" spans="1:5" ht="14.25" customHeight="1" x14ac:dyDescent="0.25">
      <c r="A72" s="159" t="s">
        <v>31</v>
      </c>
      <c r="B72" s="211">
        <v>168</v>
      </c>
      <c r="C72" s="211">
        <v>82</v>
      </c>
      <c r="D72" s="6">
        <f t="shared" si="16"/>
        <v>86</v>
      </c>
      <c r="E72" s="160">
        <f t="shared" si="17"/>
        <v>1.0487804878048781</v>
      </c>
    </row>
    <row r="73" spans="1:5" ht="14.25" customHeight="1" x14ac:dyDescent="0.25">
      <c r="A73" s="155" t="s">
        <v>7</v>
      </c>
      <c r="B73" s="84">
        <f>(B74+B80+B77)</f>
        <v>1735</v>
      </c>
      <c r="C73" s="84">
        <f>(C74+C80+C77)</f>
        <v>2467</v>
      </c>
      <c r="D73" s="84">
        <f t="shared" si="16"/>
        <v>-732</v>
      </c>
      <c r="E73" s="156">
        <f t="shared" si="17"/>
        <v>-0.29671665991082286</v>
      </c>
    </row>
    <row r="74" spans="1:5" x14ac:dyDescent="0.25">
      <c r="A74" s="157" t="s">
        <v>30</v>
      </c>
      <c r="B74" s="210">
        <f>SUM(B75:B76)</f>
        <v>1554</v>
      </c>
      <c r="C74" s="210">
        <f>SUM(C75:C76)</f>
        <v>2295</v>
      </c>
      <c r="D74" s="7">
        <f t="shared" si="16"/>
        <v>-741</v>
      </c>
      <c r="E74" s="158">
        <f t="shared" si="17"/>
        <v>-0.32287581699346407</v>
      </c>
    </row>
    <row r="75" spans="1:5" x14ac:dyDescent="0.25">
      <c r="A75" s="159" t="s">
        <v>31</v>
      </c>
      <c r="B75" s="280">
        <v>1543</v>
      </c>
      <c r="C75" s="280">
        <v>2278</v>
      </c>
      <c r="D75" s="282">
        <f t="shared" si="16"/>
        <v>-735</v>
      </c>
      <c r="E75" s="283">
        <f t="shared" si="17"/>
        <v>-0.32265144863915718</v>
      </c>
    </row>
    <row r="76" spans="1:5" x14ac:dyDescent="0.25">
      <c r="A76" s="159" t="s">
        <v>22</v>
      </c>
      <c r="B76" s="280">
        <v>11</v>
      </c>
      <c r="C76" s="280">
        <v>17</v>
      </c>
      <c r="D76" s="282">
        <f t="shared" si="16"/>
        <v>-6</v>
      </c>
      <c r="E76" s="283">
        <f t="shared" si="17"/>
        <v>-0.35294117647058826</v>
      </c>
    </row>
    <row r="77" spans="1:5" ht="12" customHeight="1" x14ac:dyDescent="0.25">
      <c r="A77" s="157" t="s">
        <v>29</v>
      </c>
      <c r="B77" s="28">
        <f>B78+B79</f>
        <v>170</v>
      </c>
      <c r="C77" s="28">
        <f>C78+C79</f>
        <v>159</v>
      </c>
      <c r="D77" s="7">
        <f>IF(ISERROR(B77-C77),"n/a",B77-C77)</f>
        <v>11</v>
      </c>
      <c r="E77" s="158">
        <f>IF(ISERROR(D77/C77),"n/a",(D77/C77))</f>
        <v>6.9182389937106917E-2</v>
      </c>
    </row>
    <row r="78" spans="1:5" ht="12" customHeight="1" x14ac:dyDescent="0.25">
      <c r="A78" s="159" t="s">
        <v>31</v>
      </c>
      <c r="B78" s="211">
        <v>170</v>
      </c>
      <c r="C78" s="211">
        <v>159</v>
      </c>
      <c r="D78" s="6">
        <f>IF(ISERROR(B78-C78),"n/a",B78-C78)</f>
        <v>11</v>
      </c>
      <c r="E78" s="160">
        <f>IF(ISERROR(D78/C78),"n/a",(D78/C78))</f>
        <v>6.9182389937106917E-2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11</v>
      </c>
      <c r="C80" s="28">
        <f>C81</f>
        <v>13</v>
      </c>
      <c r="D80" s="7">
        <f t="shared" si="16"/>
        <v>-2</v>
      </c>
      <c r="E80" s="158">
        <f t="shared" si="17"/>
        <v>-0.15384615384615385</v>
      </c>
    </row>
    <row r="81" spans="1:5" ht="12" customHeight="1" x14ac:dyDescent="0.25">
      <c r="A81" s="159" t="s">
        <v>31</v>
      </c>
      <c r="B81" s="211">
        <v>11</v>
      </c>
      <c r="C81" s="211">
        <v>13</v>
      </c>
      <c r="D81" s="6">
        <f t="shared" si="16"/>
        <v>-2</v>
      </c>
      <c r="E81" s="160">
        <f t="shared" si="17"/>
        <v>-0.15384615384615385</v>
      </c>
    </row>
    <row r="82" spans="1:5" ht="15.75" customHeight="1" x14ac:dyDescent="0.25">
      <c r="A82" s="161" t="s">
        <v>5</v>
      </c>
      <c r="B82" s="84">
        <f>(B66+B73)</f>
        <v>8524</v>
      </c>
      <c r="C82" s="84">
        <f>(C66+C73)</f>
        <v>8826</v>
      </c>
      <c r="D82" s="84">
        <f t="shared" si="16"/>
        <v>-302</v>
      </c>
      <c r="E82" s="156">
        <f t="shared" si="17"/>
        <v>-3.4217085882619534E-2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6347</v>
      </c>
      <c r="C85" s="84">
        <f>(C86+C90+C88)</f>
        <v>6064</v>
      </c>
      <c r="D85" s="84">
        <f t="shared" ref="D85:D101" si="20">IF(ISERROR(B85-C85),"n/a",B85-C85)</f>
        <v>283</v>
      </c>
      <c r="E85" s="156">
        <f t="shared" ref="E85:E101" si="21">IF(ISERROR(D85/C85),"n/a",(D85/C85))</f>
        <v>4.6668865435356199E-2</v>
      </c>
    </row>
    <row r="86" spans="1:5" ht="14.25" customHeight="1" x14ac:dyDescent="0.25">
      <c r="A86" s="157" t="s">
        <v>30</v>
      </c>
      <c r="B86" s="210">
        <f>B87</f>
        <v>5720</v>
      </c>
      <c r="C86" s="210">
        <f>C87</f>
        <v>5730</v>
      </c>
      <c r="D86" s="7">
        <f t="shared" si="20"/>
        <v>-10</v>
      </c>
      <c r="E86" s="158">
        <f t="shared" si="21"/>
        <v>-1.7452006980802793E-3</v>
      </c>
    </row>
    <row r="87" spans="1:5" ht="14.25" customHeight="1" x14ac:dyDescent="0.25">
      <c r="A87" s="159" t="s">
        <v>31</v>
      </c>
      <c r="B87" s="280">
        <v>5720</v>
      </c>
      <c r="C87" s="280">
        <v>5730</v>
      </c>
      <c r="D87" s="282">
        <f t="shared" ref="D87" si="22">IF(ISERROR(B87-C87),"n/a",B87-C87)</f>
        <v>-10</v>
      </c>
      <c r="E87" s="283">
        <f t="shared" ref="E87" si="23">IF(ISERROR(D87/C87),"n/a",(D87/C87))</f>
        <v>-1.7452006980802793E-3</v>
      </c>
    </row>
    <row r="88" spans="1:5" ht="14.25" customHeight="1" x14ac:dyDescent="0.25">
      <c r="A88" s="157" t="s">
        <v>29</v>
      </c>
      <c r="B88" s="28">
        <f>B89</f>
        <v>473</v>
      </c>
      <c r="C88" s="28">
        <f>C89</f>
        <v>262</v>
      </c>
      <c r="D88" s="7">
        <f>IF(ISERROR(B88-C88),"n/a",B88-C88)</f>
        <v>211</v>
      </c>
      <c r="E88" s="158">
        <f>IF(ISERROR(D88/C88),"n/a",(D88/C88))</f>
        <v>0.80534351145038163</v>
      </c>
    </row>
    <row r="89" spans="1:5" ht="14.25" customHeight="1" x14ac:dyDescent="0.25">
      <c r="A89" s="159" t="s">
        <v>31</v>
      </c>
      <c r="B89" s="211">
        <v>473</v>
      </c>
      <c r="C89" s="211">
        <v>262</v>
      </c>
      <c r="D89" s="6">
        <f>IF(ISERROR(B89-C89),"n/a",B89-C89)</f>
        <v>211</v>
      </c>
      <c r="E89" s="160">
        <f>IF(ISERROR(D89/C89),"n/a",(D89/C89))</f>
        <v>0.80534351145038163</v>
      </c>
    </row>
    <row r="90" spans="1:5" ht="14.25" customHeight="1" x14ac:dyDescent="0.25">
      <c r="A90" s="157" t="s">
        <v>32</v>
      </c>
      <c r="B90" s="28">
        <f>B91</f>
        <v>154</v>
      </c>
      <c r="C90" s="28">
        <f>C91</f>
        <v>72</v>
      </c>
      <c r="D90" s="7">
        <f t="shared" si="20"/>
        <v>82</v>
      </c>
      <c r="E90" s="158">
        <f t="shared" si="21"/>
        <v>1.1388888888888888</v>
      </c>
    </row>
    <row r="91" spans="1:5" ht="14.25" customHeight="1" x14ac:dyDescent="0.25">
      <c r="A91" s="159" t="s">
        <v>31</v>
      </c>
      <c r="B91" s="211">
        <v>154</v>
      </c>
      <c r="C91" s="211">
        <v>72</v>
      </c>
      <c r="D91" s="6">
        <f t="shared" si="20"/>
        <v>82</v>
      </c>
      <c r="E91" s="160">
        <f t="shared" si="21"/>
        <v>1.1388888888888888</v>
      </c>
    </row>
    <row r="92" spans="1:5" ht="14.25" customHeight="1" x14ac:dyDescent="0.25">
      <c r="A92" s="155" t="s">
        <v>7</v>
      </c>
      <c r="B92" s="84">
        <f>(B93+B99+B96)</f>
        <v>1663</v>
      </c>
      <c r="C92" s="84">
        <f>(C93+C99+C96)</f>
        <v>2380</v>
      </c>
      <c r="D92" s="84">
        <f t="shared" si="20"/>
        <v>-717</v>
      </c>
      <c r="E92" s="156">
        <f t="shared" si="21"/>
        <v>-0.30126050420168066</v>
      </c>
    </row>
    <row r="93" spans="1:5" x14ac:dyDescent="0.25">
      <c r="A93" s="157" t="s">
        <v>30</v>
      </c>
      <c r="B93" s="28">
        <f>SUM(B94:B95)</f>
        <v>1487</v>
      </c>
      <c r="C93" s="28">
        <f>SUM(C94:C95)</f>
        <v>2214</v>
      </c>
      <c r="D93" s="7">
        <f t="shared" si="20"/>
        <v>-727</v>
      </c>
      <c r="E93" s="158">
        <f t="shared" si="21"/>
        <v>-0.3283649503161698</v>
      </c>
    </row>
    <row r="94" spans="1:5" x14ac:dyDescent="0.25">
      <c r="A94" s="159" t="s">
        <v>31</v>
      </c>
      <c r="B94" s="281">
        <v>1476</v>
      </c>
      <c r="C94" s="280">
        <v>2197</v>
      </c>
      <c r="D94" s="282">
        <f t="shared" si="20"/>
        <v>-721</v>
      </c>
      <c r="E94" s="283">
        <f t="shared" si="21"/>
        <v>-0.32817478379608556</v>
      </c>
    </row>
    <row r="95" spans="1:5" x14ac:dyDescent="0.25">
      <c r="A95" s="159" t="s">
        <v>22</v>
      </c>
      <c r="B95" s="281">
        <v>11</v>
      </c>
      <c r="C95" s="280">
        <v>17</v>
      </c>
      <c r="D95" s="282">
        <f t="shared" si="20"/>
        <v>-6</v>
      </c>
      <c r="E95" s="283">
        <f t="shared" si="21"/>
        <v>-0.35294117647058826</v>
      </c>
    </row>
    <row r="96" spans="1:5" x14ac:dyDescent="0.25">
      <c r="A96" s="157" t="s">
        <v>29</v>
      </c>
      <c r="B96" s="28">
        <f>B97+B98</f>
        <v>166</v>
      </c>
      <c r="C96" s="28">
        <f>C97+C98</f>
        <v>153</v>
      </c>
      <c r="D96" s="7">
        <f>IF(ISERROR(B96-C96),"n/a",B96-C96)</f>
        <v>13</v>
      </c>
      <c r="E96" s="158">
        <f>IF(ISERROR(D96/C96),"n/a",(D96/C96))</f>
        <v>8.4967320261437912E-2</v>
      </c>
    </row>
    <row r="97" spans="1:6" x14ac:dyDescent="0.25">
      <c r="A97" s="159" t="s">
        <v>31</v>
      </c>
      <c r="B97" s="211">
        <v>166</v>
      </c>
      <c r="C97" s="211">
        <v>153</v>
      </c>
      <c r="D97" s="6">
        <f>IF(ISERROR(B97-C97),"n/a",B97-C97)</f>
        <v>13</v>
      </c>
      <c r="E97" s="160">
        <f>IF(ISERROR(D97/C97),"n/a",(D97/C97))</f>
        <v>8.4967320261437912E-2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10</v>
      </c>
      <c r="C99" s="28">
        <f>C100</f>
        <v>13</v>
      </c>
      <c r="D99" s="7">
        <f t="shared" si="20"/>
        <v>-3</v>
      </c>
      <c r="E99" s="158">
        <f t="shared" si="21"/>
        <v>-0.23076923076923078</v>
      </c>
    </row>
    <row r="100" spans="1:6" x14ac:dyDescent="0.25">
      <c r="A100" s="159" t="s">
        <v>31</v>
      </c>
      <c r="B100" s="211">
        <v>10</v>
      </c>
      <c r="C100" s="211">
        <v>13</v>
      </c>
      <c r="D100" s="6">
        <f t="shared" si="20"/>
        <v>-3</v>
      </c>
      <c r="E100" s="160">
        <f t="shared" si="21"/>
        <v>-0.23076923076923078</v>
      </c>
    </row>
    <row r="101" spans="1:6" x14ac:dyDescent="0.25">
      <c r="A101" s="338" t="s">
        <v>5</v>
      </c>
      <c r="B101" s="339">
        <f>(B85+B92)</f>
        <v>8010</v>
      </c>
      <c r="C101" s="339">
        <f>(C85+C92)</f>
        <v>8444</v>
      </c>
      <c r="D101" s="339">
        <f t="shared" si="20"/>
        <v>-434</v>
      </c>
      <c r="E101" s="340">
        <f t="shared" si="21"/>
        <v>-5.139744197063003E-2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59</v>
      </c>
      <c r="C104" s="29">
        <v>84</v>
      </c>
      <c r="D104" s="6">
        <f>IF(ISERROR(B104-C104),"n/a",B104-C104)</f>
        <v>-25</v>
      </c>
      <c r="E104" s="177">
        <f>IF(ISERROR(D104/C104),"n/a",(D104/C104))</f>
        <v>-0.29761904761904762</v>
      </c>
    </row>
    <row r="105" spans="1:6" x14ac:dyDescent="0.25">
      <c r="A105" s="178" t="s">
        <v>7</v>
      </c>
      <c r="B105" s="29">
        <v>45</v>
      </c>
      <c r="C105" s="29">
        <v>36</v>
      </c>
      <c r="D105" s="6">
        <f>IF(ISERROR(B105-C105),"n/a",B105-C105)</f>
        <v>9</v>
      </c>
      <c r="E105" s="177">
        <f>IF(ISERROR(D105/C105),"n/a",(D105/C105))</f>
        <v>0.25</v>
      </c>
    </row>
    <row r="106" spans="1:6" x14ac:dyDescent="0.25">
      <c r="A106" s="179" t="s">
        <v>5</v>
      </c>
      <c r="B106" s="28">
        <f>SUM(B104:B105)</f>
        <v>104</v>
      </c>
      <c r="C106" s="28">
        <f>SUM(C104:C105)</f>
        <v>120</v>
      </c>
      <c r="D106" s="7">
        <f>IF(ISERROR(B106-C106),"n/a",B106-C106)</f>
        <v>-16</v>
      </c>
      <c r="E106" s="180">
        <f>IF(ISERROR(D106/C106),"n/a",(D106/C106))</f>
        <v>-0.13333333333333333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11</v>
      </c>
      <c r="C116" s="84">
        <f>(C117+C123+C120)</f>
        <v>1</v>
      </c>
      <c r="D116" s="84">
        <f t="shared" si="24"/>
        <v>10</v>
      </c>
      <c r="E116" s="156">
        <f t="shared" si="25"/>
        <v>10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11</v>
      </c>
      <c r="C120" s="28">
        <f>C121+C122</f>
        <v>1</v>
      </c>
      <c r="D120" s="7">
        <f>IF(ISERROR(B120-C120),"n/a",B120-C120)</f>
        <v>10</v>
      </c>
      <c r="E120" s="158">
        <f>IF(ISERROR(D120/C120),"n/a",(D120/C120))</f>
        <v>10</v>
      </c>
      <c r="F120" s="164"/>
    </row>
    <row r="121" spans="1:6" hidden="1" x14ac:dyDescent="0.25">
      <c r="A121" s="159" t="s">
        <v>31</v>
      </c>
      <c r="B121" s="29">
        <v>11</v>
      </c>
      <c r="C121" s="29">
        <v>1</v>
      </c>
      <c r="D121" s="6">
        <f>IF(ISERROR(B121-C121),"n/a",B121-C121)</f>
        <v>10</v>
      </c>
      <c r="E121" s="160">
        <f>IF(ISERROR(D121/C121),"n/a",(D121/C121))</f>
        <v>10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11</v>
      </c>
      <c r="C125" s="84">
        <f>(C109+C116)</f>
        <v>1</v>
      </c>
      <c r="D125" s="84">
        <f t="shared" si="24"/>
        <v>10</v>
      </c>
      <c r="E125" s="156">
        <f t="shared" si="25"/>
        <v>10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78</v>
      </c>
    </row>
    <row r="151" spans="1:6" x14ac:dyDescent="0.25">
      <c r="A151" s="85" t="s">
        <v>85</v>
      </c>
    </row>
    <row r="152" spans="1:6" x14ac:dyDescent="0.25">
      <c r="A152" s="85" t="s">
        <v>86</v>
      </c>
    </row>
    <row r="153" spans="1:6" x14ac:dyDescent="0.25">
      <c r="A153" s="85" t="s">
        <v>87</v>
      </c>
    </row>
    <row r="154" spans="1:6" x14ac:dyDescent="0.25">
      <c r="A154" s="85" t="s">
        <v>88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6/10/2022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09"/>
  <sheetViews>
    <sheetView zoomScaleNormal="100" workbookViewId="0">
      <selection sqref="A1:E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Fall 2022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June 10,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5" t="s">
        <v>60</v>
      </c>
      <c r="B6" s="431"/>
      <c r="C6" s="431"/>
      <c r="D6" s="431"/>
      <c r="E6" s="431"/>
      <c r="F6" s="431"/>
      <c r="G6" s="431"/>
      <c r="H6" s="431"/>
      <c r="I6" s="431"/>
      <c r="J6" s="431"/>
      <c r="K6" s="431"/>
      <c r="L6" s="431"/>
      <c r="M6" s="432"/>
    </row>
    <row r="7" spans="1:16" x14ac:dyDescent="0.3">
      <c r="A7" s="433" t="s">
        <v>77</v>
      </c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5"/>
    </row>
    <row r="8" spans="1:16" ht="15" customHeight="1" x14ac:dyDescent="0.3">
      <c r="B8" s="436" t="s">
        <v>39</v>
      </c>
      <c r="C8" s="436"/>
      <c r="D8" s="436" t="s">
        <v>40</v>
      </c>
      <c r="E8" s="436"/>
      <c r="F8" s="436" t="s">
        <v>43</v>
      </c>
      <c r="G8" s="436"/>
      <c r="H8" s="436" t="s">
        <v>41</v>
      </c>
      <c r="I8" s="436"/>
      <c r="J8" s="436" t="s">
        <v>37</v>
      </c>
      <c r="K8" s="436"/>
      <c r="L8" s="436" t="s">
        <v>38</v>
      </c>
      <c r="M8" s="436"/>
    </row>
    <row r="9" spans="1:16" x14ac:dyDescent="0.3">
      <c r="B9" s="334">
        <v>2022</v>
      </c>
      <c r="C9" s="334">
        <v>2021</v>
      </c>
      <c r="D9" s="334">
        <f>B9</f>
        <v>2022</v>
      </c>
      <c r="E9" s="334">
        <f>C9</f>
        <v>2021</v>
      </c>
      <c r="F9" s="334">
        <f>B9</f>
        <v>2022</v>
      </c>
      <c r="G9" s="334">
        <f>C9</f>
        <v>2021</v>
      </c>
      <c r="H9" s="334">
        <f>B9</f>
        <v>2022</v>
      </c>
      <c r="I9" s="334">
        <f>C9</f>
        <v>2021</v>
      </c>
      <c r="J9" s="334">
        <f>B9</f>
        <v>2022</v>
      </c>
      <c r="K9" s="334">
        <f>C9</f>
        <v>2021</v>
      </c>
      <c r="L9" s="334">
        <f>B9</f>
        <v>2022</v>
      </c>
      <c r="M9" s="334">
        <f>C9</f>
        <v>2021</v>
      </c>
    </row>
    <row r="10" spans="1:16" x14ac:dyDescent="0.3">
      <c r="A10" s="337" t="s">
        <v>54</v>
      </c>
      <c r="B10" s="341">
        <f>SUM(B43,B74,B105,B136,B183)</f>
        <v>1899</v>
      </c>
      <c r="C10" s="341">
        <f>SUM(C43,C74,C105,C136,C183)</f>
        <v>2035</v>
      </c>
      <c r="D10" s="341">
        <f t="shared" ref="D10:M10" si="0">SUM(D43,D74,D105,D136,D183)</f>
        <v>968</v>
      </c>
      <c r="E10" s="341">
        <f t="shared" si="0"/>
        <v>965</v>
      </c>
      <c r="F10" s="341">
        <f t="shared" si="0"/>
        <v>191</v>
      </c>
      <c r="G10" s="341">
        <f t="shared" si="0"/>
        <v>166</v>
      </c>
      <c r="H10" s="341">
        <f t="shared" si="0"/>
        <v>182</v>
      </c>
      <c r="I10" s="341">
        <f t="shared" si="0"/>
        <v>156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44</v>
      </c>
      <c r="C11" s="341">
        <f t="shared" si="1"/>
        <v>39</v>
      </c>
      <c r="D11" s="341">
        <f t="shared" si="1"/>
        <v>27</v>
      </c>
      <c r="E11" s="341">
        <f t="shared" si="1"/>
        <v>20</v>
      </c>
      <c r="F11" s="341">
        <f t="shared" si="1"/>
        <v>0</v>
      </c>
      <c r="G11" s="341">
        <f t="shared" si="1"/>
        <v>1</v>
      </c>
      <c r="H11" s="341">
        <f t="shared" si="1"/>
        <v>0</v>
      </c>
      <c r="I11" s="341">
        <f t="shared" si="1"/>
        <v>1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16973</v>
      </c>
      <c r="C12" s="341">
        <f t="shared" si="2"/>
        <v>15265</v>
      </c>
      <c r="D12" s="341">
        <f t="shared" si="2"/>
        <v>13126</v>
      </c>
      <c r="E12" s="341">
        <f t="shared" si="2"/>
        <v>11653</v>
      </c>
      <c r="F12" s="341">
        <f t="shared" si="2"/>
        <v>2686</v>
      </c>
      <c r="G12" s="341">
        <f t="shared" si="2"/>
        <v>2376</v>
      </c>
      <c r="H12" s="341">
        <f t="shared" si="2"/>
        <v>2462</v>
      </c>
      <c r="I12" s="341">
        <f t="shared" si="2"/>
        <v>2248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82</v>
      </c>
      <c r="C13" s="341">
        <f t="shared" si="3"/>
        <v>74</v>
      </c>
      <c r="D13" s="341">
        <f t="shared" si="3"/>
        <v>54</v>
      </c>
      <c r="E13" s="341">
        <f t="shared" si="3"/>
        <v>39</v>
      </c>
      <c r="F13" s="341">
        <f t="shared" si="3"/>
        <v>13</v>
      </c>
      <c r="G13" s="341">
        <f t="shared" si="3"/>
        <v>11</v>
      </c>
      <c r="H13" s="341">
        <f t="shared" si="3"/>
        <v>12</v>
      </c>
      <c r="I13" s="341">
        <f t="shared" si="3"/>
        <v>11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20707</v>
      </c>
      <c r="C14" s="341">
        <f t="shared" si="4"/>
        <v>21459</v>
      </c>
      <c r="D14" s="341">
        <f t="shared" si="4"/>
        <v>11975</v>
      </c>
      <c r="E14" s="341">
        <f t="shared" si="4"/>
        <v>12067</v>
      </c>
      <c r="F14" s="341">
        <f t="shared" si="4"/>
        <v>2343</v>
      </c>
      <c r="G14" s="341">
        <f t="shared" si="4"/>
        <v>2487</v>
      </c>
      <c r="H14" s="341">
        <f t="shared" si="4"/>
        <v>2243</v>
      </c>
      <c r="I14" s="341">
        <f t="shared" si="4"/>
        <v>2397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2489</v>
      </c>
      <c r="C15" s="341">
        <f t="shared" si="5"/>
        <v>2307</v>
      </c>
      <c r="D15" s="341">
        <f t="shared" si="5"/>
        <v>1719</v>
      </c>
      <c r="E15" s="341">
        <f t="shared" si="5"/>
        <v>1581</v>
      </c>
      <c r="F15" s="341">
        <f t="shared" si="5"/>
        <v>317</v>
      </c>
      <c r="G15" s="341">
        <f t="shared" si="5"/>
        <v>284</v>
      </c>
      <c r="H15" s="341">
        <f t="shared" si="5"/>
        <v>296</v>
      </c>
      <c r="I15" s="341">
        <f t="shared" si="5"/>
        <v>271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5562</v>
      </c>
      <c r="C16" s="341">
        <f t="shared" si="6"/>
        <v>4796</v>
      </c>
      <c r="D16" s="341">
        <f t="shared" si="6"/>
        <v>4388</v>
      </c>
      <c r="E16" s="341">
        <f t="shared" si="6"/>
        <v>3593</v>
      </c>
      <c r="F16" s="341">
        <f t="shared" si="6"/>
        <v>502</v>
      </c>
      <c r="G16" s="341">
        <f t="shared" si="6"/>
        <v>283</v>
      </c>
      <c r="H16" s="341">
        <f t="shared" si="6"/>
        <v>475</v>
      </c>
      <c r="I16" s="341">
        <f t="shared" si="6"/>
        <v>266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1049</v>
      </c>
      <c r="C17" s="341">
        <f t="shared" si="7"/>
        <v>1084</v>
      </c>
      <c r="D17" s="341">
        <f t="shared" si="7"/>
        <v>824</v>
      </c>
      <c r="E17" s="341">
        <f t="shared" si="7"/>
        <v>886</v>
      </c>
      <c r="F17" s="341">
        <f t="shared" si="7"/>
        <v>104</v>
      </c>
      <c r="G17" s="341">
        <f t="shared" si="7"/>
        <v>108</v>
      </c>
      <c r="H17" s="341">
        <f t="shared" si="7"/>
        <v>94</v>
      </c>
      <c r="I17" s="341">
        <f t="shared" si="7"/>
        <v>98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5859</v>
      </c>
      <c r="C18" s="341">
        <f t="shared" si="8"/>
        <v>5610</v>
      </c>
      <c r="D18" s="341">
        <f t="shared" si="8"/>
        <v>4179</v>
      </c>
      <c r="E18" s="341">
        <f t="shared" si="8"/>
        <v>3966</v>
      </c>
      <c r="F18" s="341">
        <f t="shared" si="8"/>
        <v>624</v>
      </c>
      <c r="G18" s="341">
        <f t="shared" si="8"/>
        <v>643</v>
      </c>
      <c r="H18" s="341">
        <f t="shared" si="8"/>
        <v>575</v>
      </c>
      <c r="I18" s="341">
        <f t="shared" si="8"/>
        <v>616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54664</v>
      </c>
      <c r="C19" s="359">
        <f t="shared" si="9"/>
        <v>52669</v>
      </c>
      <c r="D19" s="359">
        <f t="shared" ref="D19:M19" si="10">SUM(D10:D18)</f>
        <v>37260</v>
      </c>
      <c r="E19" s="359">
        <f t="shared" si="10"/>
        <v>34770</v>
      </c>
      <c r="F19" s="359">
        <f t="shared" si="10"/>
        <v>6780</v>
      </c>
      <c r="G19" s="359">
        <f t="shared" si="10"/>
        <v>6359</v>
      </c>
      <c r="H19" s="359">
        <f t="shared" si="10"/>
        <v>6339</v>
      </c>
      <c r="I19" s="359">
        <f t="shared" si="10"/>
        <v>6064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6" t="s">
        <v>60</v>
      </c>
      <c r="B20" s="447"/>
      <c r="C20" s="447"/>
      <c r="D20" s="447"/>
      <c r="E20" s="447"/>
      <c r="F20" s="447"/>
      <c r="G20" s="447"/>
      <c r="H20" s="447"/>
      <c r="I20" s="447"/>
      <c r="J20" s="447"/>
      <c r="K20" s="447"/>
      <c r="L20" s="447"/>
      <c r="M20" s="448"/>
    </row>
    <row r="21" spans="1:13" x14ac:dyDescent="0.3">
      <c r="A21" s="449" t="s">
        <v>7</v>
      </c>
      <c r="B21" s="427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8"/>
    </row>
    <row r="22" spans="1:13" x14ac:dyDescent="0.3">
      <c r="B22" s="429" t="s">
        <v>39</v>
      </c>
      <c r="C22" s="429"/>
      <c r="D22" s="429" t="s">
        <v>40</v>
      </c>
      <c r="E22" s="429"/>
      <c r="F22" s="429" t="s">
        <v>43</v>
      </c>
      <c r="G22" s="429"/>
      <c r="H22" s="429" t="s">
        <v>41</v>
      </c>
      <c r="I22" s="429"/>
      <c r="J22" s="429" t="s">
        <v>37</v>
      </c>
      <c r="K22" s="429"/>
      <c r="L22" s="429" t="s">
        <v>38</v>
      </c>
      <c r="M22" s="429"/>
    </row>
    <row r="23" spans="1:13" x14ac:dyDescent="0.3">
      <c r="B23" s="335">
        <f>B9</f>
        <v>2022</v>
      </c>
      <c r="C23" s="335">
        <f>C9</f>
        <v>2021</v>
      </c>
      <c r="D23" s="335">
        <f>B9</f>
        <v>2022</v>
      </c>
      <c r="E23" s="335">
        <f>C9</f>
        <v>2021</v>
      </c>
      <c r="F23" s="335">
        <f>B9</f>
        <v>2022</v>
      </c>
      <c r="G23" s="335">
        <f>C9</f>
        <v>2021</v>
      </c>
      <c r="H23" s="335">
        <f>B9</f>
        <v>2022</v>
      </c>
      <c r="I23" s="335">
        <f>C9</f>
        <v>2021</v>
      </c>
      <c r="J23" s="335">
        <f>B9</f>
        <v>2022</v>
      </c>
      <c r="K23" s="335">
        <f>C9</f>
        <v>2021</v>
      </c>
      <c r="L23" s="335">
        <f>B9</f>
        <v>2022</v>
      </c>
      <c r="M23" s="335">
        <f>C9</f>
        <v>2021</v>
      </c>
    </row>
    <row r="24" spans="1:13" x14ac:dyDescent="0.3">
      <c r="A24" s="336" t="s">
        <v>54</v>
      </c>
      <c r="B24" s="341">
        <f>SUM(B57,B88,B119,B150,B167,B197)</f>
        <v>466</v>
      </c>
      <c r="C24" s="341">
        <f t="shared" ref="C24:M24" si="11">SUM(C57,C88,C119,C150,C167,C197)</f>
        <v>577</v>
      </c>
      <c r="D24" s="341">
        <f t="shared" si="11"/>
        <v>252</v>
      </c>
      <c r="E24" s="341">
        <f t="shared" si="11"/>
        <v>262</v>
      </c>
      <c r="F24" s="341">
        <f t="shared" si="11"/>
        <v>71</v>
      </c>
      <c r="G24" s="341">
        <f t="shared" si="11"/>
        <v>89</v>
      </c>
      <c r="H24" s="341">
        <f t="shared" si="11"/>
        <v>68</v>
      </c>
      <c r="I24" s="341">
        <f t="shared" si="11"/>
        <v>85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17</v>
      </c>
      <c r="C25" s="341">
        <f t="shared" si="12"/>
        <v>13</v>
      </c>
      <c r="D25" s="341">
        <f t="shared" si="12"/>
        <v>12</v>
      </c>
      <c r="E25" s="341">
        <f t="shared" si="12"/>
        <v>7</v>
      </c>
      <c r="F25" s="341">
        <f t="shared" si="12"/>
        <v>5</v>
      </c>
      <c r="G25" s="341">
        <f t="shared" si="12"/>
        <v>3</v>
      </c>
      <c r="H25" s="341">
        <f t="shared" si="12"/>
        <v>5</v>
      </c>
      <c r="I25" s="341">
        <f t="shared" si="12"/>
        <v>1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3423</v>
      </c>
      <c r="C26" s="341">
        <f t="shared" si="12"/>
        <v>3702</v>
      </c>
      <c r="D26" s="341">
        <f t="shared" si="12"/>
        <v>2178</v>
      </c>
      <c r="E26" s="341">
        <f t="shared" si="12"/>
        <v>2423</v>
      </c>
      <c r="F26" s="341">
        <f t="shared" si="12"/>
        <v>398</v>
      </c>
      <c r="G26" s="341">
        <f t="shared" si="12"/>
        <v>590</v>
      </c>
      <c r="H26" s="341">
        <f t="shared" si="12"/>
        <v>377</v>
      </c>
      <c r="I26" s="341">
        <f t="shared" si="12"/>
        <v>571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24</v>
      </c>
      <c r="C27" s="341">
        <f t="shared" si="12"/>
        <v>25</v>
      </c>
      <c r="D27" s="341">
        <f t="shared" si="12"/>
        <v>10</v>
      </c>
      <c r="E27" s="341">
        <f t="shared" si="12"/>
        <v>15</v>
      </c>
      <c r="F27" s="341">
        <f t="shared" si="12"/>
        <v>0</v>
      </c>
      <c r="G27" s="341">
        <f t="shared" si="12"/>
        <v>4</v>
      </c>
      <c r="H27" s="341">
        <f t="shared" si="12"/>
        <v>0</v>
      </c>
      <c r="I27" s="341">
        <f t="shared" si="12"/>
        <v>4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4433</v>
      </c>
      <c r="C28" s="341">
        <f t="shared" si="12"/>
        <v>5408</v>
      </c>
      <c r="D28" s="341">
        <f t="shared" si="12"/>
        <v>2641</v>
      </c>
      <c r="E28" s="341">
        <f t="shared" si="12"/>
        <v>3331</v>
      </c>
      <c r="F28" s="341">
        <f t="shared" si="12"/>
        <v>714</v>
      </c>
      <c r="G28" s="341">
        <f t="shared" si="12"/>
        <v>1068</v>
      </c>
      <c r="H28" s="341">
        <f t="shared" si="12"/>
        <v>689</v>
      </c>
      <c r="I28" s="341">
        <f t="shared" si="12"/>
        <v>1032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701</v>
      </c>
      <c r="C29" s="341">
        <f t="shared" si="12"/>
        <v>713</v>
      </c>
      <c r="D29" s="341">
        <f t="shared" si="12"/>
        <v>412</v>
      </c>
      <c r="E29" s="341">
        <f t="shared" si="12"/>
        <v>429</v>
      </c>
      <c r="F29" s="341">
        <f t="shared" si="12"/>
        <v>83</v>
      </c>
      <c r="G29" s="341">
        <f t="shared" si="12"/>
        <v>114</v>
      </c>
      <c r="H29" s="341">
        <f t="shared" si="12"/>
        <v>78</v>
      </c>
      <c r="I29" s="341">
        <f t="shared" si="12"/>
        <v>111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1100</v>
      </c>
      <c r="C30" s="341">
        <f t="shared" si="12"/>
        <v>1341</v>
      </c>
      <c r="D30" s="341">
        <f t="shared" si="12"/>
        <v>754</v>
      </c>
      <c r="E30" s="341">
        <f t="shared" si="12"/>
        <v>993</v>
      </c>
      <c r="F30" s="341">
        <f t="shared" si="12"/>
        <v>172</v>
      </c>
      <c r="G30" s="341">
        <f t="shared" si="12"/>
        <v>166</v>
      </c>
      <c r="H30" s="341">
        <f t="shared" si="12"/>
        <v>168</v>
      </c>
      <c r="I30" s="341">
        <f t="shared" si="12"/>
        <v>160</v>
      </c>
      <c r="J30" s="341">
        <f t="shared" si="12"/>
        <v>10</v>
      </c>
      <c r="K30" s="341">
        <f t="shared" si="12"/>
        <v>1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163</v>
      </c>
      <c r="C31" s="341">
        <f t="shared" si="12"/>
        <v>172</v>
      </c>
      <c r="D31" s="341">
        <f t="shared" si="12"/>
        <v>103</v>
      </c>
      <c r="E31" s="341">
        <f t="shared" si="12"/>
        <v>98</v>
      </c>
      <c r="F31" s="341">
        <f t="shared" si="12"/>
        <v>17</v>
      </c>
      <c r="G31" s="341">
        <f t="shared" si="12"/>
        <v>19</v>
      </c>
      <c r="H31" s="341">
        <f t="shared" si="12"/>
        <v>17</v>
      </c>
      <c r="I31" s="341">
        <f t="shared" si="12"/>
        <v>18</v>
      </c>
      <c r="J31" s="341">
        <f t="shared" si="12"/>
        <v>1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2467</v>
      </c>
      <c r="C32" s="341">
        <f t="shared" si="12"/>
        <v>2799</v>
      </c>
      <c r="D32" s="341">
        <f t="shared" si="12"/>
        <v>1469</v>
      </c>
      <c r="E32" s="341">
        <f t="shared" si="12"/>
        <v>1726</v>
      </c>
      <c r="F32" s="341">
        <f t="shared" si="12"/>
        <v>275</v>
      </c>
      <c r="G32" s="341">
        <f t="shared" si="12"/>
        <v>414</v>
      </c>
      <c r="H32" s="341">
        <f t="shared" si="12"/>
        <v>261</v>
      </c>
      <c r="I32" s="341">
        <f t="shared" si="12"/>
        <v>398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12794</v>
      </c>
      <c r="C33" s="359">
        <f t="shared" ref="C33:M33" si="13">SUM(C24:C32)</f>
        <v>14750</v>
      </c>
      <c r="D33" s="359">
        <f t="shared" si="13"/>
        <v>7831</v>
      </c>
      <c r="E33" s="359">
        <f t="shared" si="13"/>
        <v>9284</v>
      </c>
      <c r="F33" s="359">
        <f t="shared" si="13"/>
        <v>1735</v>
      </c>
      <c r="G33" s="359">
        <f t="shared" si="13"/>
        <v>2467</v>
      </c>
      <c r="H33" s="359">
        <f t="shared" si="13"/>
        <v>1663</v>
      </c>
      <c r="I33" s="359">
        <f t="shared" si="13"/>
        <v>2380</v>
      </c>
      <c r="J33" s="359">
        <f t="shared" si="13"/>
        <v>11</v>
      </c>
      <c r="K33" s="359">
        <f t="shared" si="13"/>
        <v>1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67458</v>
      </c>
      <c r="C35" s="357">
        <f t="shared" si="14"/>
        <v>67419</v>
      </c>
      <c r="D35" s="357">
        <f t="shared" si="14"/>
        <v>45091</v>
      </c>
      <c r="E35" s="357">
        <f t="shared" si="14"/>
        <v>44054</v>
      </c>
      <c r="F35" s="357">
        <f t="shared" si="14"/>
        <v>8515</v>
      </c>
      <c r="G35" s="357">
        <f t="shared" si="14"/>
        <v>8826</v>
      </c>
      <c r="H35" s="357">
        <f t="shared" si="14"/>
        <v>8002</v>
      </c>
      <c r="I35" s="357">
        <f t="shared" si="14"/>
        <v>8444</v>
      </c>
      <c r="J35" s="357">
        <f t="shared" si="14"/>
        <v>11</v>
      </c>
      <c r="K35" s="357">
        <f t="shared" si="14"/>
        <v>1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3" t="s">
        <v>44</v>
      </c>
      <c r="B39" s="431"/>
      <c r="C39" s="431"/>
      <c r="D39" s="431"/>
      <c r="E39" s="431"/>
      <c r="F39" s="431"/>
      <c r="G39" s="431"/>
      <c r="H39" s="431"/>
      <c r="I39" s="431"/>
      <c r="J39" s="431"/>
      <c r="K39" s="431"/>
      <c r="L39" s="431"/>
      <c r="M39" s="432"/>
    </row>
    <row r="40" spans="1:13" x14ac:dyDescent="0.3">
      <c r="A40" s="433" t="s">
        <v>77</v>
      </c>
      <c r="B40" s="434"/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5"/>
    </row>
    <row r="41" spans="1:13" x14ac:dyDescent="0.3">
      <c r="B41" s="436" t="s">
        <v>39</v>
      </c>
      <c r="C41" s="436"/>
      <c r="D41" s="436" t="s">
        <v>40</v>
      </c>
      <c r="E41" s="436"/>
      <c r="F41" s="436" t="s">
        <v>43</v>
      </c>
      <c r="G41" s="436"/>
      <c r="H41" s="436" t="s">
        <v>41</v>
      </c>
      <c r="I41" s="436"/>
      <c r="J41" s="436" t="s">
        <v>37</v>
      </c>
      <c r="K41" s="436"/>
      <c r="L41" s="436" t="s">
        <v>38</v>
      </c>
      <c r="M41" s="436"/>
    </row>
    <row r="42" spans="1:13" x14ac:dyDescent="0.3">
      <c r="B42" s="334">
        <f>B9</f>
        <v>2022</v>
      </c>
      <c r="C42" s="334">
        <f>C9</f>
        <v>2021</v>
      </c>
      <c r="D42" s="334">
        <f>B9</f>
        <v>2022</v>
      </c>
      <c r="E42" s="334">
        <f>C9</f>
        <v>2021</v>
      </c>
      <c r="F42" s="334">
        <f>B9</f>
        <v>2022</v>
      </c>
      <c r="G42" s="334">
        <f>C9</f>
        <v>2021</v>
      </c>
      <c r="H42" s="334">
        <f>B9</f>
        <v>2022</v>
      </c>
      <c r="I42" s="334">
        <f>C9</f>
        <v>2021</v>
      </c>
      <c r="J42" s="334">
        <f>B9</f>
        <v>2022</v>
      </c>
      <c r="K42" s="334">
        <f>C9</f>
        <v>2021</v>
      </c>
      <c r="L42" s="334">
        <f>B9</f>
        <v>2022</v>
      </c>
      <c r="M42" s="334">
        <f>C9</f>
        <v>2021</v>
      </c>
    </row>
    <row r="43" spans="1:13" x14ac:dyDescent="0.3">
      <c r="A43" s="337" t="s">
        <v>54</v>
      </c>
      <c r="B43" s="341">
        <v>332</v>
      </c>
      <c r="C43" s="341">
        <v>324</v>
      </c>
      <c r="D43" s="341">
        <v>120</v>
      </c>
      <c r="E43" s="341">
        <v>103</v>
      </c>
      <c r="F43" s="341">
        <v>28</v>
      </c>
      <c r="G43" s="341">
        <v>15</v>
      </c>
      <c r="H43" s="341">
        <v>27</v>
      </c>
      <c r="I43" s="341">
        <v>15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6</v>
      </c>
      <c r="C44" s="341">
        <v>5</v>
      </c>
      <c r="D44" s="341">
        <v>3</v>
      </c>
      <c r="E44" s="341">
        <v>1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5451</v>
      </c>
      <c r="C45" s="341">
        <v>4520</v>
      </c>
      <c r="D45" s="341">
        <v>3292</v>
      </c>
      <c r="E45" s="341">
        <v>2765</v>
      </c>
      <c r="F45" s="341">
        <v>514</v>
      </c>
      <c r="G45" s="341">
        <v>452</v>
      </c>
      <c r="H45" s="341">
        <v>481</v>
      </c>
      <c r="I45" s="341">
        <v>414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10</v>
      </c>
      <c r="C46" s="341">
        <v>12</v>
      </c>
      <c r="D46" s="341">
        <v>5</v>
      </c>
      <c r="E46" s="341">
        <v>2</v>
      </c>
      <c r="F46" s="341">
        <v>1</v>
      </c>
      <c r="G46" s="341">
        <v>0</v>
      </c>
      <c r="H46" s="341">
        <v>1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3648</v>
      </c>
      <c r="C47" s="341">
        <v>3408</v>
      </c>
      <c r="D47" s="341">
        <v>1509</v>
      </c>
      <c r="E47" s="341">
        <v>1514</v>
      </c>
      <c r="F47" s="341">
        <v>324</v>
      </c>
      <c r="G47" s="341">
        <v>321</v>
      </c>
      <c r="H47" s="341">
        <v>308</v>
      </c>
      <c r="I47" s="341">
        <v>316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593</v>
      </c>
      <c r="C48" s="341">
        <v>511</v>
      </c>
      <c r="D48" s="341">
        <v>323</v>
      </c>
      <c r="E48" s="341">
        <v>267</v>
      </c>
      <c r="F48" s="341">
        <v>52</v>
      </c>
      <c r="G48" s="341">
        <v>40</v>
      </c>
      <c r="H48" s="341">
        <v>48</v>
      </c>
      <c r="I48" s="341">
        <v>36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1221</v>
      </c>
      <c r="C49" s="341">
        <v>910</v>
      </c>
      <c r="D49" s="341">
        <v>950</v>
      </c>
      <c r="E49" s="341">
        <v>644</v>
      </c>
      <c r="F49" s="341">
        <v>141</v>
      </c>
      <c r="G49" s="341">
        <v>44</v>
      </c>
      <c r="H49" s="341">
        <v>134</v>
      </c>
      <c r="I49" s="341">
        <v>42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411</v>
      </c>
      <c r="C50" s="341">
        <v>391</v>
      </c>
      <c r="D50" s="341">
        <v>275</v>
      </c>
      <c r="E50" s="341">
        <v>277</v>
      </c>
      <c r="F50" s="341">
        <v>26</v>
      </c>
      <c r="G50" s="341">
        <v>23</v>
      </c>
      <c r="H50" s="341">
        <v>23</v>
      </c>
      <c r="I50" s="341">
        <v>20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1255</v>
      </c>
      <c r="C51" s="341">
        <v>1173</v>
      </c>
      <c r="D51" s="341">
        <v>729</v>
      </c>
      <c r="E51" s="341">
        <v>652</v>
      </c>
      <c r="F51" s="341">
        <v>102</v>
      </c>
      <c r="G51" s="341">
        <v>106</v>
      </c>
      <c r="H51" s="341">
        <v>94</v>
      </c>
      <c r="I51" s="341">
        <v>100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12927</v>
      </c>
      <c r="C52" s="344">
        <f t="shared" ref="C52:M52" si="15">SUM(C43:C51)</f>
        <v>11254</v>
      </c>
      <c r="D52" s="344">
        <f t="shared" si="15"/>
        <v>7206</v>
      </c>
      <c r="E52" s="344">
        <f t="shared" si="15"/>
        <v>6225</v>
      </c>
      <c r="F52" s="344">
        <f t="shared" si="15"/>
        <v>1188</v>
      </c>
      <c r="G52" s="344">
        <f t="shared" si="15"/>
        <v>1001</v>
      </c>
      <c r="H52" s="344">
        <f t="shared" si="15"/>
        <v>1116</v>
      </c>
      <c r="I52" s="344">
        <f t="shared" si="15"/>
        <v>943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2" t="s">
        <v>44</v>
      </c>
      <c r="B53" s="440"/>
      <c r="C53" s="440"/>
      <c r="D53" s="440"/>
      <c r="E53" s="440"/>
      <c r="F53" s="440"/>
      <c r="G53" s="440"/>
      <c r="H53" s="440"/>
      <c r="I53" s="440"/>
      <c r="J53" s="440"/>
      <c r="K53" s="440"/>
      <c r="L53" s="440"/>
      <c r="M53" s="441"/>
    </row>
    <row r="54" spans="1:15" x14ac:dyDescent="0.3">
      <c r="A54" s="426" t="s">
        <v>7</v>
      </c>
      <c r="B54" s="427"/>
      <c r="C54" s="427"/>
      <c r="D54" s="427"/>
      <c r="E54" s="427"/>
      <c r="F54" s="427"/>
      <c r="G54" s="427"/>
      <c r="H54" s="427"/>
      <c r="I54" s="427"/>
      <c r="J54" s="427"/>
      <c r="K54" s="427"/>
      <c r="L54" s="427"/>
      <c r="M54" s="428"/>
    </row>
    <row r="55" spans="1:15" x14ac:dyDescent="0.3">
      <c r="B55" s="429" t="s">
        <v>39</v>
      </c>
      <c r="C55" s="429"/>
      <c r="D55" s="429" t="s">
        <v>40</v>
      </c>
      <c r="E55" s="429"/>
      <c r="F55" s="429" t="s">
        <v>43</v>
      </c>
      <c r="G55" s="429"/>
      <c r="H55" s="429" t="s">
        <v>41</v>
      </c>
      <c r="I55" s="429"/>
      <c r="J55" s="429" t="s">
        <v>37</v>
      </c>
      <c r="K55" s="429"/>
      <c r="L55" s="429" t="s">
        <v>38</v>
      </c>
      <c r="M55" s="429"/>
    </row>
    <row r="56" spans="1:15" x14ac:dyDescent="0.3">
      <c r="B56" s="335">
        <f>B9</f>
        <v>2022</v>
      </c>
      <c r="C56" s="335">
        <f>C9</f>
        <v>2021</v>
      </c>
      <c r="D56" s="335">
        <f>B9</f>
        <v>2022</v>
      </c>
      <c r="E56" s="335">
        <f>C9</f>
        <v>2021</v>
      </c>
      <c r="F56" s="335">
        <f>B9</f>
        <v>2022</v>
      </c>
      <c r="G56" s="335">
        <f>C9</f>
        <v>2021</v>
      </c>
      <c r="H56" s="335">
        <f>B9</f>
        <v>2022</v>
      </c>
      <c r="I56" s="335">
        <f>C9</f>
        <v>2021</v>
      </c>
      <c r="J56" s="335">
        <f>B9</f>
        <v>2022</v>
      </c>
      <c r="K56" s="335">
        <f>C9</f>
        <v>2021</v>
      </c>
      <c r="L56" s="335">
        <f>B9</f>
        <v>2022</v>
      </c>
      <c r="M56" s="335">
        <f>C9</f>
        <v>2021</v>
      </c>
    </row>
    <row r="57" spans="1:15" x14ac:dyDescent="0.3">
      <c r="A57" s="337" t="s">
        <v>54</v>
      </c>
      <c r="B57" s="341">
        <v>64</v>
      </c>
      <c r="C57" s="341">
        <v>81</v>
      </c>
      <c r="D57" s="341">
        <v>20</v>
      </c>
      <c r="E57" s="341">
        <v>20</v>
      </c>
      <c r="F57" s="341">
        <v>4</v>
      </c>
      <c r="G57" s="341">
        <v>5</v>
      </c>
      <c r="H57" s="341">
        <v>4</v>
      </c>
      <c r="I57" s="341">
        <v>5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2</v>
      </c>
      <c r="C58" s="341">
        <v>1</v>
      </c>
      <c r="D58" s="341">
        <v>1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1008</v>
      </c>
      <c r="C59" s="341">
        <v>1000</v>
      </c>
      <c r="D59" s="341">
        <v>441</v>
      </c>
      <c r="E59" s="341">
        <v>436</v>
      </c>
      <c r="F59" s="341">
        <v>76</v>
      </c>
      <c r="G59" s="341">
        <v>114</v>
      </c>
      <c r="H59" s="341">
        <v>67</v>
      </c>
      <c r="I59" s="341">
        <v>113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4</v>
      </c>
      <c r="C60" s="341">
        <v>4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722</v>
      </c>
      <c r="C61" s="341">
        <v>792</v>
      </c>
      <c r="D61" s="341">
        <v>240</v>
      </c>
      <c r="E61" s="341">
        <v>287</v>
      </c>
      <c r="F61" s="341">
        <v>62</v>
      </c>
      <c r="G61" s="341">
        <v>104</v>
      </c>
      <c r="H61" s="341">
        <v>62</v>
      </c>
      <c r="I61" s="341">
        <v>103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154</v>
      </c>
      <c r="C62" s="341">
        <v>150</v>
      </c>
      <c r="D62" s="341">
        <v>60</v>
      </c>
      <c r="E62" s="341">
        <v>75</v>
      </c>
      <c r="F62" s="341">
        <v>14</v>
      </c>
      <c r="G62" s="341">
        <v>28</v>
      </c>
      <c r="H62" s="341">
        <v>14</v>
      </c>
      <c r="I62" s="341">
        <v>28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233</v>
      </c>
      <c r="C63" s="341">
        <v>245</v>
      </c>
      <c r="D63" s="341">
        <v>120</v>
      </c>
      <c r="E63" s="341">
        <v>112</v>
      </c>
      <c r="F63" s="341">
        <v>20</v>
      </c>
      <c r="G63" s="341">
        <v>29</v>
      </c>
      <c r="H63" s="341">
        <v>20</v>
      </c>
      <c r="I63" s="341">
        <v>28</v>
      </c>
      <c r="J63" s="341">
        <v>5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50</v>
      </c>
      <c r="C64" s="341">
        <v>52</v>
      </c>
      <c r="D64" s="341">
        <v>22</v>
      </c>
      <c r="E64" s="341">
        <v>21</v>
      </c>
      <c r="F64" s="341">
        <v>5</v>
      </c>
      <c r="G64" s="341">
        <v>6</v>
      </c>
      <c r="H64" s="341">
        <v>5</v>
      </c>
      <c r="I64" s="341">
        <v>6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541</v>
      </c>
      <c r="C65" s="341">
        <v>564</v>
      </c>
      <c r="D65" s="341">
        <v>202</v>
      </c>
      <c r="E65" s="341">
        <v>232</v>
      </c>
      <c r="F65" s="341">
        <v>44</v>
      </c>
      <c r="G65" s="341">
        <v>70</v>
      </c>
      <c r="H65" s="341">
        <v>41</v>
      </c>
      <c r="I65" s="341">
        <v>70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2778</v>
      </c>
      <c r="C66" s="353">
        <f t="shared" ref="C66:M66" si="16">SUM(C57:C65)</f>
        <v>2889</v>
      </c>
      <c r="D66" s="353">
        <f t="shared" si="16"/>
        <v>1106</v>
      </c>
      <c r="E66" s="353">
        <f t="shared" si="16"/>
        <v>1183</v>
      </c>
      <c r="F66" s="353">
        <f t="shared" si="16"/>
        <v>225</v>
      </c>
      <c r="G66" s="353">
        <f t="shared" si="16"/>
        <v>356</v>
      </c>
      <c r="H66" s="353">
        <f t="shared" si="16"/>
        <v>213</v>
      </c>
      <c r="I66" s="353">
        <f t="shared" si="16"/>
        <v>353</v>
      </c>
      <c r="J66" s="353">
        <f t="shared" si="16"/>
        <v>5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15705</v>
      </c>
      <c r="C67" s="355">
        <f t="shared" ref="C67:M67" si="17">SUM(C52,C66)</f>
        <v>14143</v>
      </c>
      <c r="D67" s="355">
        <f t="shared" si="17"/>
        <v>8312</v>
      </c>
      <c r="E67" s="355">
        <f t="shared" si="17"/>
        <v>7408</v>
      </c>
      <c r="F67" s="355">
        <f t="shared" si="17"/>
        <v>1413</v>
      </c>
      <c r="G67" s="355">
        <f t="shared" si="17"/>
        <v>1357</v>
      </c>
      <c r="H67" s="355">
        <f t="shared" si="17"/>
        <v>1329</v>
      </c>
      <c r="I67" s="355">
        <f t="shared" si="17"/>
        <v>1296</v>
      </c>
      <c r="J67" s="355">
        <f t="shared" si="17"/>
        <v>5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3" t="s">
        <v>45</v>
      </c>
      <c r="B70" s="431"/>
      <c r="C70" s="431"/>
      <c r="D70" s="431"/>
      <c r="E70" s="431"/>
      <c r="F70" s="431"/>
      <c r="G70" s="431"/>
      <c r="H70" s="431"/>
      <c r="I70" s="431"/>
      <c r="J70" s="431"/>
      <c r="K70" s="431"/>
      <c r="L70" s="431"/>
      <c r="M70" s="432"/>
    </row>
    <row r="71" spans="1:13" x14ac:dyDescent="0.3">
      <c r="A71" s="433" t="s">
        <v>77</v>
      </c>
      <c r="B71" s="434"/>
      <c r="C71" s="434"/>
      <c r="D71" s="434"/>
      <c r="E71" s="434"/>
      <c r="F71" s="434"/>
      <c r="G71" s="434"/>
      <c r="H71" s="434"/>
      <c r="I71" s="434"/>
      <c r="J71" s="434"/>
      <c r="K71" s="434"/>
      <c r="L71" s="434"/>
      <c r="M71" s="435"/>
    </row>
    <row r="72" spans="1:13" x14ac:dyDescent="0.3">
      <c r="B72" s="436" t="s">
        <v>39</v>
      </c>
      <c r="C72" s="436"/>
      <c r="D72" s="436" t="s">
        <v>40</v>
      </c>
      <c r="E72" s="436"/>
      <c r="F72" s="436" t="s">
        <v>43</v>
      </c>
      <c r="G72" s="436"/>
      <c r="H72" s="436" t="s">
        <v>41</v>
      </c>
      <c r="I72" s="436"/>
      <c r="J72" s="436" t="s">
        <v>37</v>
      </c>
      <c r="K72" s="436"/>
      <c r="L72" s="436" t="s">
        <v>38</v>
      </c>
      <c r="M72" s="436"/>
    </row>
    <row r="73" spans="1:13" x14ac:dyDescent="0.3">
      <c r="B73" s="334">
        <f>B9</f>
        <v>2022</v>
      </c>
      <c r="C73" s="334">
        <f>C9</f>
        <v>2021</v>
      </c>
      <c r="D73" s="334">
        <f>B9</f>
        <v>2022</v>
      </c>
      <c r="E73" s="334">
        <f>C9</f>
        <v>2021</v>
      </c>
      <c r="F73" s="334">
        <f>B9</f>
        <v>2022</v>
      </c>
      <c r="G73" s="334">
        <f>C9</f>
        <v>2021</v>
      </c>
      <c r="H73" s="334">
        <f>B9</f>
        <v>2022</v>
      </c>
      <c r="I73" s="334">
        <f>C9</f>
        <v>2021</v>
      </c>
      <c r="J73" s="334">
        <f>B9</f>
        <v>2022</v>
      </c>
      <c r="K73" s="334">
        <f>C9</f>
        <v>2021</v>
      </c>
      <c r="L73" s="334">
        <f>B9</f>
        <v>2022</v>
      </c>
      <c r="M73" s="334">
        <f>C9</f>
        <v>2021</v>
      </c>
    </row>
    <row r="74" spans="1:13" x14ac:dyDescent="0.3">
      <c r="A74" s="336" t="s">
        <v>54</v>
      </c>
      <c r="B74" s="341">
        <v>1061</v>
      </c>
      <c r="C74" s="341">
        <v>1130</v>
      </c>
      <c r="D74" s="341">
        <v>543</v>
      </c>
      <c r="E74" s="341">
        <v>539</v>
      </c>
      <c r="F74" s="341">
        <v>106</v>
      </c>
      <c r="G74" s="341">
        <v>85</v>
      </c>
      <c r="H74" s="341">
        <v>99</v>
      </c>
      <c r="I74" s="341">
        <v>81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26</v>
      </c>
      <c r="C75" s="341">
        <v>24</v>
      </c>
      <c r="D75" s="341">
        <v>16</v>
      </c>
      <c r="E75" s="341">
        <v>12</v>
      </c>
      <c r="F75" s="341">
        <v>0</v>
      </c>
      <c r="G75" s="341">
        <v>1</v>
      </c>
      <c r="H75" s="341">
        <v>0</v>
      </c>
      <c r="I75" s="341">
        <v>1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6438</v>
      </c>
      <c r="C76" s="341">
        <v>5941</v>
      </c>
      <c r="D76" s="341">
        <v>5243</v>
      </c>
      <c r="E76" s="341">
        <v>4594</v>
      </c>
      <c r="F76" s="341">
        <v>1186</v>
      </c>
      <c r="G76" s="341">
        <v>1025</v>
      </c>
      <c r="H76" s="341">
        <v>1097</v>
      </c>
      <c r="I76" s="341">
        <v>980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45</v>
      </c>
      <c r="C77" s="341">
        <v>36</v>
      </c>
      <c r="D77" s="341">
        <v>33</v>
      </c>
      <c r="E77" s="341">
        <v>17</v>
      </c>
      <c r="F77" s="341">
        <v>9</v>
      </c>
      <c r="G77" s="341">
        <v>7</v>
      </c>
      <c r="H77" s="341">
        <v>8</v>
      </c>
      <c r="I77" s="341">
        <v>7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10941</v>
      </c>
      <c r="C78" s="341">
        <v>11514</v>
      </c>
      <c r="D78" s="341">
        <v>6528</v>
      </c>
      <c r="E78" s="341">
        <v>6401</v>
      </c>
      <c r="F78" s="341">
        <v>1230</v>
      </c>
      <c r="G78" s="341">
        <v>1260</v>
      </c>
      <c r="H78" s="341">
        <v>1181</v>
      </c>
      <c r="I78" s="341">
        <v>1217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1168</v>
      </c>
      <c r="C79" s="341">
        <v>1109</v>
      </c>
      <c r="D79" s="341">
        <v>835</v>
      </c>
      <c r="E79" s="341">
        <v>755</v>
      </c>
      <c r="F79" s="341">
        <v>161</v>
      </c>
      <c r="G79" s="341">
        <v>142</v>
      </c>
      <c r="H79" s="341">
        <v>152</v>
      </c>
      <c r="I79" s="341">
        <v>136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3188</v>
      </c>
      <c r="C80" s="341">
        <v>2875</v>
      </c>
      <c r="D80" s="341">
        <v>2488</v>
      </c>
      <c r="E80" s="341">
        <v>2149</v>
      </c>
      <c r="F80" s="341">
        <v>267</v>
      </c>
      <c r="G80" s="341">
        <v>188</v>
      </c>
      <c r="H80" s="341">
        <v>254</v>
      </c>
      <c r="I80" s="341">
        <v>177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357</v>
      </c>
      <c r="C81" s="341">
        <v>395</v>
      </c>
      <c r="D81" s="341">
        <v>301</v>
      </c>
      <c r="E81" s="341">
        <v>331</v>
      </c>
      <c r="F81" s="341">
        <v>45</v>
      </c>
      <c r="G81" s="341">
        <v>45</v>
      </c>
      <c r="H81" s="341">
        <v>41</v>
      </c>
      <c r="I81" s="341">
        <v>42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2814</v>
      </c>
      <c r="C82" s="341">
        <v>2766</v>
      </c>
      <c r="D82" s="341">
        <v>2030</v>
      </c>
      <c r="E82" s="341">
        <v>1947</v>
      </c>
      <c r="F82" s="341">
        <v>281</v>
      </c>
      <c r="G82" s="341">
        <v>307</v>
      </c>
      <c r="H82" s="341">
        <v>260</v>
      </c>
      <c r="I82" s="341">
        <v>291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26038</v>
      </c>
      <c r="C83" s="344">
        <f t="shared" ref="C83:M83" si="18">SUM(C74:C82)</f>
        <v>25790</v>
      </c>
      <c r="D83" s="344">
        <f t="shared" si="18"/>
        <v>18017</v>
      </c>
      <c r="E83" s="344">
        <f t="shared" si="18"/>
        <v>16745</v>
      </c>
      <c r="F83" s="344">
        <f t="shared" si="18"/>
        <v>3285</v>
      </c>
      <c r="G83" s="344">
        <f t="shared" si="18"/>
        <v>3060</v>
      </c>
      <c r="H83" s="344">
        <f t="shared" si="18"/>
        <v>3092</v>
      </c>
      <c r="I83" s="344">
        <f t="shared" si="18"/>
        <v>2932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2" t="s">
        <v>45</v>
      </c>
      <c r="B84" s="440"/>
      <c r="C84" s="440"/>
      <c r="D84" s="440"/>
      <c r="E84" s="440"/>
      <c r="F84" s="440"/>
      <c r="G84" s="440"/>
      <c r="H84" s="440"/>
      <c r="I84" s="440"/>
      <c r="J84" s="440"/>
      <c r="K84" s="440"/>
      <c r="L84" s="440"/>
      <c r="M84" s="441"/>
    </row>
    <row r="85" spans="1:15" x14ac:dyDescent="0.3">
      <c r="A85" s="426" t="s">
        <v>7</v>
      </c>
      <c r="B85" s="427"/>
      <c r="C85" s="427"/>
      <c r="D85" s="427"/>
      <c r="E85" s="427"/>
      <c r="F85" s="427"/>
      <c r="G85" s="427"/>
      <c r="H85" s="427"/>
      <c r="I85" s="427"/>
      <c r="J85" s="427"/>
      <c r="K85" s="427"/>
      <c r="L85" s="427"/>
      <c r="M85" s="428"/>
    </row>
    <row r="86" spans="1:15" x14ac:dyDescent="0.3">
      <c r="B86" s="429" t="s">
        <v>39</v>
      </c>
      <c r="C86" s="429"/>
      <c r="D86" s="429" t="s">
        <v>40</v>
      </c>
      <c r="E86" s="429"/>
      <c r="F86" s="429" t="s">
        <v>43</v>
      </c>
      <c r="G86" s="429"/>
      <c r="H86" s="429" t="s">
        <v>41</v>
      </c>
      <c r="I86" s="429"/>
      <c r="J86" s="429" t="s">
        <v>37</v>
      </c>
      <c r="K86" s="429"/>
      <c r="L86" s="429" t="s">
        <v>38</v>
      </c>
      <c r="M86" s="429"/>
      <c r="O86" s="347"/>
    </row>
    <row r="87" spans="1:15" x14ac:dyDescent="0.3">
      <c r="B87" s="335">
        <f>B9</f>
        <v>2022</v>
      </c>
      <c r="C87" s="335">
        <f>C9</f>
        <v>2021</v>
      </c>
      <c r="D87" s="335">
        <f>B9</f>
        <v>2022</v>
      </c>
      <c r="E87" s="335">
        <f>C9</f>
        <v>2021</v>
      </c>
      <c r="F87" s="335">
        <f>B9</f>
        <v>2022</v>
      </c>
      <c r="G87" s="335">
        <f>C9</f>
        <v>2021</v>
      </c>
      <c r="H87" s="335">
        <f>B9</f>
        <v>2022</v>
      </c>
      <c r="I87" s="335">
        <f>C9</f>
        <v>2021</v>
      </c>
      <c r="J87" s="335">
        <f>B9</f>
        <v>2022</v>
      </c>
      <c r="K87" s="335">
        <f>C9</f>
        <v>2021</v>
      </c>
      <c r="L87" s="335">
        <f>B9</f>
        <v>2022</v>
      </c>
      <c r="M87" s="335">
        <f>C9</f>
        <v>2021</v>
      </c>
      <c r="O87" s="347"/>
    </row>
    <row r="88" spans="1:15" x14ac:dyDescent="0.3">
      <c r="A88" s="336" t="s">
        <v>54</v>
      </c>
      <c r="B88" s="341">
        <v>262</v>
      </c>
      <c r="C88" s="341">
        <v>319</v>
      </c>
      <c r="D88" s="341">
        <v>171</v>
      </c>
      <c r="E88" s="341">
        <v>183</v>
      </c>
      <c r="F88" s="341">
        <v>48</v>
      </c>
      <c r="G88" s="341">
        <v>57</v>
      </c>
      <c r="H88" s="341">
        <v>46</v>
      </c>
      <c r="I88" s="341">
        <v>54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8</v>
      </c>
      <c r="C89" s="341">
        <v>7</v>
      </c>
      <c r="D89" s="341">
        <v>8</v>
      </c>
      <c r="E89" s="341">
        <v>4</v>
      </c>
      <c r="F89" s="341">
        <v>4</v>
      </c>
      <c r="G89" s="341">
        <v>1</v>
      </c>
      <c r="H89" s="341">
        <v>4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1105</v>
      </c>
      <c r="C90" s="341">
        <v>1236</v>
      </c>
      <c r="D90" s="341">
        <v>947</v>
      </c>
      <c r="E90" s="341">
        <v>1117</v>
      </c>
      <c r="F90" s="341">
        <v>158</v>
      </c>
      <c r="G90" s="341">
        <v>237</v>
      </c>
      <c r="H90" s="341">
        <v>154</v>
      </c>
      <c r="I90" s="341">
        <v>228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12</v>
      </c>
      <c r="C91" s="341">
        <v>11</v>
      </c>
      <c r="D91" s="341">
        <v>6</v>
      </c>
      <c r="E91" s="341">
        <v>10</v>
      </c>
      <c r="F91" s="341">
        <v>0</v>
      </c>
      <c r="G91" s="341">
        <v>3</v>
      </c>
      <c r="H91" s="341">
        <v>0</v>
      </c>
      <c r="I91" s="341">
        <v>3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2241</v>
      </c>
      <c r="C92" s="341">
        <v>2833</v>
      </c>
      <c r="D92" s="341">
        <v>1564</v>
      </c>
      <c r="E92" s="341">
        <v>2108</v>
      </c>
      <c r="F92" s="341">
        <v>373</v>
      </c>
      <c r="G92" s="341">
        <v>624</v>
      </c>
      <c r="H92" s="341">
        <v>355</v>
      </c>
      <c r="I92" s="341">
        <v>595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321</v>
      </c>
      <c r="C93" s="341">
        <v>346</v>
      </c>
      <c r="D93" s="341">
        <v>241</v>
      </c>
      <c r="E93" s="341">
        <v>256</v>
      </c>
      <c r="F93" s="341">
        <v>39</v>
      </c>
      <c r="G93" s="341">
        <v>60</v>
      </c>
      <c r="H93" s="341">
        <v>35</v>
      </c>
      <c r="I93" s="341">
        <v>58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580</v>
      </c>
      <c r="C94" s="341">
        <v>708</v>
      </c>
      <c r="D94" s="341">
        <v>514</v>
      </c>
      <c r="E94" s="341">
        <v>699</v>
      </c>
      <c r="F94" s="341">
        <v>115</v>
      </c>
      <c r="G94" s="341">
        <v>109</v>
      </c>
      <c r="H94" s="341">
        <v>111</v>
      </c>
      <c r="I94" s="341">
        <v>105</v>
      </c>
      <c r="J94" s="341">
        <v>4</v>
      </c>
      <c r="K94" s="341">
        <v>1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54</v>
      </c>
      <c r="C95" s="341">
        <v>63</v>
      </c>
      <c r="D95" s="341">
        <v>47</v>
      </c>
      <c r="E95" s="341">
        <v>45</v>
      </c>
      <c r="F95" s="341">
        <v>7</v>
      </c>
      <c r="G95" s="341">
        <v>5</v>
      </c>
      <c r="H95" s="341">
        <v>7</v>
      </c>
      <c r="I95" s="341">
        <v>5</v>
      </c>
      <c r="J95" s="341">
        <v>1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1045</v>
      </c>
      <c r="C96" s="341">
        <v>1199</v>
      </c>
      <c r="D96" s="341">
        <v>786</v>
      </c>
      <c r="E96" s="341">
        <v>963</v>
      </c>
      <c r="F96" s="341">
        <v>125</v>
      </c>
      <c r="G96" s="341">
        <v>194</v>
      </c>
      <c r="H96" s="341">
        <v>119</v>
      </c>
      <c r="I96" s="341">
        <v>185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5628</v>
      </c>
      <c r="C97" s="344">
        <f t="shared" ref="C97:M97" si="19">SUM(C88:C96)</f>
        <v>6722</v>
      </c>
      <c r="D97" s="344">
        <f t="shared" si="19"/>
        <v>4284</v>
      </c>
      <c r="E97" s="344">
        <f t="shared" si="19"/>
        <v>5385</v>
      </c>
      <c r="F97" s="344">
        <f t="shared" si="19"/>
        <v>869</v>
      </c>
      <c r="G97" s="344">
        <f t="shared" si="19"/>
        <v>1290</v>
      </c>
      <c r="H97" s="344">
        <f t="shared" si="19"/>
        <v>831</v>
      </c>
      <c r="I97" s="344">
        <f t="shared" si="19"/>
        <v>1233</v>
      </c>
      <c r="J97" s="344">
        <f t="shared" si="19"/>
        <v>5</v>
      </c>
      <c r="K97" s="344">
        <f t="shared" si="19"/>
        <v>1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31666</v>
      </c>
      <c r="C98" s="357">
        <f t="shared" ref="C98:M98" si="20">SUM(C83,C97)</f>
        <v>32512</v>
      </c>
      <c r="D98" s="357">
        <f t="shared" si="20"/>
        <v>22301</v>
      </c>
      <c r="E98" s="357">
        <f t="shared" si="20"/>
        <v>22130</v>
      </c>
      <c r="F98" s="357">
        <f t="shared" si="20"/>
        <v>4154</v>
      </c>
      <c r="G98" s="357">
        <f t="shared" si="20"/>
        <v>4350</v>
      </c>
      <c r="H98" s="357">
        <f t="shared" si="20"/>
        <v>3923</v>
      </c>
      <c r="I98" s="357">
        <f t="shared" si="20"/>
        <v>4165</v>
      </c>
      <c r="J98" s="357">
        <f t="shared" si="20"/>
        <v>5</v>
      </c>
      <c r="K98" s="357">
        <f t="shared" si="20"/>
        <v>1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3" t="s">
        <v>46</v>
      </c>
      <c r="B101" s="431"/>
      <c r="C101" s="431"/>
      <c r="D101" s="431"/>
      <c r="E101" s="431"/>
      <c r="F101" s="431"/>
      <c r="G101" s="431"/>
      <c r="H101" s="431"/>
      <c r="I101" s="431"/>
      <c r="J101" s="431"/>
      <c r="K101" s="431"/>
      <c r="L101" s="431"/>
      <c r="M101" s="432"/>
    </row>
    <row r="102" spans="1:13" x14ac:dyDescent="0.3">
      <c r="A102" s="433" t="s">
        <v>77</v>
      </c>
      <c r="B102" s="434"/>
      <c r="C102" s="434"/>
      <c r="D102" s="434"/>
      <c r="E102" s="434"/>
      <c r="F102" s="434"/>
      <c r="G102" s="434"/>
      <c r="H102" s="434"/>
      <c r="I102" s="434"/>
      <c r="J102" s="434"/>
      <c r="K102" s="434"/>
      <c r="L102" s="434"/>
      <c r="M102" s="435"/>
    </row>
    <row r="103" spans="1:13" x14ac:dyDescent="0.3">
      <c r="B103" s="436" t="s">
        <v>39</v>
      </c>
      <c r="C103" s="436"/>
      <c r="D103" s="436" t="s">
        <v>40</v>
      </c>
      <c r="E103" s="436"/>
      <c r="F103" s="436" t="s">
        <v>43</v>
      </c>
      <c r="G103" s="436"/>
      <c r="H103" s="436" t="s">
        <v>41</v>
      </c>
      <c r="I103" s="436"/>
      <c r="J103" s="436" t="s">
        <v>37</v>
      </c>
      <c r="K103" s="436"/>
      <c r="L103" s="436" t="s">
        <v>38</v>
      </c>
      <c r="M103" s="436"/>
    </row>
    <row r="104" spans="1:13" x14ac:dyDescent="0.3">
      <c r="B104" s="334">
        <f>B9</f>
        <v>2022</v>
      </c>
      <c r="C104" s="334">
        <f>C9</f>
        <v>2021</v>
      </c>
      <c r="D104" s="334">
        <f>B9</f>
        <v>2022</v>
      </c>
      <c r="E104" s="334">
        <f>C9</f>
        <v>2021</v>
      </c>
      <c r="F104" s="334">
        <f>B9</f>
        <v>2022</v>
      </c>
      <c r="G104" s="334">
        <f>C9</f>
        <v>2021</v>
      </c>
      <c r="H104" s="334">
        <f>B9</f>
        <v>2022</v>
      </c>
      <c r="I104" s="334">
        <f>C9</f>
        <v>2021</v>
      </c>
      <c r="J104" s="334">
        <f>B9</f>
        <v>2022</v>
      </c>
      <c r="K104" s="334">
        <f>C9</f>
        <v>2021</v>
      </c>
      <c r="L104" s="334">
        <f>B9</f>
        <v>2022</v>
      </c>
      <c r="M104" s="334">
        <f>C9</f>
        <v>2021</v>
      </c>
    </row>
    <row r="105" spans="1:13" x14ac:dyDescent="0.3">
      <c r="A105" s="336" t="s">
        <v>54</v>
      </c>
      <c r="B105" s="341">
        <v>456</v>
      </c>
      <c r="C105" s="341">
        <v>537</v>
      </c>
      <c r="D105" s="341">
        <v>275</v>
      </c>
      <c r="E105" s="341">
        <v>295</v>
      </c>
      <c r="F105" s="341">
        <v>52</v>
      </c>
      <c r="G105" s="341">
        <v>61</v>
      </c>
      <c r="H105" s="341">
        <v>51</v>
      </c>
      <c r="I105" s="341">
        <v>55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10</v>
      </c>
      <c r="C106" s="341">
        <v>10</v>
      </c>
      <c r="D106" s="341">
        <v>7</v>
      </c>
      <c r="E106" s="341">
        <v>7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4839</v>
      </c>
      <c r="C107" s="341">
        <v>4565</v>
      </c>
      <c r="D107" s="341">
        <v>4353</v>
      </c>
      <c r="E107" s="341">
        <v>4069</v>
      </c>
      <c r="F107" s="341">
        <v>934</v>
      </c>
      <c r="G107" s="341">
        <v>846</v>
      </c>
      <c r="H107" s="341">
        <v>838</v>
      </c>
      <c r="I107" s="341">
        <v>804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25</v>
      </c>
      <c r="C108" s="341">
        <v>24</v>
      </c>
      <c r="D108" s="341">
        <v>14</v>
      </c>
      <c r="E108" s="341">
        <v>20</v>
      </c>
      <c r="F108" s="341">
        <v>3</v>
      </c>
      <c r="G108" s="341">
        <v>4</v>
      </c>
      <c r="H108" s="341">
        <v>3</v>
      </c>
      <c r="I108" s="341">
        <v>4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5304</v>
      </c>
      <c r="C109" s="341">
        <v>5726</v>
      </c>
      <c r="D109" s="341">
        <v>3370</v>
      </c>
      <c r="E109" s="341">
        <v>3599</v>
      </c>
      <c r="F109" s="341">
        <v>694</v>
      </c>
      <c r="G109" s="341">
        <v>800</v>
      </c>
      <c r="H109" s="341">
        <v>662</v>
      </c>
      <c r="I109" s="341">
        <v>762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688</v>
      </c>
      <c r="C110" s="341">
        <v>653</v>
      </c>
      <c r="D110" s="341">
        <v>524</v>
      </c>
      <c r="E110" s="341">
        <v>523</v>
      </c>
      <c r="F110" s="341">
        <v>100</v>
      </c>
      <c r="G110" s="341">
        <v>97</v>
      </c>
      <c r="H110" s="341">
        <v>93</v>
      </c>
      <c r="I110" s="341">
        <v>94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1052</v>
      </c>
      <c r="C111" s="341">
        <v>927</v>
      </c>
      <c r="D111" s="341">
        <v>873</v>
      </c>
      <c r="E111" s="341">
        <v>730</v>
      </c>
      <c r="F111" s="341">
        <v>85</v>
      </c>
      <c r="G111" s="341">
        <v>43</v>
      </c>
      <c r="H111" s="341">
        <v>78</v>
      </c>
      <c r="I111" s="341">
        <v>40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263</v>
      </c>
      <c r="C112" s="341">
        <v>279</v>
      </c>
      <c r="D112" s="341">
        <v>229</v>
      </c>
      <c r="E112" s="341">
        <v>260</v>
      </c>
      <c r="F112" s="341">
        <v>31</v>
      </c>
      <c r="G112" s="341">
        <v>38</v>
      </c>
      <c r="H112" s="341">
        <v>29</v>
      </c>
      <c r="I112" s="341">
        <v>34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1669</v>
      </c>
      <c r="C113" s="341">
        <v>1571</v>
      </c>
      <c r="D113" s="341">
        <v>1310</v>
      </c>
      <c r="E113" s="341">
        <v>1285</v>
      </c>
      <c r="F113" s="341">
        <v>226</v>
      </c>
      <c r="G113" s="341">
        <v>218</v>
      </c>
      <c r="H113" s="341">
        <v>206</v>
      </c>
      <c r="I113" s="341">
        <v>213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14306</v>
      </c>
      <c r="C114" s="344">
        <f t="shared" ref="C114:M114" si="21">SUM(C105:C113)</f>
        <v>14292</v>
      </c>
      <c r="D114" s="344">
        <f t="shared" si="21"/>
        <v>10955</v>
      </c>
      <c r="E114" s="344">
        <f t="shared" si="21"/>
        <v>10788</v>
      </c>
      <c r="F114" s="344">
        <f t="shared" si="21"/>
        <v>2125</v>
      </c>
      <c r="G114" s="344">
        <f t="shared" si="21"/>
        <v>2107</v>
      </c>
      <c r="H114" s="344">
        <f t="shared" si="21"/>
        <v>1960</v>
      </c>
      <c r="I114" s="344">
        <f t="shared" si="21"/>
        <v>2006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2" t="s">
        <v>46</v>
      </c>
      <c r="B115" s="440"/>
      <c r="C115" s="440"/>
      <c r="D115" s="440"/>
      <c r="E115" s="440"/>
      <c r="F115" s="440"/>
      <c r="G115" s="440"/>
      <c r="H115" s="440"/>
      <c r="I115" s="440"/>
      <c r="J115" s="440"/>
      <c r="K115" s="440"/>
      <c r="L115" s="440"/>
      <c r="M115" s="441"/>
    </row>
    <row r="116" spans="1:13" x14ac:dyDescent="0.3">
      <c r="A116" s="426" t="s">
        <v>7</v>
      </c>
      <c r="B116" s="427"/>
      <c r="C116" s="427"/>
      <c r="D116" s="427"/>
      <c r="E116" s="427"/>
      <c r="F116" s="427"/>
      <c r="G116" s="427"/>
      <c r="H116" s="427"/>
      <c r="I116" s="427"/>
      <c r="J116" s="427"/>
      <c r="K116" s="427"/>
      <c r="L116" s="427"/>
      <c r="M116" s="428"/>
    </row>
    <row r="117" spans="1:13" x14ac:dyDescent="0.3">
      <c r="B117" s="429" t="s">
        <v>39</v>
      </c>
      <c r="C117" s="429"/>
      <c r="D117" s="429" t="s">
        <v>40</v>
      </c>
      <c r="E117" s="429"/>
      <c r="F117" s="429" t="s">
        <v>43</v>
      </c>
      <c r="G117" s="429"/>
      <c r="H117" s="429" t="s">
        <v>41</v>
      </c>
      <c r="I117" s="429"/>
      <c r="J117" s="429" t="s">
        <v>37</v>
      </c>
      <c r="K117" s="429"/>
      <c r="L117" s="429" t="s">
        <v>38</v>
      </c>
      <c r="M117" s="429"/>
    </row>
    <row r="118" spans="1:13" x14ac:dyDescent="0.3">
      <c r="B118" s="335">
        <f>B9</f>
        <v>2022</v>
      </c>
      <c r="C118" s="335">
        <f>C9</f>
        <v>2021</v>
      </c>
      <c r="D118" s="335">
        <f>B9</f>
        <v>2022</v>
      </c>
      <c r="E118" s="335">
        <f>C9</f>
        <v>2021</v>
      </c>
      <c r="F118" s="335">
        <f>B9</f>
        <v>2022</v>
      </c>
      <c r="G118" s="335">
        <f>C9</f>
        <v>2021</v>
      </c>
      <c r="H118" s="335">
        <f>B9</f>
        <v>2022</v>
      </c>
      <c r="I118" s="335">
        <f>C9</f>
        <v>2021</v>
      </c>
      <c r="J118" s="335">
        <f>B9</f>
        <v>2022</v>
      </c>
      <c r="K118" s="335">
        <f>C9</f>
        <v>2021</v>
      </c>
      <c r="L118" s="335">
        <f>B9</f>
        <v>2022</v>
      </c>
      <c r="M118" s="335">
        <f>C9</f>
        <v>2021</v>
      </c>
    </row>
    <row r="119" spans="1:13" x14ac:dyDescent="0.3">
      <c r="A119" s="336" t="s">
        <v>54</v>
      </c>
      <c r="B119" s="341">
        <v>57</v>
      </c>
      <c r="C119" s="341">
        <v>99</v>
      </c>
      <c r="D119" s="341">
        <v>21</v>
      </c>
      <c r="E119" s="341">
        <v>36</v>
      </c>
      <c r="F119" s="341">
        <v>5</v>
      </c>
      <c r="G119" s="341">
        <v>12</v>
      </c>
      <c r="H119" s="341">
        <v>4</v>
      </c>
      <c r="I119" s="341">
        <v>11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5</v>
      </c>
      <c r="C120" s="341">
        <v>4</v>
      </c>
      <c r="D120" s="341">
        <v>2</v>
      </c>
      <c r="E120" s="341">
        <v>3</v>
      </c>
      <c r="F120" s="341">
        <v>1</v>
      </c>
      <c r="G120" s="341">
        <v>2</v>
      </c>
      <c r="H120" s="341">
        <v>1</v>
      </c>
      <c r="I120" s="341">
        <v>1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633</v>
      </c>
      <c r="C121" s="341">
        <v>689</v>
      </c>
      <c r="D121" s="341">
        <v>419</v>
      </c>
      <c r="E121" s="341">
        <v>479</v>
      </c>
      <c r="F121" s="341">
        <v>74</v>
      </c>
      <c r="G121" s="341">
        <v>102</v>
      </c>
      <c r="H121" s="341">
        <v>68</v>
      </c>
      <c r="I121" s="341">
        <v>97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7</v>
      </c>
      <c r="C122" s="341">
        <v>5</v>
      </c>
      <c r="D122" s="341">
        <v>4</v>
      </c>
      <c r="E122" s="341">
        <v>2</v>
      </c>
      <c r="F122" s="341">
        <v>0</v>
      </c>
      <c r="G122" s="341">
        <v>1</v>
      </c>
      <c r="H122" s="341">
        <v>0</v>
      </c>
      <c r="I122" s="341">
        <v>1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773</v>
      </c>
      <c r="C123" s="341">
        <v>987</v>
      </c>
      <c r="D123" s="341">
        <v>458</v>
      </c>
      <c r="E123" s="341">
        <v>578</v>
      </c>
      <c r="F123" s="341">
        <v>132</v>
      </c>
      <c r="G123" s="341">
        <v>214</v>
      </c>
      <c r="H123" s="341">
        <v>128</v>
      </c>
      <c r="I123" s="341">
        <v>209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111</v>
      </c>
      <c r="C124" s="341">
        <v>146</v>
      </c>
      <c r="D124" s="341">
        <v>61</v>
      </c>
      <c r="E124" s="341">
        <v>71</v>
      </c>
      <c r="F124" s="341">
        <v>13</v>
      </c>
      <c r="G124" s="341">
        <v>20</v>
      </c>
      <c r="H124" s="341">
        <v>13</v>
      </c>
      <c r="I124" s="341">
        <v>19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125</v>
      </c>
      <c r="C125" s="341">
        <v>152</v>
      </c>
      <c r="D125" s="341">
        <v>64</v>
      </c>
      <c r="E125" s="341">
        <v>98</v>
      </c>
      <c r="F125" s="341">
        <v>20</v>
      </c>
      <c r="G125" s="341">
        <v>11</v>
      </c>
      <c r="H125" s="341">
        <v>20</v>
      </c>
      <c r="I125" s="341">
        <v>11</v>
      </c>
      <c r="J125" s="341">
        <v>1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31</v>
      </c>
      <c r="C126" s="341">
        <v>35</v>
      </c>
      <c r="D126" s="341">
        <v>18</v>
      </c>
      <c r="E126" s="341">
        <v>23</v>
      </c>
      <c r="F126" s="341">
        <v>3</v>
      </c>
      <c r="G126" s="341">
        <v>5</v>
      </c>
      <c r="H126" s="341">
        <v>3</v>
      </c>
      <c r="I126" s="341">
        <v>4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513</v>
      </c>
      <c r="C127" s="341">
        <v>657</v>
      </c>
      <c r="D127" s="341">
        <v>319</v>
      </c>
      <c r="E127" s="341">
        <v>379</v>
      </c>
      <c r="F127" s="341">
        <v>62</v>
      </c>
      <c r="G127" s="341">
        <v>111</v>
      </c>
      <c r="H127" s="341">
        <v>58</v>
      </c>
      <c r="I127" s="341">
        <v>106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2255</v>
      </c>
      <c r="C128" s="344">
        <f t="shared" si="22"/>
        <v>2774</v>
      </c>
      <c r="D128" s="344">
        <f t="shared" si="22"/>
        <v>1366</v>
      </c>
      <c r="E128" s="344">
        <f t="shared" si="22"/>
        <v>1669</v>
      </c>
      <c r="F128" s="344">
        <f t="shared" si="22"/>
        <v>310</v>
      </c>
      <c r="G128" s="344">
        <f t="shared" si="22"/>
        <v>478</v>
      </c>
      <c r="H128" s="344">
        <f t="shared" si="22"/>
        <v>295</v>
      </c>
      <c r="I128" s="344">
        <f t="shared" si="22"/>
        <v>459</v>
      </c>
      <c r="J128" s="344">
        <f t="shared" si="22"/>
        <v>1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16561</v>
      </c>
      <c r="C129" s="357">
        <f t="shared" ref="C129:M129" si="23">SUM(C114,C128)</f>
        <v>17066</v>
      </c>
      <c r="D129" s="357">
        <f t="shared" si="23"/>
        <v>12321</v>
      </c>
      <c r="E129" s="357">
        <f t="shared" si="23"/>
        <v>12457</v>
      </c>
      <c r="F129" s="357">
        <f t="shared" si="23"/>
        <v>2435</v>
      </c>
      <c r="G129" s="357">
        <f t="shared" si="23"/>
        <v>2585</v>
      </c>
      <c r="H129" s="357">
        <f t="shared" si="23"/>
        <v>2255</v>
      </c>
      <c r="I129" s="357">
        <f t="shared" si="23"/>
        <v>2465</v>
      </c>
      <c r="J129" s="357">
        <f t="shared" si="23"/>
        <v>1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30" t="s">
        <v>79</v>
      </c>
      <c r="B132" s="431"/>
      <c r="C132" s="431"/>
      <c r="D132" s="431"/>
      <c r="E132" s="431"/>
      <c r="F132" s="431"/>
      <c r="G132" s="431"/>
      <c r="H132" s="431"/>
      <c r="I132" s="431"/>
      <c r="J132" s="431"/>
      <c r="K132" s="431"/>
      <c r="L132" s="431"/>
      <c r="M132" s="432"/>
    </row>
    <row r="133" spans="1:13" x14ac:dyDescent="0.3">
      <c r="A133" s="433" t="s">
        <v>77</v>
      </c>
      <c r="B133" s="434"/>
      <c r="C133" s="434"/>
      <c r="D133" s="434"/>
      <c r="E133" s="434"/>
      <c r="F133" s="434"/>
      <c r="G133" s="434"/>
      <c r="H133" s="434"/>
      <c r="I133" s="434"/>
      <c r="J133" s="434"/>
      <c r="K133" s="434"/>
      <c r="L133" s="434"/>
      <c r="M133" s="435"/>
    </row>
    <row r="134" spans="1:13" x14ac:dyDescent="0.3">
      <c r="B134" s="436" t="s">
        <v>39</v>
      </c>
      <c r="C134" s="436"/>
      <c r="D134" s="436" t="s">
        <v>40</v>
      </c>
      <c r="E134" s="436"/>
      <c r="F134" s="436" t="s">
        <v>43</v>
      </c>
      <c r="G134" s="436"/>
      <c r="H134" s="436" t="s">
        <v>41</v>
      </c>
      <c r="I134" s="436"/>
      <c r="J134" s="436" t="s">
        <v>37</v>
      </c>
      <c r="K134" s="436"/>
      <c r="L134" s="436" t="s">
        <v>38</v>
      </c>
      <c r="M134" s="436"/>
    </row>
    <row r="135" spans="1:13" x14ac:dyDescent="0.3">
      <c r="B135" s="334">
        <f>B9</f>
        <v>2022</v>
      </c>
      <c r="C135" s="334">
        <f>C9</f>
        <v>2021</v>
      </c>
      <c r="D135" s="334">
        <f>B9</f>
        <v>2022</v>
      </c>
      <c r="E135" s="334">
        <f>C9</f>
        <v>2021</v>
      </c>
      <c r="F135" s="334">
        <f>B9</f>
        <v>2022</v>
      </c>
      <c r="G135" s="334">
        <f>C9</f>
        <v>2021</v>
      </c>
      <c r="H135" s="334">
        <f>B9</f>
        <v>2022</v>
      </c>
      <c r="I135" s="334">
        <f>C9</f>
        <v>2021</v>
      </c>
      <c r="J135" s="334">
        <f>B9</f>
        <v>2022</v>
      </c>
      <c r="K135" s="334">
        <f>C9</f>
        <v>2021</v>
      </c>
      <c r="L135" s="334">
        <f>B9</f>
        <v>2022</v>
      </c>
      <c r="M135" s="334">
        <f>C9</f>
        <v>2021</v>
      </c>
    </row>
    <row r="136" spans="1:13" x14ac:dyDescent="0.3">
      <c r="A136" s="336" t="s">
        <v>54</v>
      </c>
      <c r="B136" s="341">
        <v>32</v>
      </c>
      <c r="C136" s="341">
        <v>30</v>
      </c>
      <c r="D136" s="341">
        <v>18</v>
      </c>
      <c r="E136" s="341">
        <v>16</v>
      </c>
      <c r="F136" s="341">
        <v>2</v>
      </c>
      <c r="G136" s="341">
        <v>1</v>
      </c>
      <c r="H136" s="341">
        <v>2</v>
      </c>
      <c r="I136" s="341">
        <v>1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1</v>
      </c>
      <c r="C137" s="341">
        <v>0</v>
      </c>
      <c r="D137" s="341">
        <v>1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161</v>
      </c>
      <c r="C138" s="341">
        <v>159</v>
      </c>
      <c r="D138" s="341">
        <v>146</v>
      </c>
      <c r="E138" s="341">
        <v>152</v>
      </c>
      <c r="F138" s="341">
        <v>32</v>
      </c>
      <c r="G138" s="341">
        <v>37</v>
      </c>
      <c r="H138" s="341">
        <v>29</v>
      </c>
      <c r="I138" s="341">
        <v>35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2</v>
      </c>
      <c r="C139" s="341">
        <v>2</v>
      </c>
      <c r="D139" s="341">
        <v>2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686</v>
      </c>
      <c r="C140" s="341">
        <v>666</v>
      </c>
      <c r="D140" s="341">
        <v>444</v>
      </c>
      <c r="E140" s="341">
        <v>438</v>
      </c>
      <c r="F140" s="341">
        <v>71</v>
      </c>
      <c r="G140" s="341">
        <v>81</v>
      </c>
      <c r="H140" s="341">
        <v>69</v>
      </c>
      <c r="I140" s="341">
        <v>78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26</v>
      </c>
      <c r="C141" s="341">
        <v>24</v>
      </c>
      <c r="D141" s="341">
        <v>23</v>
      </c>
      <c r="E141" s="341">
        <v>23</v>
      </c>
      <c r="F141" s="341">
        <v>3</v>
      </c>
      <c r="G141" s="341">
        <v>4</v>
      </c>
      <c r="H141" s="341">
        <v>2</v>
      </c>
      <c r="I141" s="341">
        <v>4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76</v>
      </c>
      <c r="C142" s="341">
        <v>64</v>
      </c>
      <c r="D142" s="341">
        <v>57</v>
      </c>
      <c r="E142" s="341">
        <v>56</v>
      </c>
      <c r="F142" s="341">
        <v>6</v>
      </c>
      <c r="G142" s="341">
        <v>7</v>
      </c>
      <c r="H142" s="341">
        <v>6</v>
      </c>
      <c r="I142" s="341">
        <v>6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9</v>
      </c>
      <c r="C143" s="341">
        <v>12</v>
      </c>
      <c r="D143" s="341">
        <v>10</v>
      </c>
      <c r="E143" s="341">
        <v>13</v>
      </c>
      <c r="F143" s="341">
        <v>1</v>
      </c>
      <c r="G143" s="341">
        <v>1</v>
      </c>
      <c r="H143" s="341">
        <v>1</v>
      </c>
      <c r="I143" s="341">
        <v>1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81</v>
      </c>
      <c r="C144" s="341">
        <v>63</v>
      </c>
      <c r="D144" s="341">
        <v>67</v>
      </c>
      <c r="E144" s="341">
        <v>46</v>
      </c>
      <c r="F144" s="341">
        <v>9</v>
      </c>
      <c r="G144" s="341">
        <v>5</v>
      </c>
      <c r="H144" s="341">
        <v>9</v>
      </c>
      <c r="I144" s="341">
        <v>5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1074</v>
      </c>
      <c r="C145" s="344">
        <f t="shared" ref="C145:M145" si="24">SUM(C136:C144)</f>
        <v>1020</v>
      </c>
      <c r="D145" s="344">
        <f t="shared" si="24"/>
        <v>768</v>
      </c>
      <c r="E145" s="344">
        <f t="shared" si="24"/>
        <v>744</v>
      </c>
      <c r="F145" s="344">
        <f t="shared" si="24"/>
        <v>124</v>
      </c>
      <c r="G145" s="344">
        <f t="shared" si="24"/>
        <v>136</v>
      </c>
      <c r="H145" s="344">
        <f t="shared" si="24"/>
        <v>118</v>
      </c>
      <c r="I145" s="344">
        <f t="shared" si="24"/>
        <v>130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44" t="s">
        <v>79</v>
      </c>
      <c r="B146" s="440"/>
      <c r="C146" s="440"/>
      <c r="D146" s="440"/>
      <c r="E146" s="440"/>
      <c r="F146" s="440"/>
      <c r="G146" s="440"/>
      <c r="H146" s="440"/>
      <c r="I146" s="440"/>
      <c r="J146" s="440"/>
      <c r="K146" s="440"/>
      <c r="L146" s="440"/>
      <c r="M146" s="441"/>
    </row>
    <row r="147" spans="1:13" x14ac:dyDescent="0.3">
      <c r="A147" s="426" t="s">
        <v>7</v>
      </c>
      <c r="B147" s="427"/>
      <c r="C147" s="427"/>
      <c r="D147" s="427"/>
      <c r="E147" s="427"/>
      <c r="F147" s="427"/>
      <c r="G147" s="427"/>
      <c r="H147" s="427"/>
      <c r="I147" s="427"/>
      <c r="J147" s="427"/>
      <c r="K147" s="427"/>
      <c r="L147" s="427"/>
      <c r="M147" s="428"/>
    </row>
    <row r="148" spans="1:13" x14ac:dyDescent="0.3">
      <c r="B148" s="429" t="s">
        <v>39</v>
      </c>
      <c r="C148" s="429"/>
      <c r="D148" s="429" t="s">
        <v>40</v>
      </c>
      <c r="E148" s="429"/>
      <c r="F148" s="429" t="s">
        <v>43</v>
      </c>
      <c r="G148" s="429"/>
      <c r="H148" s="429" t="s">
        <v>41</v>
      </c>
      <c r="I148" s="429"/>
      <c r="J148" s="429" t="s">
        <v>37</v>
      </c>
      <c r="K148" s="429"/>
      <c r="L148" s="429" t="s">
        <v>38</v>
      </c>
      <c r="M148" s="429"/>
    </row>
    <row r="149" spans="1:13" x14ac:dyDescent="0.3">
      <c r="B149" s="335">
        <f>B9</f>
        <v>2022</v>
      </c>
      <c r="C149" s="335">
        <f>C9</f>
        <v>2021</v>
      </c>
      <c r="D149" s="335">
        <f>B9</f>
        <v>2022</v>
      </c>
      <c r="E149" s="335">
        <f>C9</f>
        <v>2021</v>
      </c>
      <c r="F149" s="335">
        <f>B9</f>
        <v>2022</v>
      </c>
      <c r="G149" s="335">
        <f>C9</f>
        <v>2021</v>
      </c>
      <c r="H149" s="335">
        <f>B9</f>
        <v>2022</v>
      </c>
      <c r="I149" s="335">
        <f>C9</f>
        <v>2021</v>
      </c>
      <c r="J149" s="335">
        <f>B9</f>
        <v>2022</v>
      </c>
      <c r="K149" s="335">
        <f>C9</f>
        <v>2021</v>
      </c>
      <c r="L149" s="335">
        <f>B9</f>
        <v>2022</v>
      </c>
      <c r="M149" s="335">
        <f>C9</f>
        <v>2021</v>
      </c>
    </row>
    <row r="150" spans="1:13" x14ac:dyDescent="0.3">
      <c r="A150" s="336" t="s">
        <v>54</v>
      </c>
      <c r="B150" s="341">
        <v>9</v>
      </c>
      <c r="C150" s="341">
        <v>3</v>
      </c>
      <c r="D150" s="341">
        <v>6</v>
      </c>
      <c r="E150" s="341">
        <v>1</v>
      </c>
      <c r="F150" s="341">
        <v>2</v>
      </c>
      <c r="G150" s="341">
        <v>1</v>
      </c>
      <c r="H150" s="341">
        <v>2</v>
      </c>
      <c r="I150" s="341">
        <v>1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1</v>
      </c>
      <c r="C151" s="341">
        <v>0</v>
      </c>
      <c r="D151" s="341">
        <v>1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31</v>
      </c>
      <c r="C152" s="341">
        <v>37</v>
      </c>
      <c r="D152" s="341">
        <v>35</v>
      </c>
      <c r="E152" s="341">
        <v>33</v>
      </c>
      <c r="F152" s="341">
        <v>7</v>
      </c>
      <c r="G152" s="341">
        <v>6</v>
      </c>
      <c r="H152" s="341">
        <v>7</v>
      </c>
      <c r="I152" s="341">
        <v>5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1</v>
      </c>
      <c r="D153" s="341">
        <v>0</v>
      </c>
      <c r="E153" s="341">
        <v>1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85</v>
      </c>
      <c r="C154" s="341">
        <v>94</v>
      </c>
      <c r="D154" s="341">
        <v>80</v>
      </c>
      <c r="E154" s="341">
        <v>71</v>
      </c>
      <c r="F154" s="341">
        <v>20</v>
      </c>
      <c r="G154" s="341">
        <v>22</v>
      </c>
      <c r="H154" s="341">
        <v>19</v>
      </c>
      <c r="I154" s="341">
        <v>22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7</v>
      </c>
      <c r="C155" s="341">
        <v>1</v>
      </c>
      <c r="D155" s="341">
        <v>6</v>
      </c>
      <c r="E155" s="341">
        <v>4</v>
      </c>
      <c r="F155" s="341">
        <v>0</v>
      </c>
      <c r="G155" s="341">
        <v>1</v>
      </c>
      <c r="H155" s="341">
        <v>0</v>
      </c>
      <c r="I155" s="341">
        <v>1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19</v>
      </c>
      <c r="C156" s="341">
        <v>7</v>
      </c>
      <c r="D156" s="341">
        <v>13</v>
      </c>
      <c r="E156" s="341">
        <v>6</v>
      </c>
      <c r="F156" s="341">
        <v>3</v>
      </c>
      <c r="G156" s="341">
        <v>2</v>
      </c>
      <c r="H156" s="341">
        <v>3</v>
      </c>
      <c r="I156" s="341">
        <v>2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2</v>
      </c>
      <c r="C157" s="341">
        <v>0</v>
      </c>
      <c r="D157" s="341">
        <v>1</v>
      </c>
      <c r="E157" s="341">
        <v>0</v>
      </c>
      <c r="F157" s="341">
        <v>1</v>
      </c>
      <c r="G157" s="341">
        <v>0</v>
      </c>
      <c r="H157" s="341">
        <v>1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26</v>
      </c>
      <c r="C158" s="341">
        <v>23</v>
      </c>
      <c r="D158" s="341">
        <v>22</v>
      </c>
      <c r="E158" s="341">
        <v>23</v>
      </c>
      <c r="F158" s="341">
        <v>8</v>
      </c>
      <c r="G158" s="341">
        <v>9</v>
      </c>
      <c r="H158" s="341">
        <v>7</v>
      </c>
      <c r="I158" s="341">
        <v>8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180</v>
      </c>
      <c r="C159" s="344">
        <f t="shared" si="25"/>
        <v>166</v>
      </c>
      <c r="D159" s="344">
        <f t="shared" si="25"/>
        <v>164</v>
      </c>
      <c r="E159" s="344">
        <f t="shared" si="25"/>
        <v>139</v>
      </c>
      <c r="F159" s="344">
        <f t="shared" si="25"/>
        <v>41</v>
      </c>
      <c r="G159" s="344">
        <f t="shared" si="25"/>
        <v>41</v>
      </c>
      <c r="H159" s="344">
        <f t="shared" si="25"/>
        <v>39</v>
      </c>
      <c r="I159" s="344">
        <f t="shared" si="25"/>
        <v>39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1254</v>
      </c>
      <c r="C160" s="357">
        <f t="shared" ref="C160:M160" si="26">SUM(C145,C159)</f>
        <v>1186</v>
      </c>
      <c r="D160" s="357">
        <f t="shared" si="26"/>
        <v>932</v>
      </c>
      <c r="E160" s="357">
        <f t="shared" si="26"/>
        <v>883</v>
      </c>
      <c r="F160" s="357">
        <f t="shared" si="26"/>
        <v>165</v>
      </c>
      <c r="G160" s="357">
        <f t="shared" si="26"/>
        <v>177</v>
      </c>
      <c r="H160" s="357">
        <f t="shared" si="26"/>
        <v>157</v>
      </c>
      <c r="I160" s="357">
        <f t="shared" si="26"/>
        <v>169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39" t="s">
        <v>71</v>
      </c>
      <c r="B163" s="440"/>
      <c r="C163" s="440"/>
      <c r="D163" s="440"/>
      <c r="E163" s="440"/>
      <c r="F163" s="440"/>
      <c r="G163" s="440"/>
      <c r="H163" s="440"/>
      <c r="I163" s="440"/>
      <c r="J163" s="440"/>
      <c r="K163" s="440"/>
      <c r="L163" s="440"/>
      <c r="M163" s="441"/>
    </row>
    <row r="164" spans="1:13" x14ac:dyDescent="0.3">
      <c r="A164" s="426" t="s">
        <v>7</v>
      </c>
      <c r="B164" s="427"/>
      <c r="C164" s="427"/>
      <c r="D164" s="427"/>
      <c r="E164" s="427"/>
      <c r="F164" s="427"/>
      <c r="G164" s="427"/>
      <c r="H164" s="427"/>
      <c r="I164" s="427"/>
      <c r="J164" s="427"/>
      <c r="K164" s="427"/>
      <c r="L164" s="427"/>
      <c r="M164" s="428"/>
    </row>
    <row r="165" spans="1:13" ht="15" customHeight="1" x14ac:dyDescent="0.3">
      <c r="B165" s="437" t="s">
        <v>39</v>
      </c>
      <c r="C165" s="438"/>
      <c r="D165" s="437" t="s">
        <v>40</v>
      </c>
      <c r="E165" s="438"/>
      <c r="F165" s="437" t="s">
        <v>43</v>
      </c>
      <c r="G165" s="438"/>
      <c r="H165" s="437" t="s">
        <v>41</v>
      </c>
      <c r="I165" s="438"/>
      <c r="J165" s="437" t="s">
        <v>37</v>
      </c>
      <c r="K165" s="438"/>
      <c r="L165" s="437" t="s">
        <v>38</v>
      </c>
      <c r="M165" s="438"/>
    </row>
    <row r="166" spans="1:13" x14ac:dyDescent="0.3">
      <c r="B166" s="335">
        <f>B9</f>
        <v>2022</v>
      </c>
      <c r="C166" s="335">
        <f>C9</f>
        <v>2021</v>
      </c>
      <c r="D166" s="335">
        <f>B9</f>
        <v>2022</v>
      </c>
      <c r="E166" s="335">
        <f>C9</f>
        <v>2021</v>
      </c>
      <c r="F166" s="335">
        <f>B9</f>
        <v>2022</v>
      </c>
      <c r="G166" s="335">
        <f>C9</f>
        <v>2021</v>
      </c>
      <c r="H166" s="335">
        <f>B9</f>
        <v>2022</v>
      </c>
      <c r="I166" s="335">
        <f>C9</f>
        <v>2021</v>
      </c>
      <c r="J166" s="335">
        <f>B9</f>
        <v>2022</v>
      </c>
      <c r="K166" s="335">
        <f>C9</f>
        <v>2021</v>
      </c>
      <c r="L166" s="335">
        <f>B9</f>
        <v>2022</v>
      </c>
      <c r="M166" s="335">
        <f>C9</f>
        <v>2021</v>
      </c>
    </row>
    <row r="167" spans="1:13" x14ac:dyDescent="0.3">
      <c r="A167" s="336" t="s">
        <v>54</v>
      </c>
      <c r="B167" s="341">
        <v>68</v>
      </c>
      <c r="C167" s="341">
        <v>59</v>
      </c>
      <c r="D167" s="341">
        <v>30</v>
      </c>
      <c r="E167" s="341">
        <v>15</v>
      </c>
      <c r="F167" s="341">
        <v>10</v>
      </c>
      <c r="G167" s="341">
        <v>11</v>
      </c>
      <c r="H167" s="341">
        <v>10</v>
      </c>
      <c r="I167" s="341">
        <v>11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1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627</v>
      </c>
      <c r="C169" s="341">
        <v>717</v>
      </c>
      <c r="D169" s="341">
        <v>315</v>
      </c>
      <c r="E169" s="341">
        <v>336</v>
      </c>
      <c r="F169" s="341">
        <v>80</v>
      </c>
      <c r="G169" s="341">
        <v>124</v>
      </c>
      <c r="H169" s="341">
        <v>78</v>
      </c>
      <c r="I169" s="341">
        <v>121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1</v>
      </c>
      <c r="C170" s="341">
        <v>3</v>
      </c>
      <c r="D170" s="341">
        <v>0</v>
      </c>
      <c r="E170" s="341">
        <v>1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573</v>
      </c>
      <c r="C171" s="341">
        <v>656</v>
      </c>
      <c r="D171" s="341">
        <v>262</v>
      </c>
      <c r="E171" s="341">
        <v>244</v>
      </c>
      <c r="F171" s="341">
        <v>112</v>
      </c>
      <c r="G171" s="341">
        <v>93</v>
      </c>
      <c r="H171" s="341">
        <v>110</v>
      </c>
      <c r="I171" s="341">
        <v>93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99</v>
      </c>
      <c r="C172" s="341">
        <v>65</v>
      </c>
      <c r="D172" s="341">
        <v>34</v>
      </c>
      <c r="E172" s="341">
        <v>19</v>
      </c>
      <c r="F172" s="341">
        <v>12</v>
      </c>
      <c r="G172" s="341">
        <v>4</v>
      </c>
      <c r="H172" s="341">
        <v>11</v>
      </c>
      <c r="I172" s="341">
        <v>4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136</v>
      </c>
      <c r="C173" s="341">
        <v>225</v>
      </c>
      <c r="D173" s="341">
        <v>37</v>
      </c>
      <c r="E173" s="341">
        <v>74</v>
      </c>
      <c r="F173" s="341">
        <v>13</v>
      </c>
      <c r="G173" s="341">
        <v>15</v>
      </c>
      <c r="H173" s="341">
        <v>13</v>
      </c>
      <c r="I173" s="341">
        <v>14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25</v>
      </c>
      <c r="C174" s="341">
        <v>20</v>
      </c>
      <c r="D174" s="341">
        <v>13</v>
      </c>
      <c r="E174" s="341">
        <v>7</v>
      </c>
      <c r="F174" s="341">
        <v>1</v>
      </c>
      <c r="G174" s="341">
        <v>2</v>
      </c>
      <c r="H174" s="341">
        <v>1</v>
      </c>
      <c r="I174" s="341">
        <v>2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329</v>
      </c>
      <c r="C175" s="341">
        <v>339</v>
      </c>
      <c r="D175" s="341">
        <v>124</v>
      </c>
      <c r="E175" s="341">
        <v>115</v>
      </c>
      <c r="F175" s="341">
        <v>32</v>
      </c>
      <c r="G175" s="341">
        <v>27</v>
      </c>
      <c r="H175" s="341">
        <v>32</v>
      </c>
      <c r="I175" s="341">
        <v>27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1859</v>
      </c>
      <c r="C176" s="359">
        <f t="shared" ref="C176:M176" si="27">SUM(C167:C175)</f>
        <v>2085</v>
      </c>
      <c r="D176" s="359">
        <f t="shared" si="27"/>
        <v>815</v>
      </c>
      <c r="E176" s="359">
        <f t="shared" si="27"/>
        <v>811</v>
      </c>
      <c r="F176" s="359">
        <f t="shared" si="27"/>
        <v>260</v>
      </c>
      <c r="G176" s="359">
        <f t="shared" si="27"/>
        <v>276</v>
      </c>
      <c r="H176" s="359">
        <f t="shared" si="27"/>
        <v>255</v>
      </c>
      <c r="I176" s="359">
        <f t="shared" si="27"/>
        <v>272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51" t="s">
        <v>73</v>
      </c>
      <c r="B179" s="431"/>
      <c r="C179" s="431"/>
      <c r="D179" s="431"/>
      <c r="E179" s="431"/>
      <c r="F179" s="431"/>
      <c r="G179" s="431"/>
      <c r="H179" s="431"/>
      <c r="I179" s="431"/>
      <c r="J179" s="431"/>
      <c r="K179" s="431"/>
      <c r="L179" s="431"/>
      <c r="M179" s="432"/>
    </row>
    <row r="180" spans="1:13" x14ac:dyDescent="0.3">
      <c r="A180" s="433" t="s">
        <v>77</v>
      </c>
      <c r="B180" s="434"/>
      <c r="C180" s="434"/>
      <c r="D180" s="434"/>
      <c r="E180" s="434"/>
      <c r="F180" s="434"/>
      <c r="G180" s="434"/>
      <c r="H180" s="434"/>
      <c r="I180" s="434"/>
      <c r="J180" s="434"/>
      <c r="K180" s="434"/>
      <c r="L180" s="434"/>
      <c r="M180" s="435"/>
    </row>
    <row r="181" spans="1:13" x14ac:dyDescent="0.3">
      <c r="B181" s="436" t="s">
        <v>39</v>
      </c>
      <c r="C181" s="436"/>
      <c r="D181" s="436" t="s">
        <v>40</v>
      </c>
      <c r="E181" s="436"/>
      <c r="F181" s="436" t="s">
        <v>43</v>
      </c>
      <c r="G181" s="436"/>
      <c r="H181" s="436" t="s">
        <v>41</v>
      </c>
      <c r="I181" s="436"/>
      <c r="J181" s="436" t="s">
        <v>37</v>
      </c>
      <c r="K181" s="436"/>
      <c r="L181" s="436" t="s">
        <v>38</v>
      </c>
      <c r="M181" s="436"/>
    </row>
    <row r="182" spans="1:13" x14ac:dyDescent="0.3">
      <c r="B182" s="334">
        <f>B9</f>
        <v>2022</v>
      </c>
      <c r="C182" s="334">
        <f>C9</f>
        <v>2021</v>
      </c>
      <c r="D182" s="334">
        <f>B9</f>
        <v>2022</v>
      </c>
      <c r="E182" s="334">
        <f>C9</f>
        <v>2021</v>
      </c>
      <c r="F182" s="334">
        <f>B9</f>
        <v>2022</v>
      </c>
      <c r="G182" s="334">
        <f>C9</f>
        <v>2021</v>
      </c>
      <c r="H182" s="334">
        <f>B9</f>
        <v>2022</v>
      </c>
      <c r="I182" s="334">
        <f>C9</f>
        <v>2021</v>
      </c>
      <c r="J182" s="334">
        <f>B9</f>
        <v>2022</v>
      </c>
      <c r="K182" s="334">
        <f>C9</f>
        <v>2021</v>
      </c>
      <c r="L182" s="334">
        <f>B9</f>
        <v>2022</v>
      </c>
      <c r="M182" s="334">
        <f>C9</f>
        <v>2021</v>
      </c>
    </row>
    <row r="183" spans="1:13" x14ac:dyDescent="0.3">
      <c r="A183" s="336" t="s">
        <v>54</v>
      </c>
      <c r="B183" s="341">
        <v>18</v>
      </c>
      <c r="C183" s="341">
        <v>14</v>
      </c>
      <c r="D183" s="341">
        <v>12</v>
      </c>
      <c r="E183" s="341">
        <v>12</v>
      </c>
      <c r="F183" s="341">
        <v>3</v>
      </c>
      <c r="G183" s="341">
        <v>4</v>
      </c>
      <c r="H183" s="341">
        <v>3</v>
      </c>
      <c r="I183" s="341">
        <v>4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1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84</v>
      </c>
      <c r="C185" s="341">
        <v>80</v>
      </c>
      <c r="D185" s="341">
        <v>92</v>
      </c>
      <c r="E185" s="341">
        <v>73</v>
      </c>
      <c r="F185" s="341">
        <v>20</v>
      </c>
      <c r="G185" s="341">
        <v>16</v>
      </c>
      <c r="H185" s="341">
        <v>17</v>
      </c>
      <c r="I185" s="341">
        <v>15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128</v>
      </c>
      <c r="C187" s="341">
        <v>145</v>
      </c>
      <c r="D187" s="341">
        <v>124</v>
      </c>
      <c r="E187" s="341">
        <v>115</v>
      </c>
      <c r="F187" s="341">
        <v>24</v>
      </c>
      <c r="G187" s="341">
        <v>25</v>
      </c>
      <c r="H187" s="341">
        <v>23</v>
      </c>
      <c r="I187" s="341">
        <v>24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14</v>
      </c>
      <c r="C188" s="341">
        <v>10</v>
      </c>
      <c r="D188" s="341">
        <v>14</v>
      </c>
      <c r="E188" s="341">
        <v>13</v>
      </c>
      <c r="F188" s="341">
        <v>1</v>
      </c>
      <c r="G188" s="341">
        <v>1</v>
      </c>
      <c r="H188" s="341">
        <v>1</v>
      </c>
      <c r="I188" s="341">
        <v>1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25</v>
      </c>
      <c r="C189" s="341">
        <v>20</v>
      </c>
      <c r="D189" s="341">
        <v>20</v>
      </c>
      <c r="E189" s="341">
        <v>14</v>
      </c>
      <c r="F189" s="341">
        <v>3</v>
      </c>
      <c r="G189" s="341">
        <v>1</v>
      </c>
      <c r="H189" s="341">
        <v>3</v>
      </c>
      <c r="I189" s="341">
        <v>1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9</v>
      </c>
      <c r="C190" s="341">
        <v>7</v>
      </c>
      <c r="D190" s="341">
        <v>9</v>
      </c>
      <c r="E190" s="341">
        <v>5</v>
      </c>
      <c r="F190" s="341">
        <v>1</v>
      </c>
      <c r="G190" s="341">
        <v>1</v>
      </c>
      <c r="H190" s="341">
        <v>0</v>
      </c>
      <c r="I190" s="341">
        <v>1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40</v>
      </c>
      <c r="C191" s="341">
        <v>37</v>
      </c>
      <c r="D191" s="341">
        <v>43</v>
      </c>
      <c r="E191" s="341">
        <v>36</v>
      </c>
      <c r="F191" s="341">
        <v>6</v>
      </c>
      <c r="G191" s="341">
        <v>7</v>
      </c>
      <c r="H191" s="341">
        <v>6</v>
      </c>
      <c r="I191" s="341">
        <v>7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319</v>
      </c>
      <c r="C192" s="344">
        <f t="shared" ref="C192:M192" si="28">SUM(C183:C191)</f>
        <v>313</v>
      </c>
      <c r="D192" s="344">
        <f t="shared" si="28"/>
        <v>314</v>
      </c>
      <c r="E192" s="344">
        <f t="shared" si="28"/>
        <v>268</v>
      </c>
      <c r="F192" s="344">
        <f t="shared" si="28"/>
        <v>58</v>
      </c>
      <c r="G192" s="344">
        <f t="shared" si="28"/>
        <v>55</v>
      </c>
      <c r="H192" s="344">
        <f t="shared" si="28"/>
        <v>53</v>
      </c>
      <c r="I192" s="344">
        <f t="shared" si="28"/>
        <v>53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50" t="s">
        <v>73</v>
      </c>
      <c r="B193" s="440"/>
      <c r="C193" s="440"/>
      <c r="D193" s="440"/>
      <c r="E193" s="440"/>
      <c r="F193" s="440"/>
      <c r="G193" s="440"/>
      <c r="H193" s="440"/>
      <c r="I193" s="440"/>
      <c r="J193" s="440"/>
      <c r="K193" s="440"/>
      <c r="L193" s="440"/>
      <c r="M193" s="441"/>
    </row>
    <row r="194" spans="1:13" x14ac:dyDescent="0.3">
      <c r="A194" s="426" t="s">
        <v>7</v>
      </c>
      <c r="B194" s="427"/>
      <c r="C194" s="427"/>
      <c r="D194" s="427"/>
      <c r="E194" s="427"/>
      <c r="F194" s="427"/>
      <c r="G194" s="427"/>
      <c r="H194" s="427"/>
      <c r="I194" s="427"/>
      <c r="J194" s="427"/>
      <c r="K194" s="427"/>
      <c r="L194" s="427"/>
      <c r="M194" s="428"/>
    </row>
    <row r="195" spans="1:13" x14ac:dyDescent="0.3">
      <c r="B195" s="429" t="s">
        <v>39</v>
      </c>
      <c r="C195" s="429"/>
      <c r="D195" s="429" t="s">
        <v>40</v>
      </c>
      <c r="E195" s="429"/>
      <c r="F195" s="429" t="s">
        <v>43</v>
      </c>
      <c r="G195" s="429"/>
      <c r="H195" s="429" t="s">
        <v>41</v>
      </c>
      <c r="I195" s="429"/>
      <c r="J195" s="429" t="s">
        <v>37</v>
      </c>
      <c r="K195" s="429"/>
      <c r="L195" s="429" t="s">
        <v>38</v>
      </c>
      <c r="M195" s="429"/>
    </row>
    <row r="196" spans="1:13" x14ac:dyDescent="0.3">
      <c r="B196" s="335">
        <f>B9</f>
        <v>2022</v>
      </c>
      <c r="C196" s="335">
        <f>C9</f>
        <v>2021</v>
      </c>
      <c r="D196" s="335">
        <f>B9</f>
        <v>2022</v>
      </c>
      <c r="E196" s="335">
        <f>C9</f>
        <v>2021</v>
      </c>
      <c r="F196" s="335">
        <f>B9</f>
        <v>2022</v>
      </c>
      <c r="G196" s="335">
        <f>C9</f>
        <v>2021</v>
      </c>
      <c r="H196" s="335">
        <f>B9</f>
        <v>2022</v>
      </c>
      <c r="I196" s="335">
        <f>C9</f>
        <v>2021</v>
      </c>
      <c r="J196" s="335">
        <f>B9</f>
        <v>2022</v>
      </c>
      <c r="K196" s="335">
        <f>C9</f>
        <v>2021</v>
      </c>
      <c r="L196" s="335">
        <f>B9</f>
        <v>2022</v>
      </c>
      <c r="M196" s="335">
        <f>C9</f>
        <v>2021</v>
      </c>
    </row>
    <row r="197" spans="1:13" x14ac:dyDescent="0.3">
      <c r="A197" s="336" t="s">
        <v>54</v>
      </c>
      <c r="B197" s="341">
        <v>6</v>
      </c>
      <c r="C197" s="341">
        <v>16</v>
      </c>
      <c r="D197" s="341">
        <v>4</v>
      </c>
      <c r="E197" s="341">
        <v>7</v>
      </c>
      <c r="F197" s="341">
        <v>2</v>
      </c>
      <c r="G197" s="341">
        <v>3</v>
      </c>
      <c r="H197" s="341">
        <v>2</v>
      </c>
      <c r="I197" s="341">
        <v>3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19</v>
      </c>
      <c r="C199" s="341">
        <v>23</v>
      </c>
      <c r="D199" s="341">
        <v>21</v>
      </c>
      <c r="E199" s="341">
        <v>22</v>
      </c>
      <c r="F199" s="341">
        <v>3</v>
      </c>
      <c r="G199" s="341">
        <v>7</v>
      </c>
      <c r="H199" s="341">
        <v>3</v>
      </c>
      <c r="I199" s="341">
        <v>7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1</v>
      </c>
      <c r="D200" s="341">
        <v>0</v>
      </c>
      <c r="E200" s="341">
        <v>1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39</v>
      </c>
      <c r="C201" s="341">
        <v>46</v>
      </c>
      <c r="D201" s="341">
        <v>37</v>
      </c>
      <c r="E201" s="341">
        <v>43</v>
      </c>
      <c r="F201" s="341">
        <v>15</v>
      </c>
      <c r="G201" s="341">
        <v>11</v>
      </c>
      <c r="H201" s="341">
        <v>15</v>
      </c>
      <c r="I201" s="341">
        <v>10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9</v>
      </c>
      <c r="C202" s="341">
        <v>5</v>
      </c>
      <c r="D202" s="341">
        <v>10</v>
      </c>
      <c r="E202" s="341">
        <v>4</v>
      </c>
      <c r="F202" s="341">
        <v>5</v>
      </c>
      <c r="G202" s="341">
        <v>1</v>
      </c>
      <c r="H202" s="341">
        <v>5</v>
      </c>
      <c r="I202" s="341">
        <v>1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7</v>
      </c>
      <c r="C203" s="341">
        <v>4</v>
      </c>
      <c r="D203" s="341">
        <v>6</v>
      </c>
      <c r="E203" s="341">
        <v>4</v>
      </c>
      <c r="F203" s="341">
        <v>1</v>
      </c>
      <c r="G203" s="341">
        <v>0</v>
      </c>
      <c r="H203" s="341">
        <v>1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1</v>
      </c>
      <c r="C204" s="341">
        <v>2</v>
      </c>
      <c r="D204" s="341">
        <v>2</v>
      </c>
      <c r="E204" s="341">
        <v>2</v>
      </c>
      <c r="F204" s="341">
        <v>0</v>
      </c>
      <c r="G204" s="341">
        <v>1</v>
      </c>
      <c r="H204" s="341">
        <v>0</v>
      </c>
      <c r="I204" s="341">
        <v>1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13</v>
      </c>
      <c r="C205" s="341">
        <v>17</v>
      </c>
      <c r="D205" s="341">
        <v>16</v>
      </c>
      <c r="E205" s="341">
        <v>14</v>
      </c>
      <c r="F205" s="341">
        <v>4</v>
      </c>
      <c r="G205" s="341">
        <v>3</v>
      </c>
      <c r="H205" s="341">
        <v>4</v>
      </c>
      <c r="I205" s="341">
        <v>2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94</v>
      </c>
      <c r="C206" s="344">
        <f t="shared" si="29"/>
        <v>114</v>
      </c>
      <c r="D206" s="344">
        <f t="shared" si="29"/>
        <v>96</v>
      </c>
      <c r="E206" s="344">
        <f t="shared" si="29"/>
        <v>97</v>
      </c>
      <c r="F206" s="344">
        <f t="shared" si="29"/>
        <v>30</v>
      </c>
      <c r="G206" s="344">
        <f t="shared" si="29"/>
        <v>26</v>
      </c>
      <c r="H206" s="344">
        <f t="shared" si="29"/>
        <v>30</v>
      </c>
      <c r="I206" s="344">
        <f t="shared" si="29"/>
        <v>24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413</v>
      </c>
      <c r="C207" s="357">
        <f t="shared" ref="C207:M207" si="30">SUM(C192,C206)</f>
        <v>427</v>
      </c>
      <c r="D207" s="357">
        <f t="shared" si="30"/>
        <v>410</v>
      </c>
      <c r="E207" s="357">
        <f t="shared" si="30"/>
        <v>365</v>
      </c>
      <c r="F207" s="357">
        <f t="shared" si="30"/>
        <v>88</v>
      </c>
      <c r="G207" s="357">
        <f t="shared" si="30"/>
        <v>81</v>
      </c>
      <c r="H207" s="357">
        <f t="shared" si="30"/>
        <v>83</v>
      </c>
      <c r="I207" s="357">
        <f t="shared" si="30"/>
        <v>77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xmlns:xlrd2="http://schemas.microsoft.com/office/spreadsheetml/2017/richdata2" ref="A167:C175">
    <sortCondition ref="A167:A175"/>
  </sortState>
  <mergeCells count="108"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</mergeCells>
  <printOptions horizontalCentered="1"/>
  <pageMargins left="0.25" right="0.25" top="0.75" bottom="0.75" header="0.3" footer="0.3"/>
  <pageSetup scale="23" orientation="portrait" r:id="rId1"/>
  <headerFooter>
    <oddHeader>&amp;C&amp;F
&amp;A&amp;R&amp;P of &amp;N</oddHeader>
    <oddFooter>&amp;LPrepared by: Information Technology Solutions
Job Name: UGAP099AX&amp;RPrepared Date: 6/10/2022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78" t="s">
        <v>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</row>
    <row r="2" spans="1:22" ht="15.75" customHeight="1" x14ac:dyDescent="0.25">
      <c r="A2" s="378" t="s">
        <v>25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</row>
    <row r="3" spans="1:22" ht="15.6" x14ac:dyDescent="0.25">
      <c r="A3" s="393" t="str">
        <f>Summary!A3</f>
        <v>Fall 2022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</row>
    <row r="4" spans="1:22" ht="15.75" customHeight="1" x14ac:dyDescent="0.25">
      <c r="A4" s="393" t="str">
        <f>Summary!A4</f>
        <v>as of Friday, June 10, 2022</v>
      </c>
      <c r="B4" s="393"/>
      <c r="C4" s="393"/>
      <c r="D4" s="393"/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</row>
    <row r="5" spans="1:22" ht="16.2" thickBot="1" x14ac:dyDescent="0.3">
      <c r="A5" s="394"/>
      <c r="B5" s="394"/>
      <c r="C5" s="394"/>
      <c r="D5" s="394"/>
      <c r="E5" s="394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395" t="s">
        <v>33</v>
      </c>
      <c r="C6" s="396"/>
      <c r="D6" s="396"/>
      <c r="E6" s="397"/>
      <c r="F6" s="398" t="s">
        <v>35</v>
      </c>
      <c r="G6" s="399"/>
      <c r="H6" s="399"/>
      <c r="I6" s="400"/>
      <c r="J6" s="401" t="s">
        <v>27</v>
      </c>
      <c r="K6" s="402"/>
      <c r="L6" s="402"/>
      <c r="M6" s="403"/>
      <c r="N6" s="390" t="s">
        <v>26</v>
      </c>
      <c r="O6" s="391"/>
      <c r="P6" s="391"/>
      <c r="Q6" s="392"/>
      <c r="R6" s="379" t="s">
        <v>10</v>
      </c>
      <c r="S6" s="380"/>
      <c r="T6" s="380"/>
      <c r="U6" s="381"/>
    </row>
    <row r="7" spans="1:22" ht="13.8" x14ac:dyDescent="0.25">
      <c r="A7" s="90"/>
      <c r="B7" s="209" t="str">
        <f>Summary!B6</f>
        <v>Fall 2022</v>
      </c>
      <c r="C7" s="209" t="str">
        <f>Summary!C6</f>
        <v>Fall 2021</v>
      </c>
      <c r="D7" s="408" t="s">
        <v>23</v>
      </c>
      <c r="E7" s="410" t="s">
        <v>24</v>
      </c>
      <c r="F7" s="43" t="str">
        <f>B7</f>
        <v>Fall 2022</v>
      </c>
      <c r="G7" s="45" t="str">
        <f>C7</f>
        <v>Fall 2021</v>
      </c>
      <c r="H7" s="412" t="s">
        <v>23</v>
      </c>
      <c r="I7" s="414" t="s">
        <v>24</v>
      </c>
      <c r="J7" s="47" t="str">
        <f>B7</f>
        <v>Fall 2022</v>
      </c>
      <c r="K7" s="49" t="str">
        <f>G7</f>
        <v>Fall 2021</v>
      </c>
      <c r="L7" s="386" t="s">
        <v>23</v>
      </c>
      <c r="M7" s="388" t="s">
        <v>24</v>
      </c>
      <c r="N7" s="51" t="str">
        <f>B7</f>
        <v>Fall 2022</v>
      </c>
      <c r="O7" s="53" t="str">
        <f>B7</f>
        <v>Fall 2022</v>
      </c>
      <c r="P7" s="404" t="s">
        <v>23</v>
      </c>
      <c r="Q7" s="406" t="s">
        <v>24</v>
      </c>
      <c r="R7" s="131" t="str">
        <f>B7</f>
        <v>Fall 2022</v>
      </c>
      <c r="S7" s="132" t="str">
        <f>C7</f>
        <v>Fall 2021</v>
      </c>
      <c r="T7" s="382" t="s">
        <v>23</v>
      </c>
      <c r="U7" s="384" t="s">
        <v>24</v>
      </c>
    </row>
    <row r="8" spans="1:22" ht="28.2" thickBot="1" x14ac:dyDescent="0.3">
      <c r="A8" s="328"/>
      <c r="B8" s="42" t="str">
        <f>Summary!B7</f>
        <v>as of 6/10/22</v>
      </c>
      <c r="C8" s="42" t="str">
        <f>Summary!C7</f>
        <v>as of 6/10/21</v>
      </c>
      <c r="D8" s="409"/>
      <c r="E8" s="411"/>
      <c r="F8" s="44" t="str">
        <f>B8</f>
        <v>as of 6/10/22</v>
      </c>
      <c r="G8" s="46" t="str">
        <f>C8</f>
        <v>as of 6/10/21</v>
      </c>
      <c r="H8" s="413"/>
      <c r="I8" s="415"/>
      <c r="J8" s="48" t="str">
        <f>F8</f>
        <v>as of 6/10/22</v>
      </c>
      <c r="K8" s="50" t="str">
        <f>G8</f>
        <v>as of 6/10/21</v>
      </c>
      <c r="L8" s="387"/>
      <c r="M8" s="389"/>
      <c r="N8" s="52" t="str">
        <f>J8</f>
        <v>as of 6/10/22</v>
      </c>
      <c r="O8" s="54" t="str">
        <f>K8</f>
        <v>as of 6/10/21</v>
      </c>
      <c r="P8" s="405"/>
      <c r="Q8" s="407"/>
      <c r="R8" s="133" t="str">
        <f>N8</f>
        <v>as of 6/10/22</v>
      </c>
      <c r="S8" s="134" t="str">
        <f>O8</f>
        <v>as of 6/10/21</v>
      </c>
      <c r="T8" s="383"/>
      <c r="U8" s="385"/>
    </row>
    <row r="9" spans="1:22" s="80" customFormat="1" ht="14.4" thickBot="1" x14ac:dyDescent="0.3">
      <c r="A9" s="213" t="s">
        <v>28</v>
      </c>
      <c r="B9" s="55">
        <f>B26+B74+B42+B10+B58+B83</f>
        <v>67458</v>
      </c>
      <c r="C9" s="55">
        <f>C26+C74+C42+C10+C58+C83</f>
        <v>67419</v>
      </c>
      <c r="D9" s="55">
        <f t="shared" ref="D9" si="0">IF(ISERROR(B9-C9),"n/a",B9-C9)</f>
        <v>39</v>
      </c>
      <c r="E9" s="56">
        <f t="shared" ref="E9" si="1">IF(ISERROR(D9/C9),"n/a",(D9/C9))</f>
        <v>5.7847194411071062E-4</v>
      </c>
      <c r="F9" s="59">
        <f>F26+F74+F42+F10+F58+F83</f>
        <v>45091</v>
      </c>
      <c r="G9" s="59">
        <f>G26+G74+G42+G10+G58+G83</f>
        <v>44054</v>
      </c>
      <c r="H9" s="368">
        <f>IF(ISERROR(F9-G9),"n/a",F9-G9)</f>
        <v>1037</v>
      </c>
      <c r="I9" s="60">
        <f t="shared" ref="I9" si="2">IF(ISERROR(H9/G9),"n/a",(H9/G9))</f>
        <v>2.3539292686248693E-2</v>
      </c>
      <c r="J9" s="57">
        <f>J26+J74+J42+J10+J58+J83</f>
        <v>8002</v>
      </c>
      <c r="K9" s="57">
        <f>K26+K74+K42+K10+K58+K83</f>
        <v>8444</v>
      </c>
      <c r="L9" s="58">
        <f t="shared" ref="L9" si="3">IF(ISERROR(J9-K9),"n/a",J9-K9)</f>
        <v>-442</v>
      </c>
      <c r="M9" s="61">
        <f t="shared" ref="M9" si="4">IF(ISERROR(L9/K9),"n/a",(L9/K9))</f>
        <v>-5.2344860255802934E-2</v>
      </c>
      <c r="N9" s="62">
        <f>N26+N74+N42+N10+N58+N83</f>
        <v>11</v>
      </c>
      <c r="O9" s="62">
        <f>O26+O74+O42+O10+O58+O83</f>
        <v>1</v>
      </c>
      <c r="P9" s="369">
        <f t="shared" ref="P9" si="5">IF(ISERROR(N9-O9),"n/a",N9-O9)</f>
        <v>10</v>
      </c>
      <c r="Q9" s="291">
        <f t="shared" ref="Q9" si="6">IF(ISERROR(P9/O9),"n/a",(P9/O9))</f>
        <v>10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15705</v>
      </c>
      <c r="C10" s="65">
        <f>C11+C18</f>
        <v>14143</v>
      </c>
      <c r="D10" s="66">
        <f t="shared" ref="D10:D25" si="9">IF(ISERROR(B10-C10),"n/a",B10-C10)</f>
        <v>1562</v>
      </c>
      <c r="E10" s="67">
        <f t="shared" ref="E10:E25" si="10">IF(ISERROR(D10/C10),"n/a",(D10/C10))</f>
        <v>0.11044332885526409</v>
      </c>
      <c r="F10" s="68">
        <f>F11+F18</f>
        <v>8312</v>
      </c>
      <c r="G10" s="69">
        <f>G11+G18</f>
        <v>7408</v>
      </c>
      <c r="H10" s="70">
        <f t="shared" ref="H10:H24" si="11">IF(ISERROR(F10-G10),"n/a",F10-G10)</f>
        <v>904</v>
      </c>
      <c r="I10" s="71">
        <f t="shared" ref="I10:I25" si="12">IF(ISERROR(H10/G10),"n/a",(H10/G10))</f>
        <v>0.12203023758099352</v>
      </c>
      <c r="J10" s="72">
        <f>J11+J18</f>
        <v>1329</v>
      </c>
      <c r="K10" s="73">
        <f>K11+K18</f>
        <v>1296</v>
      </c>
      <c r="L10" s="74">
        <f t="shared" ref="L10:L24" si="13">IF(ISERROR(J10-K10),"n/a",J10-K10)</f>
        <v>33</v>
      </c>
      <c r="M10" s="75">
        <f t="shared" ref="M10:M25" si="14">IF(ISERROR(L10/K10),"n/a",(L10/K10))</f>
        <v>2.5462962962962962E-2</v>
      </c>
      <c r="N10" s="76">
        <f>N11+N18</f>
        <v>5</v>
      </c>
      <c r="O10" s="77">
        <f>O11+O18</f>
        <v>0</v>
      </c>
      <c r="P10" s="78">
        <f t="shared" ref="P10:P25" si="15">IF(ISERROR(N10-O10),"n/a",N10-O10)</f>
        <v>5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12927</v>
      </c>
      <c r="C11" s="65">
        <f>C12+C14+C16</f>
        <v>11254</v>
      </c>
      <c r="D11" s="66">
        <f t="shared" si="9"/>
        <v>1673</v>
      </c>
      <c r="E11" s="67">
        <f t="shared" si="10"/>
        <v>0.14865825484272258</v>
      </c>
      <c r="F11" s="68">
        <f>F12+F16+F14</f>
        <v>7206</v>
      </c>
      <c r="G11" s="69">
        <f>G12+G16+G14</f>
        <v>6225</v>
      </c>
      <c r="H11" s="70">
        <f t="shared" si="11"/>
        <v>981</v>
      </c>
      <c r="I11" s="71">
        <f t="shared" si="12"/>
        <v>0.15759036144578314</v>
      </c>
      <c r="J11" s="72">
        <f>J12+J16+J14</f>
        <v>1116</v>
      </c>
      <c r="K11" s="73">
        <f>K12+K16+K14</f>
        <v>943</v>
      </c>
      <c r="L11" s="74">
        <f t="shared" si="13"/>
        <v>173</v>
      </c>
      <c r="M11" s="75">
        <f t="shared" si="14"/>
        <v>0.18345705196182396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11130</v>
      </c>
      <c r="C12" s="107">
        <f>C13</f>
        <v>9875</v>
      </c>
      <c r="D12" s="108">
        <f t="shared" ref="D12:D15" si="19">IF(ISERROR(B12-C12),"n/a",B12-C12)</f>
        <v>1255</v>
      </c>
      <c r="E12" s="109">
        <f t="shared" ref="E12:E15" si="20">IF(ISERROR(D12/C12),"n/a",(D12/C12))</f>
        <v>0.1270886075949367</v>
      </c>
      <c r="F12" s="194">
        <f>F13</f>
        <v>5787</v>
      </c>
      <c r="G12" s="195">
        <f>G13</f>
        <v>5183</v>
      </c>
      <c r="H12" s="110">
        <f t="shared" ref="H12:H15" si="21">IF(ISERROR(F12-G12),"n/a",F12-G12)</f>
        <v>604</v>
      </c>
      <c r="I12" s="111">
        <f t="shared" ref="I12:I15" si="22">IF(ISERROR(H12/G12),"n/a",(H12/G12))</f>
        <v>0.11653482539070037</v>
      </c>
      <c r="J12" s="196">
        <f>J13</f>
        <v>947</v>
      </c>
      <c r="K12" s="197">
        <f>K13</f>
        <v>887</v>
      </c>
      <c r="L12" s="112">
        <f t="shared" ref="L12:L15" si="23">IF(ISERROR(J12-K12),"n/a",J12-K12)</f>
        <v>60</v>
      </c>
      <c r="M12" s="113">
        <f t="shared" ref="M12:M15" si="24">IF(ISERROR(L12/K12),"n/a",(L12/K12))</f>
        <v>6.7643742953776773E-2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11130</v>
      </c>
      <c r="C13" s="312">
        <v>9875</v>
      </c>
      <c r="D13" s="120">
        <f t="shared" si="19"/>
        <v>1255</v>
      </c>
      <c r="E13" s="321">
        <f t="shared" si="20"/>
        <v>0.1270886075949367</v>
      </c>
      <c r="F13" s="313">
        <v>5787</v>
      </c>
      <c r="G13" s="314">
        <v>5183</v>
      </c>
      <c r="H13" s="124">
        <f t="shared" si="21"/>
        <v>604</v>
      </c>
      <c r="I13" s="125">
        <f t="shared" si="22"/>
        <v>0.11653482539070037</v>
      </c>
      <c r="J13" s="315">
        <v>947</v>
      </c>
      <c r="K13" s="316">
        <v>887</v>
      </c>
      <c r="L13" s="128">
        <f t="shared" si="23"/>
        <v>60</v>
      </c>
      <c r="M13" s="129">
        <f t="shared" si="24"/>
        <v>6.7643742953776773E-2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1212</v>
      </c>
      <c r="C14" s="107">
        <f>C15</f>
        <v>907</v>
      </c>
      <c r="D14" s="108">
        <f t="shared" si="19"/>
        <v>305</v>
      </c>
      <c r="E14" s="109">
        <f t="shared" si="20"/>
        <v>0.3362734288864388</v>
      </c>
      <c r="F14" s="194">
        <f>F15</f>
        <v>948</v>
      </c>
      <c r="G14" s="195">
        <f>G15</f>
        <v>645</v>
      </c>
      <c r="H14" s="110">
        <f t="shared" si="21"/>
        <v>303</v>
      </c>
      <c r="I14" s="111">
        <f t="shared" si="22"/>
        <v>0.4697674418604651</v>
      </c>
      <c r="J14" s="196">
        <f>J15</f>
        <v>134</v>
      </c>
      <c r="K14" s="197">
        <f>K15</f>
        <v>43</v>
      </c>
      <c r="L14" s="112">
        <f t="shared" si="23"/>
        <v>91</v>
      </c>
      <c r="M14" s="113">
        <f t="shared" si="24"/>
        <v>2.1162790697674421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1212</v>
      </c>
      <c r="C15" s="119">
        <v>907</v>
      </c>
      <c r="D15" s="120">
        <f t="shared" si="19"/>
        <v>305</v>
      </c>
      <c r="E15" s="121">
        <f t="shared" si="20"/>
        <v>0.3362734288864388</v>
      </c>
      <c r="F15" s="122">
        <v>948</v>
      </c>
      <c r="G15" s="123">
        <v>645</v>
      </c>
      <c r="H15" s="124">
        <f t="shared" si="21"/>
        <v>303</v>
      </c>
      <c r="I15" s="125">
        <f t="shared" si="22"/>
        <v>0.4697674418604651</v>
      </c>
      <c r="J15" s="126">
        <v>134</v>
      </c>
      <c r="K15" s="127">
        <v>43</v>
      </c>
      <c r="L15" s="128">
        <f t="shared" si="23"/>
        <v>91</v>
      </c>
      <c r="M15" s="129">
        <f t="shared" si="24"/>
        <v>2.1162790697674421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585</v>
      </c>
      <c r="C16" s="107">
        <f>C17</f>
        <v>472</v>
      </c>
      <c r="D16" s="108">
        <f t="shared" si="9"/>
        <v>113</v>
      </c>
      <c r="E16" s="109">
        <f t="shared" si="10"/>
        <v>0.23940677966101695</v>
      </c>
      <c r="F16" s="194">
        <f>F17</f>
        <v>471</v>
      </c>
      <c r="G16" s="195">
        <f>G17</f>
        <v>397</v>
      </c>
      <c r="H16" s="110">
        <f t="shared" si="11"/>
        <v>74</v>
      </c>
      <c r="I16" s="111">
        <f t="shared" si="12"/>
        <v>0.18639798488664988</v>
      </c>
      <c r="J16" s="196">
        <f>J17</f>
        <v>35</v>
      </c>
      <c r="K16" s="197">
        <f>K17</f>
        <v>13</v>
      </c>
      <c r="L16" s="112">
        <f t="shared" si="13"/>
        <v>22</v>
      </c>
      <c r="M16" s="113">
        <f t="shared" si="14"/>
        <v>1.6923076923076923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585</v>
      </c>
      <c r="C17" s="119">
        <v>472</v>
      </c>
      <c r="D17" s="120">
        <f t="shared" si="9"/>
        <v>113</v>
      </c>
      <c r="E17" s="121">
        <f t="shared" si="10"/>
        <v>0.23940677966101695</v>
      </c>
      <c r="F17" s="122">
        <v>471</v>
      </c>
      <c r="G17" s="123">
        <v>397</v>
      </c>
      <c r="H17" s="124">
        <f t="shared" si="11"/>
        <v>74</v>
      </c>
      <c r="I17" s="125">
        <f t="shared" si="12"/>
        <v>0.18639798488664988</v>
      </c>
      <c r="J17" s="126">
        <v>35</v>
      </c>
      <c r="K17" s="127">
        <v>13</v>
      </c>
      <c r="L17" s="128">
        <f t="shared" si="13"/>
        <v>22</v>
      </c>
      <c r="M17" s="129">
        <f t="shared" si="14"/>
        <v>1.6923076923076923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2778</v>
      </c>
      <c r="C18" s="65">
        <f>C19+C22+C24</f>
        <v>2889</v>
      </c>
      <c r="D18" s="66">
        <f t="shared" si="9"/>
        <v>-111</v>
      </c>
      <c r="E18" s="67">
        <f t="shared" si="10"/>
        <v>-3.8421599169262723E-2</v>
      </c>
      <c r="F18" s="68">
        <f>F19+F24+F22</f>
        <v>1106</v>
      </c>
      <c r="G18" s="69">
        <f>G19+G24+G22</f>
        <v>1183</v>
      </c>
      <c r="H18" s="70">
        <f t="shared" si="11"/>
        <v>-77</v>
      </c>
      <c r="I18" s="71">
        <f t="shared" si="12"/>
        <v>-6.5088757396449703E-2</v>
      </c>
      <c r="J18" s="72">
        <f>J19+J24+J22</f>
        <v>213</v>
      </c>
      <c r="K18" s="73">
        <f>K19+K24+K22</f>
        <v>353</v>
      </c>
      <c r="L18" s="74">
        <f t="shared" si="13"/>
        <v>-140</v>
      </c>
      <c r="M18" s="75">
        <f t="shared" si="14"/>
        <v>-0.39660056657223797</v>
      </c>
      <c r="N18" s="76">
        <f>N19+N24+N22</f>
        <v>5</v>
      </c>
      <c r="O18" s="77">
        <f>O19+O24+O22</f>
        <v>0</v>
      </c>
      <c r="P18" s="78">
        <f t="shared" si="15"/>
        <v>5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2495</v>
      </c>
      <c r="C19" s="258">
        <f>SUM(C20:C21)</f>
        <v>2600</v>
      </c>
      <c r="D19" s="247">
        <f t="shared" si="9"/>
        <v>-105</v>
      </c>
      <c r="E19" s="248">
        <f t="shared" si="10"/>
        <v>-4.0384615384615387E-2</v>
      </c>
      <c r="F19" s="259">
        <f>SUM(F20:F21)</f>
        <v>979</v>
      </c>
      <c r="G19" s="260">
        <f>SUM(G20:G21)</f>
        <v>1065</v>
      </c>
      <c r="H19" s="261">
        <f t="shared" si="11"/>
        <v>-86</v>
      </c>
      <c r="I19" s="262">
        <f t="shared" si="12"/>
        <v>-8.0751173708920182E-2</v>
      </c>
      <c r="J19" s="263">
        <f>SUM(J20:J21)</f>
        <v>193</v>
      </c>
      <c r="K19" s="264">
        <f>SUM(K20:K21)</f>
        <v>323</v>
      </c>
      <c r="L19" s="265">
        <f t="shared" si="13"/>
        <v>-130</v>
      </c>
      <c r="M19" s="266">
        <f t="shared" si="14"/>
        <v>-0.4024767801857585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2413</v>
      </c>
      <c r="C20" s="119">
        <v>2542</v>
      </c>
      <c r="D20" s="202">
        <f t="shared" si="9"/>
        <v>-129</v>
      </c>
      <c r="E20" s="267">
        <f t="shared" si="10"/>
        <v>-5.0747442958300554E-2</v>
      </c>
      <c r="F20" s="122">
        <v>961</v>
      </c>
      <c r="G20" s="123">
        <v>1035</v>
      </c>
      <c r="H20" s="124">
        <f>IF(ISERROR(F20-G20),"n/a",F20-G20)</f>
        <v>-74</v>
      </c>
      <c r="I20" s="125">
        <f>IF(ISERROR(H20/G20),"n/a",(H20/G20))</f>
        <v>-7.1497584541062809E-2</v>
      </c>
      <c r="J20" s="126">
        <v>191</v>
      </c>
      <c r="K20" s="127">
        <v>318</v>
      </c>
      <c r="L20" s="128">
        <f>IF(ISERROR(J20-K20),"n/a",J20-K20)</f>
        <v>-127</v>
      </c>
      <c r="M20" s="129">
        <f>IF(ISERROR(L20/K20),"n/a",(L20/K20))</f>
        <v>-0.39937106918238996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82</v>
      </c>
      <c r="C21" s="119">
        <v>58</v>
      </c>
      <c r="D21" s="229">
        <f t="shared" si="9"/>
        <v>24</v>
      </c>
      <c r="E21" s="230">
        <f t="shared" si="10"/>
        <v>0.41379310344827586</v>
      </c>
      <c r="F21" s="122">
        <v>18</v>
      </c>
      <c r="G21" s="123">
        <v>30</v>
      </c>
      <c r="H21" s="124">
        <f>IF(ISERROR(F21-G21),"n/a",F21-G21)</f>
        <v>-12</v>
      </c>
      <c r="I21" s="125">
        <f>IF(ISERROR(H21/G21),"n/a",(H21/G21))</f>
        <v>-0.4</v>
      </c>
      <c r="J21" s="126">
        <v>2</v>
      </c>
      <c r="K21" s="127">
        <v>5</v>
      </c>
      <c r="L21" s="128">
        <f>IF(ISERROR(J21-K21),"n/a",J21-K21)</f>
        <v>-3</v>
      </c>
      <c r="M21" s="129">
        <f>IF(ISERROR(L21/K21),"n/a",(L21/K21))</f>
        <v>-0.6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229</v>
      </c>
      <c r="C22" s="107">
        <f>C23</f>
        <v>239</v>
      </c>
      <c r="D22" s="108">
        <f>IF(ISERROR(B22-C22),"n/a",B22-C22)</f>
        <v>-10</v>
      </c>
      <c r="E22" s="109">
        <f>IF(ISERROR(D22/C22),"n/a",(D22/C22))</f>
        <v>-4.1841004184100417E-2</v>
      </c>
      <c r="F22" s="194">
        <f>F23</f>
        <v>118</v>
      </c>
      <c r="G22" s="195">
        <f>G23</f>
        <v>110</v>
      </c>
      <c r="H22" s="110">
        <f>IF(ISERROR(F22-G22),"n/a",F22-G22)</f>
        <v>8</v>
      </c>
      <c r="I22" s="111">
        <f>IF(ISERROR(H22/G22),"n/a",(H22/G22))</f>
        <v>7.2727272727272724E-2</v>
      </c>
      <c r="J22" s="196">
        <f>J23</f>
        <v>19</v>
      </c>
      <c r="K22" s="197">
        <f>K23</f>
        <v>28</v>
      </c>
      <c r="L22" s="112">
        <f>IF(ISERROR(J22-K22),"n/a",J22-K22)</f>
        <v>-9</v>
      </c>
      <c r="M22" s="113">
        <f>IF(ISERROR(L22/K22),"n/a",(L22/K22))</f>
        <v>-0.32142857142857145</v>
      </c>
      <c r="N22" s="198">
        <f>N23</f>
        <v>5</v>
      </c>
      <c r="O22" s="199">
        <f>O23</f>
        <v>0</v>
      </c>
      <c r="P22" s="114">
        <f>IF(ISERROR(N22-O22),"n/a",N22-O22)</f>
        <v>5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229</v>
      </c>
      <c r="C23" s="119">
        <v>239</v>
      </c>
      <c r="D23" s="108">
        <f>IF(ISERROR(B23-C23),"n/a",B23-C23)</f>
        <v>-10</v>
      </c>
      <c r="E23" s="121">
        <f>IF(ISERROR(D23/C23),"n/a",(D23/C23))</f>
        <v>-4.1841004184100417E-2</v>
      </c>
      <c r="F23" s="122">
        <v>118</v>
      </c>
      <c r="G23" s="123">
        <v>110</v>
      </c>
      <c r="H23" s="124">
        <f>IF(ISERROR(F23-G23),"n/a",F23-G23)</f>
        <v>8</v>
      </c>
      <c r="I23" s="125">
        <f>IF(ISERROR(H23/G23),"n/a",(H23/G23))</f>
        <v>7.2727272727272724E-2</v>
      </c>
      <c r="J23" s="126">
        <v>19</v>
      </c>
      <c r="K23" s="127">
        <v>28</v>
      </c>
      <c r="L23" s="128">
        <f>IF(ISERROR(J23-K23),"n/a",J23-K23)</f>
        <v>-9</v>
      </c>
      <c r="M23" s="129">
        <f>IF(ISERROR(L23/K23),"n/a",(L23/K23))</f>
        <v>-0.32142857142857145</v>
      </c>
      <c r="N23" s="143">
        <v>5</v>
      </c>
      <c r="O23" s="144">
        <v>0</v>
      </c>
      <c r="P23" s="145">
        <f>IF(ISERROR(N23-O23),"n/a",N23-O23)</f>
        <v>5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54</v>
      </c>
      <c r="C24" s="107">
        <f>C25</f>
        <v>50</v>
      </c>
      <c r="D24" s="229">
        <f t="shared" si="9"/>
        <v>4</v>
      </c>
      <c r="E24" s="109">
        <f t="shared" si="10"/>
        <v>0.08</v>
      </c>
      <c r="F24" s="194">
        <f>F25</f>
        <v>9</v>
      </c>
      <c r="G24" s="195">
        <f>G25</f>
        <v>8</v>
      </c>
      <c r="H24" s="110">
        <f t="shared" si="11"/>
        <v>1</v>
      </c>
      <c r="I24" s="111">
        <f t="shared" si="12"/>
        <v>0.125</v>
      </c>
      <c r="J24" s="196">
        <f>J25</f>
        <v>1</v>
      </c>
      <c r="K24" s="197">
        <f>K25</f>
        <v>2</v>
      </c>
      <c r="L24" s="112">
        <f t="shared" si="13"/>
        <v>-1</v>
      </c>
      <c r="M24" s="113">
        <f t="shared" si="14"/>
        <v>-0.5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54</v>
      </c>
      <c r="C25" s="119">
        <v>50</v>
      </c>
      <c r="D25" s="120">
        <f t="shared" si="9"/>
        <v>4</v>
      </c>
      <c r="E25" s="121">
        <f t="shared" si="10"/>
        <v>0.08</v>
      </c>
      <c r="F25" s="122">
        <v>9</v>
      </c>
      <c r="G25" s="123">
        <v>8</v>
      </c>
      <c r="H25" s="124">
        <v>0</v>
      </c>
      <c r="I25" s="125">
        <f t="shared" si="12"/>
        <v>0</v>
      </c>
      <c r="J25" s="126">
        <v>1</v>
      </c>
      <c r="K25" s="127">
        <v>2</v>
      </c>
      <c r="L25" s="128">
        <v>0</v>
      </c>
      <c r="M25" s="129">
        <f t="shared" si="14"/>
        <v>0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31666</v>
      </c>
      <c r="C26" s="65">
        <f>C27+C34</f>
        <v>32512</v>
      </c>
      <c r="D26" s="66">
        <f t="shared" ref="D26:D33" si="33">IF(ISERROR(B26-C26),"n/a",B26-C26)</f>
        <v>-846</v>
      </c>
      <c r="E26" s="67">
        <f t="shared" ref="E26:E33" si="34">IF(ISERROR(D26/C26),"n/a",(D26/C26))</f>
        <v>-2.6021161417322834E-2</v>
      </c>
      <c r="F26" s="68">
        <f>F27+F34</f>
        <v>22301</v>
      </c>
      <c r="G26" s="69">
        <f>G27+G34</f>
        <v>22130</v>
      </c>
      <c r="H26" s="70">
        <f t="shared" ref="H26:H33" si="35">IF(ISERROR(F26-G26),"n/a",F26-G26)</f>
        <v>171</v>
      </c>
      <c r="I26" s="71">
        <f t="shared" ref="I26:I33" si="36">IF(ISERROR(H26/G26),"n/a",(H26/G26))</f>
        <v>7.7270673294170811E-3</v>
      </c>
      <c r="J26" s="72">
        <f>J27+J34</f>
        <v>3923</v>
      </c>
      <c r="K26" s="73">
        <f>K27+K34</f>
        <v>4165</v>
      </c>
      <c r="L26" s="74">
        <f t="shared" ref="L26:L33" si="37">IF(ISERROR(J26-K26),"n/a",J26-K26)</f>
        <v>-242</v>
      </c>
      <c r="M26" s="75">
        <f t="shared" ref="M26:M33" si="38">IF(ISERROR(L26/K26),"n/a",(L26/K26))</f>
        <v>-5.8103241296518608E-2</v>
      </c>
      <c r="N26" s="76">
        <f>N27+N34</f>
        <v>5</v>
      </c>
      <c r="O26" s="77">
        <f>O27+O34</f>
        <v>1</v>
      </c>
      <c r="P26" s="78">
        <f t="shared" ref="P26:P33" si="39">IF(ISERROR(N26-O26),"n/a",N26-O26)</f>
        <v>4</v>
      </c>
      <c r="Q26" s="292">
        <f t="shared" ref="Q26:Q33" si="40">IF(ISERROR(P26/O26),"n/a",(P26/O26))</f>
        <v>4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26038</v>
      </c>
      <c r="C27" s="65">
        <f>C28+C32+C30</f>
        <v>25790</v>
      </c>
      <c r="D27" s="66">
        <f t="shared" si="33"/>
        <v>248</v>
      </c>
      <c r="E27" s="67">
        <f t="shared" si="34"/>
        <v>9.6161302830554476E-3</v>
      </c>
      <c r="F27" s="68">
        <f>F28+F32+F30</f>
        <v>18017</v>
      </c>
      <c r="G27" s="69">
        <f>G28+G32+G30</f>
        <v>16745</v>
      </c>
      <c r="H27" s="70">
        <f t="shared" si="35"/>
        <v>1272</v>
      </c>
      <c r="I27" s="71">
        <f t="shared" si="36"/>
        <v>7.5962974022096147E-2</v>
      </c>
      <c r="J27" s="72">
        <f>J28+J32+J30</f>
        <v>3092</v>
      </c>
      <c r="K27" s="73">
        <f>K28+K32+K30</f>
        <v>2932</v>
      </c>
      <c r="L27" s="74">
        <f t="shared" si="37"/>
        <v>160</v>
      </c>
      <c r="M27" s="75">
        <f t="shared" si="38"/>
        <v>5.4570259208731244E-2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21597</v>
      </c>
      <c r="C28" s="107">
        <f>C29</f>
        <v>21669</v>
      </c>
      <c r="D28" s="108">
        <f t="shared" ref="D28" si="43">IF(ISERROR(B28-C28),"n/a",B28-C28)</f>
        <v>-72</v>
      </c>
      <c r="E28" s="109">
        <f t="shared" ref="E28" si="44">IF(ISERROR(D28/C28),"n/a",(D28/C28))</f>
        <v>-3.322719091790115E-3</v>
      </c>
      <c r="F28" s="194">
        <f>F29</f>
        <v>14457</v>
      </c>
      <c r="G28" s="195">
        <f>G29</f>
        <v>13553</v>
      </c>
      <c r="H28" s="110">
        <f t="shared" ref="H28" si="45">IF(ISERROR(F28-G28),"n/a",F28-G28)</f>
        <v>904</v>
      </c>
      <c r="I28" s="111">
        <f t="shared" ref="I28" si="46">IF(ISERROR(H28/G28),"n/a",(H28/G28))</f>
        <v>6.670109938758946E-2</v>
      </c>
      <c r="J28" s="196">
        <f>J29</f>
        <v>2755</v>
      </c>
      <c r="K28" s="197">
        <f>K29</f>
        <v>2720</v>
      </c>
      <c r="L28" s="112">
        <f t="shared" ref="L28" si="47">IF(ISERROR(J28-K28),"n/a",J28-K28)</f>
        <v>35</v>
      </c>
      <c r="M28" s="113">
        <f t="shared" ref="M28" si="48">IF(ISERROR(L28/K28),"n/a",(L28/K28))</f>
        <v>1.2867647058823529E-2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21597</v>
      </c>
      <c r="C29" s="269">
        <v>21669</v>
      </c>
      <c r="D29" s="270">
        <f t="shared" ref="D29" si="53">IF(ISERROR(B29-C29),"n/a",B29-C29)</f>
        <v>-72</v>
      </c>
      <c r="E29" s="271">
        <f t="shared" ref="E29" si="54">IF(ISERROR(D29/C29),"n/a",(D29/C29))</f>
        <v>-3.322719091790115E-3</v>
      </c>
      <c r="F29" s="272">
        <v>14457</v>
      </c>
      <c r="G29" s="273">
        <v>13553</v>
      </c>
      <c r="H29" s="274">
        <f t="shared" ref="H29" si="55">IF(ISERROR(F29-G29),"n/a",F29-G29)</f>
        <v>904</v>
      </c>
      <c r="I29" s="275">
        <f t="shared" ref="I29" si="56">IF(ISERROR(H29/G29),"n/a",(H29/G29))</f>
        <v>6.670109938758946E-2</v>
      </c>
      <c r="J29" s="276">
        <v>2755</v>
      </c>
      <c r="K29" s="277">
        <v>2720</v>
      </c>
      <c r="L29" s="278">
        <f t="shared" ref="L29" si="57">IF(ISERROR(J29-K29),"n/a",J29-K29)</f>
        <v>35</v>
      </c>
      <c r="M29" s="279">
        <f t="shared" ref="M29" si="58">IF(ISERROR(L29/K29),"n/a",(L29/K29))</f>
        <v>1.2867647058823529E-2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3174</v>
      </c>
      <c r="C30" s="107">
        <f>C31</f>
        <v>2841</v>
      </c>
      <c r="D30" s="108">
        <f t="shared" si="33"/>
        <v>333</v>
      </c>
      <c r="E30" s="109">
        <f t="shared" si="34"/>
        <v>0.11721224920802534</v>
      </c>
      <c r="F30" s="194">
        <f>F31</f>
        <v>2477</v>
      </c>
      <c r="G30" s="195">
        <f>G31</f>
        <v>2130</v>
      </c>
      <c r="H30" s="110">
        <f t="shared" si="35"/>
        <v>347</v>
      </c>
      <c r="I30" s="111">
        <f t="shared" si="36"/>
        <v>0.16291079812206571</v>
      </c>
      <c r="J30" s="196">
        <f>J31</f>
        <v>252</v>
      </c>
      <c r="K30" s="197">
        <f>K31</f>
        <v>174</v>
      </c>
      <c r="L30" s="112">
        <f t="shared" si="37"/>
        <v>78</v>
      </c>
      <c r="M30" s="113">
        <f t="shared" si="38"/>
        <v>0.44827586206896552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3174</v>
      </c>
      <c r="C31" s="119">
        <v>2841</v>
      </c>
      <c r="D31" s="120">
        <f t="shared" si="33"/>
        <v>333</v>
      </c>
      <c r="E31" s="121">
        <f t="shared" si="34"/>
        <v>0.11721224920802534</v>
      </c>
      <c r="F31" s="122">
        <v>2477</v>
      </c>
      <c r="G31" s="123">
        <v>2130</v>
      </c>
      <c r="H31" s="124">
        <f t="shared" si="35"/>
        <v>347</v>
      </c>
      <c r="I31" s="125">
        <f t="shared" si="36"/>
        <v>0.16291079812206571</v>
      </c>
      <c r="J31" s="126">
        <v>252</v>
      </c>
      <c r="K31" s="127">
        <v>174</v>
      </c>
      <c r="L31" s="128">
        <f t="shared" si="37"/>
        <v>78</v>
      </c>
      <c r="M31" s="129">
        <f t="shared" si="38"/>
        <v>0.44827586206896552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1267</v>
      </c>
      <c r="C32" s="107">
        <f>C33</f>
        <v>1280</v>
      </c>
      <c r="D32" s="108">
        <f t="shared" si="33"/>
        <v>-13</v>
      </c>
      <c r="E32" s="109">
        <f t="shared" si="34"/>
        <v>-1.015625E-2</v>
      </c>
      <c r="F32" s="194">
        <f>F33</f>
        <v>1083</v>
      </c>
      <c r="G32" s="195">
        <f>G33</f>
        <v>1062</v>
      </c>
      <c r="H32" s="110">
        <f t="shared" si="35"/>
        <v>21</v>
      </c>
      <c r="I32" s="111">
        <f t="shared" si="36"/>
        <v>1.977401129943503E-2</v>
      </c>
      <c r="J32" s="196">
        <f>J33</f>
        <v>85</v>
      </c>
      <c r="K32" s="197">
        <f>K33</f>
        <v>38</v>
      </c>
      <c r="L32" s="112">
        <f t="shared" si="37"/>
        <v>47</v>
      </c>
      <c r="M32" s="113">
        <f t="shared" si="38"/>
        <v>1.236842105263158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1267</v>
      </c>
      <c r="C33" s="119">
        <v>1280</v>
      </c>
      <c r="D33" s="120">
        <f t="shared" si="33"/>
        <v>-13</v>
      </c>
      <c r="E33" s="121">
        <f t="shared" si="34"/>
        <v>-1.015625E-2</v>
      </c>
      <c r="F33" s="122">
        <v>1083</v>
      </c>
      <c r="G33" s="123">
        <v>1062</v>
      </c>
      <c r="H33" s="124">
        <f t="shared" si="35"/>
        <v>21</v>
      </c>
      <c r="I33" s="125">
        <f t="shared" si="36"/>
        <v>1.977401129943503E-2</v>
      </c>
      <c r="J33" s="126">
        <v>85</v>
      </c>
      <c r="K33" s="127">
        <v>38</v>
      </c>
      <c r="L33" s="128">
        <f t="shared" si="37"/>
        <v>47</v>
      </c>
      <c r="M33" s="129">
        <f t="shared" si="38"/>
        <v>1.236842105263158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5628</v>
      </c>
      <c r="C34" s="65">
        <f>C35+C40+C38</f>
        <v>6722</v>
      </c>
      <c r="D34" s="66">
        <f t="shared" ref="D34" si="63">IF(ISERROR(B34-C34),"n/a",B34-C34)</f>
        <v>-1094</v>
      </c>
      <c r="E34" s="67">
        <f t="shared" ref="E34" si="64">IF(ISERROR(D34/C34),"n/a",(D34/C34))</f>
        <v>-0.1627491817911336</v>
      </c>
      <c r="F34" s="68">
        <f>F35+F40+F38</f>
        <v>4284</v>
      </c>
      <c r="G34" s="69">
        <f>G35+G40+G38</f>
        <v>5385</v>
      </c>
      <c r="H34" s="70">
        <f t="shared" ref="H34" si="65">IF(ISERROR(F34-G34),"n/a",F34-G34)</f>
        <v>-1101</v>
      </c>
      <c r="I34" s="71">
        <f t="shared" ref="I34" si="66">IF(ISERROR(H34/G34),"n/a",(H34/G34))</f>
        <v>-0.20445682451253483</v>
      </c>
      <c r="J34" s="72">
        <f>J35+J40+J38</f>
        <v>831</v>
      </c>
      <c r="K34" s="73">
        <f>K35+K40+K38</f>
        <v>1233</v>
      </c>
      <c r="L34" s="74">
        <f t="shared" ref="L34" si="67">IF(ISERROR(J34-K34),"n/a",J34-K34)</f>
        <v>-402</v>
      </c>
      <c r="M34" s="75">
        <f t="shared" ref="M34" si="68">IF(ISERROR(L34/K34),"n/a",(L34/K34))</f>
        <v>-0.32603406326034062</v>
      </c>
      <c r="N34" s="76">
        <f>N35+N40+N38</f>
        <v>5</v>
      </c>
      <c r="O34" s="77">
        <f>O35+O40+O38</f>
        <v>1</v>
      </c>
      <c r="P34" s="78">
        <f t="shared" ref="P34" si="69">IF(ISERROR(N34-O34),"n/a",N34-O34)</f>
        <v>4</v>
      </c>
      <c r="Q34" s="292">
        <f t="shared" ref="Q34" si="70">IF(ISERROR(P34/O34),"n/a",(P34/O34))</f>
        <v>4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4954</v>
      </c>
      <c r="C35" s="246">
        <f>SUM(C36:C37)</f>
        <v>5932</v>
      </c>
      <c r="D35" s="247">
        <f t="shared" ref="D35:D41" si="73">IF(ISERROR(B35-C35),"n/a",B35-C35)</f>
        <v>-978</v>
      </c>
      <c r="E35" s="248">
        <f t="shared" ref="E35:E41" si="74">IF(ISERROR(D35/C35),"n/a",(D35/C35))</f>
        <v>-0.16486850977747808</v>
      </c>
      <c r="F35" s="249">
        <f>SUM(F36:F37)</f>
        <v>3729</v>
      </c>
      <c r="G35" s="250">
        <f>SUM(G36:G37)</f>
        <v>4645</v>
      </c>
      <c r="H35" s="251">
        <f t="shared" ref="H35:H41" si="75">IF(ISERROR(F35-G35),"n/a",F35-G35)</f>
        <v>-916</v>
      </c>
      <c r="I35" s="252">
        <f t="shared" ref="I35:I41" si="76">IF(ISERROR(H35/G35),"n/a",(H35/G35))</f>
        <v>-0.19720129171151776</v>
      </c>
      <c r="J35" s="253">
        <f>SUM(J36:J37)</f>
        <v>711</v>
      </c>
      <c r="K35" s="254">
        <f>SUM(K36:K37)</f>
        <v>1121</v>
      </c>
      <c r="L35" s="255">
        <f t="shared" ref="L35:L40" si="77">IF(ISERROR(J35-K35),"n/a",J35-K35)</f>
        <v>-410</v>
      </c>
      <c r="M35" s="256">
        <f t="shared" ref="M35:M41" si="78">IF(ISERROR(L35/K35),"n/a",(L35/K35))</f>
        <v>-0.36574487065120426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4899</v>
      </c>
      <c r="C36" s="269">
        <v>5857</v>
      </c>
      <c r="D36" s="202">
        <f t="shared" si="73"/>
        <v>-958</v>
      </c>
      <c r="E36" s="267">
        <f t="shared" si="74"/>
        <v>-0.16356496499914633</v>
      </c>
      <c r="F36" s="272">
        <v>3695</v>
      </c>
      <c r="G36" s="273">
        <v>4582</v>
      </c>
      <c r="H36" s="274">
        <f>IF(ISERROR(F36-G36),"n/a",F36-G36)</f>
        <v>-887</v>
      </c>
      <c r="I36" s="275">
        <f>IF(ISERROR(H36/G36),"n/a",(H36/G36))</f>
        <v>-0.19358358795285902</v>
      </c>
      <c r="J36" s="276">
        <v>705</v>
      </c>
      <c r="K36" s="277">
        <v>1117</v>
      </c>
      <c r="L36" s="278">
        <f>IF(ISERROR(J36-K36),"n/a",J36-K36)</f>
        <v>-412</v>
      </c>
      <c r="M36" s="279">
        <f>IF(ISERROR(L36/K36),"n/a",(L36/K36))</f>
        <v>-0.36884512085944493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55</v>
      </c>
      <c r="C37" s="119">
        <v>75</v>
      </c>
      <c r="D37" s="93">
        <f t="shared" si="73"/>
        <v>-20</v>
      </c>
      <c r="E37" s="94">
        <f t="shared" si="74"/>
        <v>-0.26666666666666666</v>
      </c>
      <c r="F37" s="122">
        <v>34</v>
      </c>
      <c r="G37" s="123">
        <v>63</v>
      </c>
      <c r="H37" s="124">
        <f>IF(ISERROR(F37-G37),"n/a",F37-G37)</f>
        <v>-29</v>
      </c>
      <c r="I37" s="125">
        <f>IF(ISERROR(H37/G37),"n/a",(H37/G37))</f>
        <v>-0.46031746031746029</v>
      </c>
      <c r="J37" s="126">
        <v>6</v>
      </c>
      <c r="K37" s="127">
        <v>4</v>
      </c>
      <c r="L37" s="128">
        <f>IF(ISERROR(J37-K37),"n/a",J37-K37)</f>
        <v>2</v>
      </c>
      <c r="M37" s="129">
        <f>IF(ISERROR(L37/K37),"n/a",(L37/K37))</f>
        <v>0.5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568</v>
      </c>
      <c r="C38" s="107">
        <f>C39</f>
        <v>698</v>
      </c>
      <c r="D38" s="108">
        <f>IF(ISERROR(B38-C38),"n/a",B38-C38)</f>
        <v>-130</v>
      </c>
      <c r="E38" s="109">
        <f>IF(ISERROR(D38/C38),"n/a",(D38/C38))</f>
        <v>-0.18624641833810887</v>
      </c>
      <c r="F38" s="194">
        <f>F39</f>
        <v>505</v>
      </c>
      <c r="G38" s="195">
        <f>G39</f>
        <v>694</v>
      </c>
      <c r="H38" s="110">
        <f>IF(ISERROR(F38-G38),"n/a",F38-G38)</f>
        <v>-189</v>
      </c>
      <c r="I38" s="111">
        <f>IF(ISERROR(H38/G38),"n/a",(H38/G38))</f>
        <v>-0.2723342939481268</v>
      </c>
      <c r="J38" s="196">
        <f>J39</f>
        <v>111</v>
      </c>
      <c r="K38" s="197">
        <f>K39</f>
        <v>102</v>
      </c>
      <c r="L38" s="112">
        <f>IF(ISERROR(J38-K38),"n/a",J38-K38)</f>
        <v>9</v>
      </c>
      <c r="M38" s="113">
        <f>IF(ISERROR(L38/K38),"n/a",(L38/K38))</f>
        <v>8.8235294117647065E-2</v>
      </c>
      <c r="N38" s="198">
        <f>N39</f>
        <v>5</v>
      </c>
      <c r="O38" s="199">
        <f>O39</f>
        <v>1</v>
      </c>
      <c r="P38" s="114">
        <f>IF(ISERROR(N38-O38),"n/a",N38-O38)</f>
        <v>4</v>
      </c>
      <c r="Q38" s="294">
        <f>IF(ISERROR(P38/O38),"n/a",(P38/O38))</f>
        <v>4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568</v>
      </c>
      <c r="C39" s="119">
        <v>698</v>
      </c>
      <c r="D39" s="120">
        <f>IF(ISERROR(B39-C39),"n/a",B39-C39)</f>
        <v>-130</v>
      </c>
      <c r="E39" s="121">
        <f>IF(ISERROR(D39/C39),"n/a",(D39/C39))</f>
        <v>-0.18624641833810887</v>
      </c>
      <c r="F39" s="122">
        <v>505</v>
      </c>
      <c r="G39" s="123">
        <v>694</v>
      </c>
      <c r="H39" s="124">
        <f>IF(ISERROR(F39-G39),"n/a",F39-G39)</f>
        <v>-189</v>
      </c>
      <c r="I39" s="125">
        <f>IF(ISERROR(H39/G39),"n/a",(H39/G39))</f>
        <v>-0.2723342939481268</v>
      </c>
      <c r="J39" s="126">
        <v>111</v>
      </c>
      <c r="K39" s="127">
        <v>102</v>
      </c>
      <c r="L39" s="128">
        <f>IF(ISERROR(J39-K39),"n/a",J39-K39)</f>
        <v>9</v>
      </c>
      <c r="M39" s="129">
        <f>IF(ISERROR(L39/K39),"n/a",(L39/K39))</f>
        <v>8.8235294117647065E-2</v>
      </c>
      <c r="N39" s="143">
        <v>5</v>
      </c>
      <c r="O39" s="144">
        <v>1</v>
      </c>
      <c r="P39" s="145">
        <f>IF(ISERROR(N39-O39),"n/a",N39-O39)</f>
        <v>4</v>
      </c>
      <c r="Q39" s="295">
        <f>IF(ISERROR(P39/O39),"n/a",(P39/O39))</f>
        <v>4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106</v>
      </c>
      <c r="C40" s="107">
        <f>C41</f>
        <v>92</v>
      </c>
      <c r="D40" s="108">
        <f t="shared" si="73"/>
        <v>14</v>
      </c>
      <c r="E40" s="109">
        <f t="shared" si="74"/>
        <v>0.15217391304347827</v>
      </c>
      <c r="F40" s="194">
        <f>F41</f>
        <v>50</v>
      </c>
      <c r="G40" s="195">
        <f>G41</f>
        <v>46</v>
      </c>
      <c r="H40" s="110">
        <f t="shared" si="75"/>
        <v>4</v>
      </c>
      <c r="I40" s="111">
        <f t="shared" si="76"/>
        <v>8.6956521739130432E-2</v>
      </c>
      <c r="J40" s="196">
        <f>J41</f>
        <v>9</v>
      </c>
      <c r="K40" s="197">
        <f>K41</f>
        <v>10</v>
      </c>
      <c r="L40" s="112">
        <f t="shared" si="77"/>
        <v>-1</v>
      </c>
      <c r="M40" s="113">
        <f t="shared" si="78"/>
        <v>-0.1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106</v>
      </c>
      <c r="C41" s="119">
        <v>92</v>
      </c>
      <c r="D41" s="120">
        <f t="shared" si="73"/>
        <v>14</v>
      </c>
      <c r="E41" s="121">
        <f t="shared" si="74"/>
        <v>0.15217391304347827</v>
      </c>
      <c r="F41" s="122">
        <v>50</v>
      </c>
      <c r="G41" s="123">
        <v>46</v>
      </c>
      <c r="H41" s="124">
        <f t="shared" si="75"/>
        <v>4</v>
      </c>
      <c r="I41" s="125">
        <f t="shared" si="76"/>
        <v>8.6956521739130432E-2</v>
      </c>
      <c r="J41" s="126">
        <v>9</v>
      </c>
      <c r="K41" s="127">
        <v>10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16561</v>
      </c>
      <c r="C42" s="65">
        <f>C43+C50</f>
        <v>17066</v>
      </c>
      <c r="D42" s="66">
        <f t="shared" ref="D42:D57" si="87">IF(ISERROR(B42-C42),"n/a",B42-C42)</f>
        <v>-505</v>
      </c>
      <c r="E42" s="67">
        <f t="shared" ref="E42:E57" si="88">IF(ISERROR(D42/C42),"n/a",(D42/C42))</f>
        <v>-2.9590999648423766E-2</v>
      </c>
      <c r="F42" s="68">
        <f>F43+F50</f>
        <v>12321</v>
      </c>
      <c r="G42" s="69">
        <f>G43+G50</f>
        <v>12457</v>
      </c>
      <c r="H42" s="70">
        <f t="shared" ref="H42:H57" si="89">IF(ISERROR(F42-G42),"n/a",F42-G42)</f>
        <v>-136</v>
      </c>
      <c r="I42" s="71">
        <f t="shared" ref="I42:I57" si="90">IF(ISERROR(H42/G42),"n/a",(H42/G42))</f>
        <v>-1.0917556393995343E-2</v>
      </c>
      <c r="J42" s="72">
        <f>J43+J50</f>
        <v>2255</v>
      </c>
      <c r="K42" s="73">
        <f>K43+K50</f>
        <v>2465</v>
      </c>
      <c r="L42" s="74">
        <f t="shared" ref="L42:L56" si="91">IF(ISERROR(J42-K42),"n/a",J42-K42)</f>
        <v>-210</v>
      </c>
      <c r="M42" s="75">
        <f t="shared" ref="M42:M57" si="92">IF(ISERROR(L42/K42),"n/a",(L42/K42))</f>
        <v>-8.5192697768762676E-2</v>
      </c>
      <c r="N42" s="76">
        <f>N43+N50</f>
        <v>1</v>
      </c>
      <c r="O42" s="77">
        <f>O43+O50</f>
        <v>0</v>
      </c>
      <c r="P42" s="78">
        <f t="shared" ref="P42:P57" si="93">IF(ISERROR(N42-O42),"n/a",N42-O42)</f>
        <v>1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14306</v>
      </c>
      <c r="C43" s="65">
        <f>C44+C48+C46</f>
        <v>14292</v>
      </c>
      <c r="D43" s="66">
        <f t="shared" si="87"/>
        <v>14</v>
      </c>
      <c r="E43" s="67">
        <f t="shared" si="88"/>
        <v>9.795689896445563E-4</v>
      </c>
      <c r="F43" s="68">
        <f>F44+F48+F46</f>
        <v>10955</v>
      </c>
      <c r="G43" s="69">
        <f>G44+G48+G46</f>
        <v>10788</v>
      </c>
      <c r="H43" s="70">
        <f t="shared" si="89"/>
        <v>167</v>
      </c>
      <c r="I43" s="71">
        <f t="shared" si="90"/>
        <v>1.5480163144234334E-2</v>
      </c>
      <c r="J43" s="72">
        <f>J44+J48+J46</f>
        <v>1960</v>
      </c>
      <c r="K43" s="73">
        <f>K44+K48+K46</f>
        <v>2006</v>
      </c>
      <c r="L43" s="74">
        <f t="shared" si="91"/>
        <v>-46</v>
      </c>
      <c r="M43" s="75">
        <f t="shared" si="92"/>
        <v>-2.2931206380857428E-2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12623</v>
      </c>
      <c r="C44" s="93">
        <f>C45</f>
        <v>12806</v>
      </c>
      <c r="D44" s="93">
        <f t="shared" si="87"/>
        <v>-183</v>
      </c>
      <c r="E44" s="94">
        <f t="shared" si="88"/>
        <v>-1.4290176479775105E-2</v>
      </c>
      <c r="F44" s="95">
        <f>F45</f>
        <v>9523</v>
      </c>
      <c r="G44" s="97">
        <f>G45</f>
        <v>9564</v>
      </c>
      <c r="H44" s="97">
        <f t="shared" si="89"/>
        <v>-41</v>
      </c>
      <c r="I44" s="98">
        <f t="shared" si="90"/>
        <v>-4.286909242994563E-3</v>
      </c>
      <c r="J44" s="99">
        <f>J45</f>
        <v>1849</v>
      </c>
      <c r="K44" s="101">
        <f>K45</f>
        <v>1949</v>
      </c>
      <c r="L44" s="101">
        <f t="shared" si="91"/>
        <v>-100</v>
      </c>
      <c r="M44" s="102">
        <f t="shared" si="92"/>
        <v>-5.1308363263211906E-2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12623</v>
      </c>
      <c r="C45" s="269">
        <v>12806</v>
      </c>
      <c r="D45" s="202">
        <f t="shared" ref="D45" si="97">IF(ISERROR(B45-C45),"n/a",B45-C45)</f>
        <v>-183</v>
      </c>
      <c r="E45" s="267">
        <f t="shared" ref="E45" si="98">IF(ISERROR(D45/C45),"n/a",(D45/C45))</f>
        <v>-1.4290176479775105E-2</v>
      </c>
      <c r="F45" s="308">
        <v>9523</v>
      </c>
      <c r="G45" s="304">
        <v>9564</v>
      </c>
      <c r="H45" s="304">
        <f t="shared" ref="H45" si="99">IF(ISERROR(F45-G45),"n/a",F45-G45)</f>
        <v>-41</v>
      </c>
      <c r="I45" s="305">
        <f t="shared" ref="I45" si="100">IF(ISERROR(H45/G45),"n/a",(H45/G45))</f>
        <v>-4.286909242994563E-3</v>
      </c>
      <c r="J45" s="276">
        <v>1849</v>
      </c>
      <c r="K45" s="306">
        <v>1949</v>
      </c>
      <c r="L45" s="306">
        <f t="shared" ref="L45" si="101">IF(ISERROR(J45-K45),"n/a",J45-K45)</f>
        <v>-100</v>
      </c>
      <c r="M45" s="307">
        <f t="shared" ref="M45" si="102">IF(ISERROR(L45/K45),"n/a",(L45/K45))</f>
        <v>-5.1308363263211906E-2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1050</v>
      </c>
      <c r="C46" s="107">
        <f>C47</f>
        <v>918</v>
      </c>
      <c r="D46" s="108">
        <f>IF(ISERROR(B46-C46),"n/a",B46-C46)</f>
        <v>132</v>
      </c>
      <c r="E46" s="109">
        <f>IF(ISERROR(D46/C46),"n/a",(D46/C46))</f>
        <v>0.1437908496732026</v>
      </c>
      <c r="F46" s="194">
        <f>F47</f>
        <v>870</v>
      </c>
      <c r="G46" s="195">
        <f>G47</f>
        <v>729</v>
      </c>
      <c r="H46" s="110">
        <f>IF(ISERROR(F46-G46),"n/a",F46-G46)</f>
        <v>141</v>
      </c>
      <c r="I46" s="111">
        <f>IF(ISERROR(H46/G46),"n/a",(H46/G46))</f>
        <v>0.19341563786008231</v>
      </c>
      <c r="J46" s="196">
        <f>J47</f>
        <v>78</v>
      </c>
      <c r="K46" s="197">
        <f>K47</f>
        <v>38</v>
      </c>
      <c r="L46" s="112">
        <f>IF(ISERROR(J46-K46),"n/a",J46-K46)</f>
        <v>40</v>
      </c>
      <c r="M46" s="113">
        <f>IF(ISERROR(L46/K46),"n/a",(L46/K46))</f>
        <v>1.0526315789473684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1050</v>
      </c>
      <c r="C47" s="119">
        <v>918</v>
      </c>
      <c r="D47" s="120">
        <f>IF(ISERROR(B47-C47),"n/a",B47-C47)</f>
        <v>132</v>
      </c>
      <c r="E47" s="121">
        <f>IF(ISERROR(D47/C47),"n/a",(D47/C47))</f>
        <v>0.1437908496732026</v>
      </c>
      <c r="F47" s="122">
        <v>870</v>
      </c>
      <c r="G47" s="123">
        <v>729</v>
      </c>
      <c r="H47" s="124">
        <f>IF(ISERROR(F47-G47),"n/a",F47-G47)</f>
        <v>141</v>
      </c>
      <c r="I47" s="125">
        <f>IF(ISERROR(H47/G47),"n/a",(H47/G47))</f>
        <v>0.19341563786008231</v>
      </c>
      <c r="J47" s="126">
        <v>78</v>
      </c>
      <c r="K47" s="127">
        <v>38</v>
      </c>
      <c r="L47" s="128">
        <f>IF(ISERROR(J47-K47),"n/a",J47-K47)</f>
        <v>40</v>
      </c>
      <c r="M47" s="129">
        <f>IF(ISERROR(L47/K47),"n/a",(L47/K47))</f>
        <v>1.0526315789473684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633</v>
      </c>
      <c r="C48" s="107">
        <f>C49</f>
        <v>568</v>
      </c>
      <c r="D48" s="108">
        <f t="shared" si="87"/>
        <v>65</v>
      </c>
      <c r="E48" s="109">
        <f t="shared" si="88"/>
        <v>0.11443661971830986</v>
      </c>
      <c r="F48" s="194">
        <f>F49</f>
        <v>562</v>
      </c>
      <c r="G48" s="195">
        <f>G49</f>
        <v>495</v>
      </c>
      <c r="H48" s="110">
        <f t="shared" si="89"/>
        <v>67</v>
      </c>
      <c r="I48" s="111">
        <f t="shared" si="90"/>
        <v>0.13535353535353536</v>
      </c>
      <c r="J48" s="196">
        <f>J49</f>
        <v>33</v>
      </c>
      <c r="K48" s="197">
        <f>K49</f>
        <v>19</v>
      </c>
      <c r="L48" s="112">
        <f t="shared" si="91"/>
        <v>14</v>
      </c>
      <c r="M48" s="113">
        <f t="shared" si="92"/>
        <v>0.73684210526315785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633</v>
      </c>
      <c r="C49" s="119">
        <v>568</v>
      </c>
      <c r="D49" s="120">
        <f t="shared" si="87"/>
        <v>65</v>
      </c>
      <c r="E49" s="121">
        <f t="shared" si="88"/>
        <v>0.11443661971830986</v>
      </c>
      <c r="F49" s="122">
        <v>562</v>
      </c>
      <c r="G49" s="123">
        <v>495</v>
      </c>
      <c r="H49" s="124">
        <f t="shared" si="89"/>
        <v>67</v>
      </c>
      <c r="I49" s="125">
        <f t="shared" si="90"/>
        <v>0.13535353535353536</v>
      </c>
      <c r="J49" s="126">
        <v>33</v>
      </c>
      <c r="K49" s="127">
        <v>19</v>
      </c>
      <c r="L49" s="128">
        <f t="shared" si="91"/>
        <v>14</v>
      </c>
      <c r="M49" s="129">
        <f t="shared" si="92"/>
        <v>0.73684210526315785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2255</v>
      </c>
      <c r="C50" s="65">
        <f>C51+C56+C54</f>
        <v>2774</v>
      </c>
      <c r="D50" s="66">
        <f t="shared" si="87"/>
        <v>-519</v>
      </c>
      <c r="E50" s="67">
        <f t="shared" si="88"/>
        <v>-0.18709444844989184</v>
      </c>
      <c r="F50" s="68">
        <f>F51+F56+F54</f>
        <v>1366</v>
      </c>
      <c r="G50" s="69">
        <f>G51+G56+G54</f>
        <v>1669</v>
      </c>
      <c r="H50" s="70">
        <f t="shared" si="89"/>
        <v>-303</v>
      </c>
      <c r="I50" s="71">
        <f t="shared" si="90"/>
        <v>-0.18154583582983821</v>
      </c>
      <c r="J50" s="72">
        <f>J51+J56+J54</f>
        <v>295</v>
      </c>
      <c r="K50" s="73">
        <f>K51+K56+K54</f>
        <v>459</v>
      </c>
      <c r="L50" s="74">
        <f t="shared" si="91"/>
        <v>-164</v>
      </c>
      <c r="M50" s="75">
        <f t="shared" si="92"/>
        <v>-0.35729847494553379</v>
      </c>
      <c r="N50" s="76">
        <f>N51+N56+N54</f>
        <v>1</v>
      </c>
      <c r="O50" s="77">
        <f>O51+O56+O54</f>
        <v>0</v>
      </c>
      <c r="P50" s="78">
        <f t="shared" si="93"/>
        <v>1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2095</v>
      </c>
      <c r="C51" s="92">
        <f>SUM(C52:C53)</f>
        <v>2566</v>
      </c>
      <c r="D51" s="93">
        <f t="shared" si="87"/>
        <v>-471</v>
      </c>
      <c r="E51" s="94">
        <f t="shared" si="88"/>
        <v>-0.18355416991426343</v>
      </c>
      <c r="F51" s="95">
        <f>SUM(F52:F53)</f>
        <v>1299</v>
      </c>
      <c r="G51" s="96">
        <f>SUM(G52:G53)</f>
        <v>1572</v>
      </c>
      <c r="H51" s="97">
        <f t="shared" si="89"/>
        <v>-273</v>
      </c>
      <c r="I51" s="98">
        <f t="shared" si="90"/>
        <v>-0.17366412213740459</v>
      </c>
      <c r="J51" s="99">
        <f>SUM(J52:J53)</f>
        <v>276</v>
      </c>
      <c r="K51" s="100">
        <f>SUM(K52:K53)</f>
        <v>450</v>
      </c>
      <c r="L51" s="101">
        <f t="shared" si="91"/>
        <v>-174</v>
      </c>
      <c r="M51" s="102">
        <f t="shared" si="92"/>
        <v>-0.38666666666666666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2057</v>
      </c>
      <c r="C52" s="269">
        <v>2509</v>
      </c>
      <c r="D52" s="270">
        <f>IF(ISERROR(B52-C52),"n/a",B52-C52)</f>
        <v>-452</v>
      </c>
      <c r="E52" s="271">
        <f>IF(ISERROR(D52/C52),"n/a",(D52/C52))</f>
        <v>-0.18015145476285371</v>
      </c>
      <c r="F52" s="272">
        <v>1284</v>
      </c>
      <c r="G52" s="273">
        <v>1540</v>
      </c>
      <c r="H52" s="274">
        <f>IF(ISERROR(F52-G52),"n/a",F52-G52)</f>
        <v>-256</v>
      </c>
      <c r="I52" s="275">
        <f>IF(ISERROR(H52/G52),"n/a",(H52/G52))</f>
        <v>-0.16623376623376623</v>
      </c>
      <c r="J52" s="276">
        <v>274</v>
      </c>
      <c r="K52" s="277">
        <v>444</v>
      </c>
      <c r="L52" s="278">
        <f>IF(ISERROR(J52-K52),"n/a",J52-K52)</f>
        <v>-170</v>
      </c>
      <c r="M52" s="279">
        <f>IF(ISERROR(L52/K52),"n/a",(L52/K52))</f>
        <v>-0.38288288288288286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38</v>
      </c>
      <c r="C53" s="119">
        <v>57</v>
      </c>
      <c r="D53" s="120">
        <f>IF(ISERROR(B53-C53),"n/a",B53-C53)</f>
        <v>-19</v>
      </c>
      <c r="E53" s="121">
        <f>IF(ISERROR(D53/C53),"n/a",(D53/C53))</f>
        <v>-0.33333333333333331</v>
      </c>
      <c r="F53" s="122">
        <v>15</v>
      </c>
      <c r="G53" s="123">
        <v>32</v>
      </c>
      <c r="H53" s="124">
        <f>IF(ISERROR(F53-G53),"n/a",F53-G53)</f>
        <v>-17</v>
      </c>
      <c r="I53" s="125">
        <f>IF(ISERROR(H53/G53),"n/a",(H53/G53))</f>
        <v>-0.53125</v>
      </c>
      <c r="J53" s="126">
        <v>2</v>
      </c>
      <c r="K53" s="127">
        <v>6</v>
      </c>
      <c r="L53" s="128">
        <f>IF(ISERROR(J53-K53),"n/a",J53-K53)</f>
        <v>-4</v>
      </c>
      <c r="M53" s="129">
        <f>IF(ISERROR(L53/K53),"n/a",(L53/K53))</f>
        <v>-0.66666666666666663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121</v>
      </c>
      <c r="C54" s="107">
        <f>C55</f>
        <v>146</v>
      </c>
      <c r="D54" s="108">
        <f>IF(ISERROR(B54-C54),"n/a",B54-C54)</f>
        <v>-25</v>
      </c>
      <c r="E54" s="109">
        <f>IF(ISERROR(D54/C54),"n/a",(D54/C54))</f>
        <v>-0.17123287671232876</v>
      </c>
      <c r="F54" s="194">
        <f>F55</f>
        <v>61</v>
      </c>
      <c r="G54" s="195">
        <f>G55</f>
        <v>93</v>
      </c>
      <c r="H54" s="110">
        <f>IF(ISERROR(F54-G54),"n/a",F54-G54)</f>
        <v>-32</v>
      </c>
      <c r="I54" s="111">
        <f>IF(ISERROR(H54/G54),"n/a",(H54/G54))</f>
        <v>-0.34408602150537637</v>
      </c>
      <c r="J54" s="196">
        <f>J55</f>
        <v>19</v>
      </c>
      <c r="K54" s="197">
        <f>K55</f>
        <v>8</v>
      </c>
      <c r="L54" s="112">
        <f>IF(ISERROR(J54-K54),"n/a",J54-K54)</f>
        <v>11</v>
      </c>
      <c r="M54" s="113">
        <f>IF(ISERROR(L54/K54),"n/a",(L54/K54))</f>
        <v>1.375</v>
      </c>
      <c r="N54" s="198">
        <f>N55</f>
        <v>1</v>
      </c>
      <c r="O54" s="199">
        <f>O55</f>
        <v>0</v>
      </c>
      <c r="P54" s="114">
        <f>IF(ISERROR(N54-O54),"n/a",N54-O54)</f>
        <v>1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121</v>
      </c>
      <c r="C55" s="119">
        <v>146</v>
      </c>
      <c r="D55" s="120">
        <f>IF(ISERROR(B55-C55),"n/a",B55-C55)</f>
        <v>-25</v>
      </c>
      <c r="E55" s="121">
        <f>IF(ISERROR(D55/C55),"n/a",(D55/C55))</f>
        <v>-0.17123287671232876</v>
      </c>
      <c r="F55" s="122">
        <v>61</v>
      </c>
      <c r="G55" s="123">
        <v>93</v>
      </c>
      <c r="H55" s="124">
        <f>IF(ISERROR(F55-G55),"n/a",F55-G55)</f>
        <v>-32</v>
      </c>
      <c r="I55" s="125">
        <f>IF(ISERROR(H55/G55),"n/a",(H55/G55))</f>
        <v>-0.34408602150537637</v>
      </c>
      <c r="J55" s="126">
        <v>19</v>
      </c>
      <c r="K55" s="127">
        <v>8</v>
      </c>
      <c r="L55" s="128">
        <f>IF(ISERROR(J55-K55),"n/a",J55-K55)</f>
        <v>11</v>
      </c>
      <c r="M55" s="129">
        <f>IF(ISERROR(L55/K55),"n/a",(L55/K55))</f>
        <v>1.375</v>
      </c>
      <c r="N55" s="143">
        <v>1</v>
      </c>
      <c r="O55" s="144">
        <v>0</v>
      </c>
      <c r="P55" s="145">
        <f>IF(ISERROR(N55-O55),"n/a",N55-O55)</f>
        <v>1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39</v>
      </c>
      <c r="C56" s="107">
        <f>C57</f>
        <v>62</v>
      </c>
      <c r="D56" s="108">
        <f t="shared" si="87"/>
        <v>-23</v>
      </c>
      <c r="E56" s="109">
        <f t="shared" si="88"/>
        <v>-0.37096774193548387</v>
      </c>
      <c r="F56" s="194">
        <f>F57</f>
        <v>6</v>
      </c>
      <c r="G56" s="195">
        <f>G57</f>
        <v>4</v>
      </c>
      <c r="H56" s="110">
        <f t="shared" si="89"/>
        <v>2</v>
      </c>
      <c r="I56" s="111">
        <f t="shared" si="90"/>
        <v>0.5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39</v>
      </c>
      <c r="C57" s="119">
        <v>62</v>
      </c>
      <c r="D57" s="120">
        <f t="shared" si="87"/>
        <v>-23</v>
      </c>
      <c r="E57" s="121">
        <f t="shared" si="88"/>
        <v>-0.37096774193548387</v>
      </c>
      <c r="F57" s="122">
        <v>6</v>
      </c>
      <c r="G57" s="123">
        <v>4</v>
      </c>
      <c r="H57" s="124">
        <f t="shared" si="89"/>
        <v>2</v>
      </c>
      <c r="I57" s="125">
        <f t="shared" si="90"/>
        <v>0.5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79</v>
      </c>
      <c r="B58" s="64">
        <f>B59+B66</f>
        <v>1254</v>
      </c>
      <c r="C58" s="65">
        <f>C59+C66</f>
        <v>1186</v>
      </c>
      <c r="D58" s="66">
        <f t="shared" ref="D58:D61" si="111">IF(ISERROR(B58-C58),"n/a",B58-C58)</f>
        <v>68</v>
      </c>
      <c r="E58" s="67">
        <f t="shared" ref="E58:E61" si="112">IF(ISERROR(D58/C58),"n/a",(D58/C58))</f>
        <v>5.733558178752108E-2</v>
      </c>
      <c r="F58" s="68">
        <f>F59+F66</f>
        <v>932</v>
      </c>
      <c r="G58" s="69">
        <f>G59+G66</f>
        <v>883</v>
      </c>
      <c r="H58" s="70">
        <f t="shared" ref="H58:H61" si="113">IF(ISERROR(F58-G58),"n/a",F58-G58)</f>
        <v>49</v>
      </c>
      <c r="I58" s="71">
        <f t="shared" ref="I58:I61" si="114">IF(ISERROR(H58/G58),"n/a",(H58/G58))</f>
        <v>5.5492638731596829E-2</v>
      </c>
      <c r="J58" s="72">
        <f>J59+J66</f>
        <v>157</v>
      </c>
      <c r="K58" s="73">
        <f>K59+K66</f>
        <v>169</v>
      </c>
      <c r="L58" s="74">
        <f t="shared" ref="L58:L61" si="115">IF(ISERROR(J58-K58),"n/a",J58-K58)</f>
        <v>-12</v>
      </c>
      <c r="M58" s="75">
        <f t="shared" ref="M58:M61" si="116">IF(ISERROR(L58/K58),"n/a",(L58/K58))</f>
        <v>-7.1005917159763315E-2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1074</v>
      </c>
      <c r="C59" s="65">
        <f>C60+C64+C62</f>
        <v>1020</v>
      </c>
      <c r="D59" s="66">
        <f t="shared" si="111"/>
        <v>54</v>
      </c>
      <c r="E59" s="67">
        <f t="shared" si="112"/>
        <v>5.2941176470588235E-2</v>
      </c>
      <c r="F59" s="68">
        <f>F60+F64+F62</f>
        <v>768</v>
      </c>
      <c r="G59" s="69">
        <f>G60+G64+G62</f>
        <v>744</v>
      </c>
      <c r="H59" s="70">
        <f t="shared" si="113"/>
        <v>24</v>
      </c>
      <c r="I59" s="71">
        <f t="shared" si="114"/>
        <v>3.2258064516129031E-2</v>
      </c>
      <c r="J59" s="72">
        <f>J60+J64+J62</f>
        <v>118</v>
      </c>
      <c r="K59" s="73">
        <f>K60+K64+K62</f>
        <v>130</v>
      </c>
      <c r="L59" s="74">
        <f t="shared" si="115"/>
        <v>-12</v>
      </c>
      <c r="M59" s="75">
        <f t="shared" si="116"/>
        <v>-9.2307692307692313E-2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973</v>
      </c>
      <c r="C60" s="93">
        <f>C61</f>
        <v>923</v>
      </c>
      <c r="D60" s="93">
        <f t="shared" si="111"/>
        <v>50</v>
      </c>
      <c r="E60" s="94">
        <f t="shared" si="112"/>
        <v>5.4171180931744313E-2</v>
      </c>
      <c r="F60" s="95">
        <f>F61</f>
        <v>685</v>
      </c>
      <c r="G60" s="97">
        <f>G61</f>
        <v>661</v>
      </c>
      <c r="H60" s="97">
        <f t="shared" si="113"/>
        <v>24</v>
      </c>
      <c r="I60" s="98">
        <f t="shared" si="114"/>
        <v>3.6308623298033284E-2</v>
      </c>
      <c r="J60" s="99">
        <f>J61</f>
        <v>112</v>
      </c>
      <c r="K60" s="101">
        <f>K61</f>
        <v>122</v>
      </c>
      <c r="L60" s="101">
        <f t="shared" si="115"/>
        <v>-10</v>
      </c>
      <c r="M60" s="102">
        <f t="shared" si="116"/>
        <v>-8.1967213114754092E-2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973</v>
      </c>
      <c r="C61" s="269">
        <v>923</v>
      </c>
      <c r="D61" s="202">
        <f t="shared" si="111"/>
        <v>50</v>
      </c>
      <c r="E61" s="267">
        <f t="shared" si="112"/>
        <v>5.4171180931744313E-2</v>
      </c>
      <c r="F61" s="308">
        <v>685</v>
      </c>
      <c r="G61" s="304">
        <v>661</v>
      </c>
      <c r="H61" s="304">
        <f t="shared" si="113"/>
        <v>24</v>
      </c>
      <c r="I61" s="305">
        <f t="shared" si="114"/>
        <v>3.6308623298033284E-2</v>
      </c>
      <c r="J61" s="276">
        <v>112</v>
      </c>
      <c r="K61" s="306">
        <v>122</v>
      </c>
      <c r="L61" s="306">
        <f t="shared" si="115"/>
        <v>-10</v>
      </c>
      <c r="M61" s="307">
        <f t="shared" si="116"/>
        <v>-8.1967213114754092E-2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76</v>
      </c>
      <c r="C62" s="107">
        <f>C63</f>
        <v>64</v>
      </c>
      <c r="D62" s="108">
        <f>IF(ISERROR(B62-C62),"n/a",B62-C62)</f>
        <v>12</v>
      </c>
      <c r="E62" s="109">
        <f>IF(ISERROR(D62/C62),"n/a",(D62/C62))</f>
        <v>0.1875</v>
      </c>
      <c r="F62" s="194">
        <f>F63</f>
        <v>57</v>
      </c>
      <c r="G62" s="195">
        <f>G63</f>
        <v>56</v>
      </c>
      <c r="H62" s="110">
        <f>IF(ISERROR(F62-G62),"n/a",F62-G62)</f>
        <v>1</v>
      </c>
      <c r="I62" s="111">
        <f>IF(ISERROR(H62/G62),"n/a",(H62/G62))</f>
        <v>1.7857142857142856E-2</v>
      </c>
      <c r="J62" s="196">
        <f>J63</f>
        <v>6</v>
      </c>
      <c r="K62" s="197">
        <f>K63</f>
        <v>6</v>
      </c>
      <c r="L62" s="112">
        <f>IF(ISERROR(J62-K62),"n/a",J62-K62)</f>
        <v>0</v>
      </c>
      <c r="M62" s="113">
        <f>IF(ISERROR(L62/K62),"n/a",(L62/K62))</f>
        <v>0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76</v>
      </c>
      <c r="C63" s="119">
        <v>64</v>
      </c>
      <c r="D63" s="120">
        <f>IF(ISERROR(B63-C63),"n/a",B63-C63)</f>
        <v>12</v>
      </c>
      <c r="E63" s="121">
        <f>IF(ISERROR(D63/C63),"n/a",(D63/C63))</f>
        <v>0.1875</v>
      </c>
      <c r="F63" s="122">
        <v>57</v>
      </c>
      <c r="G63" s="123">
        <v>56</v>
      </c>
      <c r="H63" s="124">
        <f>IF(ISERROR(F63-G63),"n/a",F63-G63)</f>
        <v>1</v>
      </c>
      <c r="I63" s="125">
        <f>IF(ISERROR(H63/G63),"n/a",(H63/G63))</f>
        <v>1.7857142857142856E-2</v>
      </c>
      <c r="J63" s="126">
        <v>6</v>
      </c>
      <c r="K63" s="127">
        <v>6</v>
      </c>
      <c r="L63" s="128">
        <f>IF(ISERROR(J63-K63),"n/a",J63-K63)</f>
        <v>0</v>
      </c>
      <c r="M63" s="129">
        <f>IF(ISERROR(L63/K63),"n/a",(L63/K63))</f>
        <v>0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25</v>
      </c>
      <c r="C64" s="107">
        <f>C65</f>
        <v>33</v>
      </c>
      <c r="D64" s="108">
        <f t="shared" ref="D64:D67" si="121">IF(ISERROR(B64-C64),"n/a",B64-C64)</f>
        <v>-8</v>
      </c>
      <c r="E64" s="109">
        <f t="shared" ref="E64:E67" si="122">IF(ISERROR(D64/C64),"n/a",(D64/C64))</f>
        <v>-0.24242424242424243</v>
      </c>
      <c r="F64" s="194">
        <f>F65</f>
        <v>26</v>
      </c>
      <c r="G64" s="195">
        <f>G65</f>
        <v>27</v>
      </c>
      <c r="H64" s="110">
        <f t="shared" ref="H64:H67" si="123">IF(ISERROR(F64-G64),"n/a",F64-G64)</f>
        <v>-1</v>
      </c>
      <c r="I64" s="111">
        <f t="shared" ref="I64:I67" si="124">IF(ISERROR(H64/G64),"n/a",(H64/G64))</f>
        <v>-3.7037037037037035E-2</v>
      </c>
      <c r="J64" s="196">
        <f>J65</f>
        <v>0</v>
      </c>
      <c r="K64" s="197">
        <f>K65</f>
        <v>2</v>
      </c>
      <c r="L64" s="112">
        <f t="shared" ref="L64:L67" si="125">IF(ISERROR(J64-K64),"n/a",J64-K64)</f>
        <v>-2</v>
      </c>
      <c r="M64" s="113">
        <f t="shared" ref="M64:M67" si="126">IF(ISERROR(L64/K64),"n/a",(L64/K64))</f>
        <v>-1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25</v>
      </c>
      <c r="C65" s="119">
        <v>33</v>
      </c>
      <c r="D65" s="120">
        <f t="shared" si="121"/>
        <v>-8</v>
      </c>
      <c r="E65" s="121">
        <f t="shared" si="122"/>
        <v>-0.24242424242424243</v>
      </c>
      <c r="F65" s="122">
        <v>26</v>
      </c>
      <c r="G65" s="123">
        <v>27</v>
      </c>
      <c r="H65" s="124">
        <f t="shared" si="123"/>
        <v>-1</v>
      </c>
      <c r="I65" s="125">
        <f t="shared" si="124"/>
        <v>-3.7037037037037035E-2</v>
      </c>
      <c r="J65" s="126">
        <v>0</v>
      </c>
      <c r="K65" s="127">
        <v>2</v>
      </c>
      <c r="L65" s="128">
        <f t="shared" si="125"/>
        <v>-2</v>
      </c>
      <c r="M65" s="129">
        <f t="shared" si="126"/>
        <v>-1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180</v>
      </c>
      <c r="C66" s="65">
        <f>C67+C72+C70</f>
        <v>166</v>
      </c>
      <c r="D66" s="66">
        <f t="shared" si="121"/>
        <v>14</v>
      </c>
      <c r="E66" s="67">
        <f t="shared" si="122"/>
        <v>8.4337349397590355E-2</v>
      </c>
      <c r="F66" s="68">
        <f>F67+F72+F70</f>
        <v>164</v>
      </c>
      <c r="G66" s="69">
        <f>G67+G72+G70</f>
        <v>139</v>
      </c>
      <c r="H66" s="70">
        <f t="shared" si="123"/>
        <v>25</v>
      </c>
      <c r="I66" s="71">
        <f t="shared" si="124"/>
        <v>0.17985611510791366</v>
      </c>
      <c r="J66" s="72">
        <f>J67+J72+J70</f>
        <v>39</v>
      </c>
      <c r="K66" s="73">
        <f>K67+K72+K70</f>
        <v>39</v>
      </c>
      <c r="L66" s="74">
        <f t="shared" si="125"/>
        <v>0</v>
      </c>
      <c r="M66" s="75">
        <f t="shared" si="126"/>
        <v>0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154</v>
      </c>
      <c r="C67" s="92">
        <f>SUM(C68:C69)</f>
        <v>157</v>
      </c>
      <c r="D67" s="93">
        <f t="shared" si="121"/>
        <v>-3</v>
      </c>
      <c r="E67" s="94">
        <f t="shared" si="122"/>
        <v>-1.9108280254777069E-2</v>
      </c>
      <c r="F67" s="95">
        <f>SUM(F68:F69)</f>
        <v>148</v>
      </c>
      <c r="G67" s="96">
        <f>SUM(G68:G69)</f>
        <v>132</v>
      </c>
      <c r="H67" s="97">
        <f t="shared" si="123"/>
        <v>16</v>
      </c>
      <c r="I67" s="98">
        <f t="shared" si="124"/>
        <v>0.12121212121212122</v>
      </c>
      <c r="J67" s="99">
        <f>SUM(J68:J69)</f>
        <v>36</v>
      </c>
      <c r="K67" s="100">
        <f>SUM(K68:K69)</f>
        <v>37</v>
      </c>
      <c r="L67" s="101">
        <f t="shared" si="125"/>
        <v>-1</v>
      </c>
      <c r="M67" s="102">
        <f t="shared" si="126"/>
        <v>-2.7027027027027029E-2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153</v>
      </c>
      <c r="C68" s="269">
        <v>155</v>
      </c>
      <c r="D68" s="270">
        <f>IF(ISERROR(B68-C68),"n/a",B68-C68)</f>
        <v>-2</v>
      </c>
      <c r="E68" s="271">
        <f>IF(ISERROR(D68/C68),"n/a",(D68/C68))</f>
        <v>-1.2903225806451613E-2</v>
      </c>
      <c r="F68" s="272">
        <v>146</v>
      </c>
      <c r="G68" s="273">
        <v>130</v>
      </c>
      <c r="H68" s="274">
        <f>IF(ISERROR(F68-G68),"n/a",F68-G68)</f>
        <v>16</v>
      </c>
      <c r="I68" s="275">
        <f>IF(ISERROR(H68/G68),"n/a",(H68/G68))</f>
        <v>0.12307692307692308</v>
      </c>
      <c r="J68" s="276">
        <v>35</v>
      </c>
      <c r="K68" s="277">
        <v>37</v>
      </c>
      <c r="L68" s="278">
        <f>IF(ISERROR(J68-K68),"n/a",J68-K68)</f>
        <v>-2</v>
      </c>
      <c r="M68" s="279">
        <f>IF(ISERROR(L68/K68),"n/a",(L68/K68))</f>
        <v>-5.4054054054054057E-2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1</v>
      </c>
      <c r="C69" s="119">
        <v>2</v>
      </c>
      <c r="D69" s="120">
        <f>IF(ISERROR(B69-C69),"n/a",B69-C69)</f>
        <v>-1</v>
      </c>
      <c r="E69" s="121">
        <f>IF(ISERROR(D69/C69),"n/a",(D69/C69))</f>
        <v>-0.5</v>
      </c>
      <c r="F69" s="122">
        <v>2</v>
      </c>
      <c r="G69" s="123">
        <v>2</v>
      </c>
      <c r="H69" s="124">
        <f>IF(ISERROR(F69-G69),"n/a",F69-G69)</f>
        <v>0</v>
      </c>
      <c r="I69" s="125">
        <f>IF(ISERROR(H69/G69),"n/a",(H69/G69))</f>
        <v>0</v>
      </c>
      <c r="J69" s="126">
        <v>1</v>
      </c>
      <c r="K69" s="127">
        <v>0</v>
      </c>
      <c r="L69" s="128">
        <f>IF(ISERROR(J69-K69),"n/a",J69-K69)</f>
        <v>1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19</v>
      </c>
      <c r="C70" s="107">
        <f>C71</f>
        <v>7</v>
      </c>
      <c r="D70" s="108">
        <f>IF(ISERROR(B70-C70),"n/a",B70-C70)</f>
        <v>12</v>
      </c>
      <c r="E70" s="109">
        <f>IF(ISERROR(D70/C70),"n/a",(D70/C70))</f>
        <v>1.7142857142857142</v>
      </c>
      <c r="F70" s="194">
        <f>F71</f>
        <v>13</v>
      </c>
      <c r="G70" s="195">
        <f>G71</f>
        <v>6</v>
      </c>
      <c r="H70" s="110">
        <f>IF(ISERROR(F70-G70),"n/a",F70-G70)</f>
        <v>7</v>
      </c>
      <c r="I70" s="111">
        <f>IF(ISERROR(H70/G70),"n/a",(H70/G70))</f>
        <v>1.1666666666666667</v>
      </c>
      <c r="J70" s="196">
        <f>J71</f>
        <v>3</v>
      </c>
      <c r="K70" s="197">
        <f>K71</f>
        <v>2</v>
      </c>
      <c r="L70" s="112">
        <f>IF(ISERROR(J70-K70),"n/a",J70-K70)</f>
        <v>1</v>
      </c>
      <c r="M70" s="113">
        <f>IF(ISERROR(L70/K70),"n/a",(L70/K70))</f>
        <v>0.5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19</v>
      </c>
      <c r="C71" s="119">
        <v>7</v>
      </c>
      <c r="D71" s="120">
        <f>IF(ISERROR(B71-C71),"n/a",B71-C71)</f>
        <v>12</v>
      </c>
      <c r="E71" s="121">
        <f>IF(ISERROR(D71/C71),"n/a",(D71/C71))</f>
        <v>1.7142857142857142</v>
      </c>
      <c r="F71" s="122">
        <v>13</v>
      </c>
      <c r="G71" s="123">
        <v>6</v>
      </c>
      <c r="H71" s="124">
        <f>IF(ISERROR(F71-G71),"n/a",F71-G71)</f>
        <v>7</v>
      </c>
      <c r="I71" s="125">
        <f>IF(ISERROR(H71/G71),"n/a",(H71/G71))</f>
        <v>1.1666666666666667</v>
      </c>
      <c r="J71" s="126">
        <v>3</v>
      </c>
      <c r="K71" s="127">
        <v>2</v>
      </c>
      <c r="L71" s="128">
        <f>IF(ISERROR(J71-K71),"n/a",J71-K71)</f>
        <v>1</v>
      </c>
      <c r="M71" s="129">
        <f>IF(ISERROR(L71/K71),"n/a",(L71/K71))</f>
        <v>0.5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7</v>
      </c>
      <c r="C72" s="107">
        <f>C73</f>
        <v>2</v>
      </c>
      <c r="D72" s="108">
        <f t="shared" ref="D72:D73" si="131">IF(ISERROR(B72-C72),"n/a",B72-C72)</f>
        <v>5</v>
      </c>
      <c r="E72" s="109">
        <f t="shared" ref="E72:E73" si="132">IF(ISERROR(D72/C72),"n/a",(D72/C72))</f>
        <v>2.5</v>
      </c>
      <c r="F72" s="194">
        <f>F73</f>
        <v>3</v>
      </c>
      <c r="G72" s="195">
        <f>G73</f>
        <v>1</v>
      </c>
      <c r="H72" s="110">
        <f t="shared" ref="H72:H73" si="133">IF(ISERROR(F72-G72),"n/a",F72-G72)</f>
        <v>2</v>
      </c>
      <c r="I72" s="111">
        <f t="shared" ref="I72:I73" si="134">IF(ISERROR(H72/G72),"n/a",(H72/G72))</f>
        <v>2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7</v>
      </c>
      <c r="C73" s="119">
        <v>2</v>
      </c>
      <c r="D73" s="120">
        <f t="shared" si="131"/>
        <v>5</v>
      </c>
      <c r="E73" s="121">
        <f t="shared" si="132"/>
        <v>2.5</v>
      </c>
      <c r="F73" s="122">
        <v>3</v>
      </c>
      <c r="G73" s="123">
        <v>1</v>
      </c>
      <c r="H73" s="124">
        <f t="shared" si="133"/>
        <v>2</v>
      </c>
      <c r="I73" s="125">
        <f t="shared" si="134"/>
        <v>2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1859</v>
      </c>
      <c r="C74" s="65">
        <f>SUM(C75:C75)</f>
        <v>2085</v>
      </c>
      <c r="D74" s="66">
        <f>IF(ISERROR(B74-C74),"n/a",B74-C74)</f>
        <v>-226</v>
      </c>
      <c r="E74" s="67">
        <f>IF(ISERROR(D74/C74),"n/a",(D74/C74))</f>
        <v>-0.10839328537170263</v>
      </c>
      <c r="F74" s="68">
        <f>SUM(F75:F75)</f>
        <v>815</v>
      </c>
      <c r="G74" s="69">
        <f>SUM(G75:G75)</f>
        <v>811</v>
      </c>
      <c r="H74" s="70">
        <f>IF(ISERROR(F74-G74),"n/a",F74-G74)</f>
        <v>4</v>
      </c>
      <c r="I74" s="71">
        <f>IF(ISERROR(H74/G74),"n/a",(H74/G74))</f>
        <v>4.9321824907521579E-3</v>
      </c>
      <c r="J74" s="72">
        <f>SUM(J75:J75)</f>
        <v>255</v>
      </c>
      <c r="K74" s="73">
        <f>SUM(K75:K75)</f>
        <v>272</v>
      </c>
      <c r="L74" s="74">
        <f>IF(ISERROR(J74-K74),"n/a",J74-K74)</f>
        <v>-17</v>
      </c>
      <c r="M74" s="75">
        <f>IF(ISERROR(L74/K74),"n/a",(L74/K74))</f>
        <v>-6.25E-2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1859</v>
      </c>
      <c r="C75" s="65">
        <f>C76+C81+C79</f>
        <v>2085</v>
      </c>
      <c r="D75" s="66">
        <f t="shared" ref="D75:D86" si="141">IF(ISERROR(B75-C75),"n/a",B75-C75)</f>
        <v>-226</v>
      </c>
      <c r="E75" s="67">
        <f t="shared" ref="E75:E86" si="142">IF(ISERROR(D75/C75),"n/a",(D75/C75))</f>
        <v>-0.10839328537170263</v>
      </c>
      <c r="F75" s="68">
        <f>F76+F81+F79</f>
        <v>815</v>
      </c>
      <c r="G75" s="69">
        <f>G76+G81+G79</f>
        <v>811</v>
      </c>
      <c r="H75" s="70">
        <f t="shared" ref="H75:H86" si="143">IF(ISERROR(F75-G75),"n/a",F75-G75)</f>
        <v>4</v>
      </c>
      <c r="I75" s="71">
        <f t="shared" ref="I75:I86" si="144">IF(ISERROR(H75/G75),"n/a",(H75/G75))</f>
        <v>4.9321824907521579E-3</v>
      </c>
      <c r="J75" s="72">
        <f>J76+J81+J79</f>
        <v>255</v>
      </c>
      <c r="K75" s="73">
        <f>K76+K81+K79</f>
        <v>272</v>
      </c>
      <c r="L75" s="74">
        <f t="shared" ref="L75:L86" si="145">IF(ISERROR(J75-K75),"n/a",J75-K75)</f>
        <v>-17</v>
      </c>
      <c r="M75" s="75">
        <f t="shared" ref="M75:M86" si="146">IF(ISERROR(L75/K75),"n/a",(L75/K75))</f>
        <v>-6.25E-2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1702</v>
      </c>
      <c r="C76" s="92">
        <f>SUM(C77:C78)</f>
        <v>1841</v>
      </c>
      <c r="D76" s="93">
        <f t="shared" si="141"/>
        <v>-139</v>
      </c>
      <c r="E76" s="94">
        <f t="shared" si="142"/>
        <v>-7.5502444323737095E-2</v>
      </c>
      <c r="F76" s="95">
        <f>SUM(F77:F78)</f>
        <v>774</v>
      </c>
      <c r="G76" s="96">
        <f>SUM(G77:G78)</f>
        <v>738</v>
      </c>
      <c r="H76" s="97">
        <f t="shared" si="143"/>
        <v>36</v>
      </c>
      <c r="I76" s="98">
        <f t="shared" si="144"/>
        <v>4.878048780487805E-2</v>
      </c>
      <c r="J76" s="99">
        <f>SUM(J77:J78)</f>
        <v>242</v>
      </c>
      <c r="K76" s="100">
        <f>SUM(K77:K78)</f>
        <v>259</v>
      </c>
      <c r="L76" s="101">
        <f t="shared" si="145"/>
        <v>-17</v>
      </c>
      <c r="M76" s="102">
        <f t="shared" si="146"/>
        <v>-6.5637065637065631E-2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1690</v>
      </c>
      <c r="C77" s="269">
        <v>1820</v>
      </c>
      <c r="D77" s="270">
        <f>IF(ISERROR(B77-C77),"n/a",B77-C77)</f>
        <v>-130</v>
      </c>
      <c r="E77" s="271">
        <f>IF(ISERROR(D77/C77),"n/a",(D77/C77))</f>
        <v>-7.1428571428571425E-2</v>
      </c>
      <c r="F77" s="272">
        <v>773</v>
      </c>
      <c r="G77" s="273">
        <v>734</v>
      </c>
      <c r="H77" s="274">
        <f>IF(ISERROR(F77-G77),"n/a",F77-G77)</f>
        <v>39</v>
      </c>
      <c r="I77" s="275">
        <f>IF(ISERROR(H77/G77),"n/a",(H77/G77))</f>
        <v>5.3133514986376022E-2</v>
      </c>
      <c r="J77" s="276">
        <v>242</v>
      </c>
      <c r="K77" s="277">
        <v>258</v>
      </c>
      <c r="L77" s="278">
        <f>IF(ISERROR(J77-K77),"n/a",J77-K77)</f>
        <v>-16</v>
      </c>
      <c r="M77" s="279">
        <f>IF(ISERROR(L77/K77),"n/a",(L77/K77))</f>
        <v>-6.2015503875968991E-2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12</v>
      </c>
      <c r="C78" s="233">
        <v>21</v>
      </c>
      <c r="D78" s="234">
        <f>IF(ISERROR(B78-C78),"n/a",B78-C78)</f>
        <v>-9</v>
      </c>
      <c r="E78" s="235">
        <f>IF(ISERROR(D78/C78),"n/a",(D78/C78))</f>
        <v>-0.42857142857142855</v>
      </c>
      <c r="F78" s="236">
        <v>1</v>
      </c>
      <c r="G78" s="237">
        <v>4</v>
      </c>
      <c r="H78" s="238">
        <f>IF(ISERROR(F78-G78),"n/a",F78-G78)</f>
        <v>-3</v>
      </c>
      <c r="I78" s="239">
        <f>IF(ISERROR(H78/G78),"n/a",(H78/G78))</f>
        <v>-0.75</v>
      </c>
      <c r="J78" s="240">
        <v>0</v>
      </c>
      <c r="K78" s="241">
        <v>1</v>
      </c>
      <c r="L78" s="242">
        <f>IF(ISERROR(J78-K78),"n/a",J78-K78)</f>
        <v>-1</v>
      </c>
      <c r="M78" s="243">
        <f>IF(ISERROR(L78/K78),"n/a",(L78/K78))</f>
        <v>-1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132</v>
      </c>
      <c r="C79" s="107">
        <f>C80</f>
        <v>225</v>
      </c>
      <c r="D79" s="108">
        <f>IF(ISERROR(B79-C79),"n/a",B79-C79)</f>
        <v>-93</v>
      </c>
      <c r="E79" s="109">
        <f>IF(ISERROR(D79/C79),"n/a",(D79/C79))</f>
        <v>-0.41333333333333333</v>
      </c>
      <c r="F79" s="194">
        <f>F80</f>
        <v>37</v>
      </c>
      <c r="G79" s="195">
        <f>G80</f>
        <v>72</v>
      </c>
      <c r="H79" s="110">
        <f>IF(ISERROR(F79-G79),"n/a",F79-G79)</f>
        <v>-35</v>
      </c>
      <c r="I79" s="111">
        <f>IF(ISERROR(H79/G79),"n/a",(H79/G79))</f>
        <v>-0.4861111111111111</v>
      </c>
      <c r="J79" s="196">
        <f>J80</f>
        <v>13</v>
      </c>
      <c r="K79" s="197">
        <f>K80</f>
        <v>13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132</v>
      </c>
      <c r="C80" s="119">
        <v>225</v>
      </c>
      <c r="D80" s="120">
        <f>IF(ISERROR(B80-C80),"n/a",B80-C80)</f>
        <v>-93</v>
      </c>
      <c r="E80" s="121">
        <f>IF(ISERROR(D80/C80),"n/a",(D80/C80))</f>
        <v>-0.41333333333333333</v>
      </c>
      <c r="F80" s="122">
        <v>37</v>
      </c>
      <c r="G80" s="123">
        <v>72</v>
      </c>
      <c r="H80" s="124">
        <f>IF(ISERROR(F80-G80),"n/a",F80-G80)</f>
        <v>-35</v>
      </c>
      <c r="I80" s="125">
        <f>IF(ISERROR(H80/G80),"n/a",(H80/G80))</f>
        <v>-0.4861111111111111</v>
      </c>
      <c r="J80" s="126">
        <v>13</v>
      </c>
      <c r="K80" s="127">
        <v>13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25</v>
      </c>
      <c r="C81" s="107">
        <f>C82</f>
        <v>19</v>
      </c>
      <c r="D81" s="108">
        <f t="shared" si="141"/>
        <v>6</v>
      </c>
      <c r="E81" s="109">
        <f t="shared" si="142"/>
        <v>0.31578947368421051</v>
      </c>
      <c r="F81" s="194">
        <f>F82</f>
        <v>4</v>
      </c>
      <c r="G81" s="195">
        <f>G82</f>
        <v>1</v>
      </c>
      <c r="H81" s="110">
        <f t="shared" si="143"/>
        <v>3</v>
      </c>
      <c r="I81" s="111">
        <f t="shared" si="144"/>
        <v>3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25</v>
      </c>
      <c r="C82" s="216">
        <v>19</v>
      </c>
      <c r="D82" s="130">
        <f t="shared" si="141"/>
        <v>6</v>
      </c>
      <c r="E82" s="217">
        <f t="shared" si="142"/>
        <v>0.31578947368421051</v>
      </c>
      <c r="F82" s="218">
        <v>4</v>
      </c>
      <c r="G82" s="219">
        <v>1</v>
      </c>
      <c r="H82" s="220">
        <f t="shared" si="143"/>
        <v>3</v>
      </c>
      <c r="I82" s="221">
        <f t="shared" si="144"/>
        <v>3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413</v>
      </c>
      <c r="C83" s="65">
        <f>C84+C91</f>
        <v>427</v>
      </c>
      <c r="D83" s="66">
        <f t="shared" si="141"/>
        <v>-14</v>
      </c>
      <c r="E83" s="67">
        <f t="shared" si="142"/>
        <v>-3.2786885245901641E-2</v>
      </c>
      <c r="F83" s="68">
        <f>F84+F91</f>
        <v>410</v>
      </c>
      <c r="G83" s="69">
        <f>G84+G91</f>
        <v>365</v>
      </c>
      <c r="H83" s="70">
        <f t="shared" si="143"/>
        <v>45</v>
      </c>
      <c r="I83" s="71">
        <f t="shared" si="144"/>
        <v>0.12328767123287671</v>
      </c>
      <c r="J83" s="72">
        <f>J84+J91</f>
        <v>83</v>
      </c>
      <c r="K83" s="73">
        <f>K84+K91</f>
        <v>77</v>
      </c>
      <c r="L83" s="74">
        <f t="shared" si="145"/>
        <v>6</v>
      </c>
      <c r="M83" s="75">
        <f t="shared" si="146"/>
        <v>7.792207792207792E-2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319</v>
      </c>
      <c r="C84" s="65">
        <f>C85+C89+C87</f>
        <v>313</v>
      </c>
      <c r="D84" s="66">
        <f t="shared" si="141"/>
        <v>6</v>
      </c>
      <c r="E84" s="67">
        <f t="shared" si="142"/>
        <v>1.9169329073482427E-2</v>
      </c>
      <c r="F84" s="68">
        <f>F85+F89+F87</f>
        <v>314</v>
      </c>
      <c r="G84" s="69">
        <f>G85+G89+G87</f>
        <v>268</v>
      </c>
      <c r="H84" s="70">
        <f t="shared" si="143"/>
        <v>46</v>
      </c>
      <c r="I84" s="71">
        <f t="shared" si="144"/>
        <v>0.17164179104477612</v>
      </c>
      <c r="J84" s="72">
        <f>J85+J89+J87</f>
        <v>53</v>
      </c>
      <c r="K84" s="73">
        <f>K85+K89+K87</f>
        <v>53</v>
      </c>
      <c r="L84" s="74">
        <f t="shared" si="145"/>
        <v>0</v>
      </c>
      <c r="M84" s="75">
        <f t="shared" si="146"/>
        <v>0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272</v>
      </c>
      <c r="C85" s="93">
        <f>C86</f>
        <v>280</v>
      </c>
      <c r="D85" s="93">
        <f t="shared" si="141"/>
        <v>-8</v>
      </c>
      <c r="E85" s="94">
        <f t="shared" si="142"/>
        <v>-2.8571428571428571E-2</v>
      </c>
      <c r="F85" s="95">
        <f>F86</f>
        <v>271</v>
      </c>
      <c r="G85" s="97">
        <f>G86</f>
        <v>244</v>
      </c>
      <c r="H85" s="97">
        <f t="shared" si="143"/>
        <v>27</v>
      </c>
      <c r="I85" s="98">
        <f t="shared" si="144"/>
        <v>0.11065573770491803</v>
      </c>
      <c r="J85" s="99">
        <f>J86</f>
        <v>49</v>
      </c>
      <c r="K85" s="101">
        <f>K86</f>
        <v>52</v>
      </c>
      <c r="L85" s="101">
        <f t="shared" si="145"/>
        <v>-3</v>
      </c>
      <c r="M85" s="102">
        <f t="shared" si="146"/>
        <v>-5.7692307692307696E-2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272</v>
      </c>
      <c r="C86" s="269">
        <v>280</v>
      </c>
      <c r="D86" s="202">
        <f t="shared" si="141"/>
        <v>-8</v>
      </c>
      <c r="E86" s="267">
        <f t="shared" si="142"/>
        <v>-2.8571428571428571E-2</v>
      </c>
      <c r="F86" s="308">
        <v>271</v>
      </c>
      <c r="G86" s="304">
        <v>244</v>
      </c>
      <c r="H86" s="304">
        <f t="shared" si="143"/>
        <v>27</v>
      </c>
      <c r="I86" s="305">
        <f t="shared" si="144"/>
        <v>0.11065573770491803</v>
      </c>
      <c r="J86" s="276">
        <v>49</v>
      </c>
      <c r="K86" s="306">
        <v>52</v>
      </c>
      <c r="L86" s="306">
        <f t="shared" si="145"/>
        <v>-3</v>
      </c>
      <c r="M86" s="307">
        <f t="shared" si="146"/>
        <v>-5.7692307692307696E-2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26</v>
      </c>
      <c r="C87" s="107">
        <f>C88</f>
        <v>19</v>
      </c>
      <c r="D87" s="108">
        <f>IF(ISERROR(B87-C87),"n/a",B87-C87)</f>
        <v>7</v>
      </c>
      <c r="E87" s="109">
        <f>IF(ISERROR(D87/C87),"n/a",(D87/C87))</f>
        <v>0.36842105263157893</v>
      </c>
      <c r="F87" s="194">
        <f>F88</f>
        <v>20</v>
      </c>
      <c r="G87" s="195">
        <f>G88</f>
        <v>13</v>
      </c>
      <c r="H87" s="110">
        <f>IF(ISERROR(F87-G87),"n/a",F87-G87)</f>
        <v>7</v>
      </c>
      <c r="I87" s="111">
        <f>IF(ISERROR(H87/G87),"n/a",(H87/G87))</f>
        <v>0.53846153846153844</v>
      </c>
      <c r="J87" s="196">
        <f>J88</f>
        <v>3</v>
      </c>
      <c r="K87" s="197">
        <f>K88</f>
        <v>1</v>
      </c>
      <c r="L87" s="112">
        <f>IF(ISERROR(J87-K87),"n/a",J87-K87)</f>
        <v>2</v>
      </c>
      <c r="M87" s="113">
        <f>IF(ISERROR(L87/K87),"n/a",(L87/K87))</f>
        <v>2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26</v>
      </c>
      <c r="C88" s="119">
        <v>19</v>
      </c>
      <c r="D88" s="120">
        <f>IF(ISERROR(B88-C88),"n/a",B88-C88)</f>
        <v>7</v>
      </c>
      <c r="E88" s="121">
        <f>IF(ISERROR(D88/C88),"n/a",(D88/C88))</f>
        <v>0.36842105263157893</v>
      </c>
      <c r="F88" s="122">
        <v>20</v>
      </c>
      <c r="G88" s="123">
        <v>13</v>
      </c>
      <c r="H88" s="124">
        <f>IF(ISERROR(F88-G88),"n/a",F88-G88)</f>
        <v>7</v>
      </c>
      <c r="I88" s="125">
        <f>IF(ISERROR(H88/G88),"n/a",(H88/G88))</f>
        <v>0.53846153846153844</v>
      </c>
      <c r="J88" s="126">
        <v>3</v>
      </c>
      <c r="K88" s="127">
        <v>1</v>
      </c>
      <c r="L88" s="128">
        <f>IF(ISERROR(J88-K88),"n/a",J88-K88)</f>
        <v>2</v>
      </c>
      <c r="M88" s="129">
        <f>IF(ISERROR(L88/K88),"n/a",(L88/K88))</f>
        <v>2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21</v>
      </c>
      <c r="C89" s="107">
        <f>C90</f>
        <v>14</v>
      </c>
      <c r="D89" s="108">
        <f t="shared" ref="D89:D92" si="155">IF(ISERROR(B89-C89),"n/a",B89-C89)</f>
        <v>7</v>
      </c>
      <c r="E89" s="109">
        <f t="shared" ref="E89:E92" si="156">IF(ISERROR(D89/C89),"n/a",(D89/C89))</f>
        <v>0.5</v>
      </c>
      <c r="F89" s="194">
        <f>F90</f>
        <v>23</v>
      </c>
      <c r="G89" s="195">
        <f>G90</f>
        <v>11</v>
      </c>
      <c r="H89" s="110">
        <f t="shared" ref="H89:H92" si="157">IF(ISERROR(F89-G89),"n/a",F89-G89)</f>
        <v>12</v>
      </c>
      <c r="I89" s="111">
        <f t="shared" ref="I89:I92" si="158">IF(ISERROR(H89/G89),"n/a",(H89/G89))</f>
        <v>1.0909090909090908</v>
      </c>
      <c r="J89" s="196">
        <f>J90</f>
        <v>1</v>
      </c>
      <c r="K89" s="197">
        <f>K90</f>
        <v>0</v>
      </c>
      <c r="L89" s="112">
        <f t="shared" ref="L89:L92" si="159">IF(ISERROR(J89-K89),"n/a",J89-K89)</f>
        <v>1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21</v>
      </c>
      <c r="C90" s="119">
        <v>14</v>
      </c>
      <c r="D90" s="120">
        <f t="shared" si="155"/>
        <v>7</v>
      </c>
      <c r="E90" s="121">
        <f t="shared" si="156"/>
        <v>0.5</v>
      </c>
      <c r="F90" s="122">
        <v>23</v>
      </c>
      <c r="G90" s="123">
        <v>11</v>
      </c>
      <c r="H90" s="124">
        <f t="shared" si="157"/>
        <v>12</v>
      </c>
      <c r="I90" s="125">
        <f t="shared" si="158"/>
        <v>1.0909090909090908</v>
      </c>
      <c r="J90" s="126">
        <v>1</v>
      </c>
      <c r="K90" s="127">
        <v>0</v>
      </c>
      <c r="L90" s="128">
        <f t="shared" si="159"/>
        <v>1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94</v>
      </c>
      <c r="C91" s="65">
        <f>C92+C97+C95</f>
        <v>114</v>
      </c>
      <c r="D91" s="66">
        <f t="shared" si="155"/>
        <v>-20</v>
      </c>
      <c r="E91" s="67">
        <f t="shared" si="156"/>
        <v>-0.17543859649122806</v>
      </c>
      <c r="F91" s="68">
        <f>F92+F97+F95</f>
        <v>96</v>
      </c>
      <c r="G91" s="69">
        <f>G92+G97+G95</f>
        <v>97</v>
      </c>
      <c r="H91" s="70">
        <f t="shared" si="157"/>
        <v>-1</v>
      </c>
      <c r="I91" s="71">
        <f t="shared" si="158"/>
        <v>-1.0309278350515464E-2</v>
      </c>
      <c r="J91" s="72">
        <f>J92+J97+J95</f>
        <v>30</v>
      </c>
      <c r="K91" s="73">
        <f>K92+K97+K95</f>
        <v>24</v>
      </c>
      <c r="L91" s="74">
        <f t="shared" si="159"/>
        <v>6</v>
      </c>
      <c r="M91" s="75">
        <f t="shared" si="160"/>
        <v>0.25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88</v>
      </c>
      <c r="C92" s="92">
        <f>SUM(C93:C94)</f>
        <v>104</v>
      </c>
      <c r="D92" s="93">
        <f t="shared" si="155"/>
        <v>-16</v>
      </c>
      <c r="E92" s="94">
        <f t="shared" si="156"/>
        <v>-0.15384615384615385</v>
      </c>
      <c r="F92" s="95">
        <f>SUM(F93:F94)</f>
        <v>91</v>
      </c>
      <c r="G92" s="96">
        <f>SUM(G93:G94)</f>
        <v>93</v>
      </c>
      <c r="H92" s="97">
        <f t="shared" si="157"/>
        <v>-2</v>
      </c>
      <c r="I92" s="98">
        <f t="shared" si="158"/>
        <v>-2.1505376344086023E-2</v>
      </c>
      <c r="J92" s="99">
        <f>SUM(J93:J94)</f>
        <v>29</v>
      </c>
      <c r="K92" s="100">
        <f>SUM(K93:K94)</f>
        <v>24</v>
      </c>
      <c r="L92" s="101">
        <f t="shared" si="159"/>
        <v>5</v>
      </c>
      <c r="M92" s="102">
        <f t="shared" si="160"/>
        <v>0.20833333333333334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88</v>
      </c>
      <c r="C93" s="269">
        <v>102</v>
      </c>
      <c r="D93" s="270">
        <f>IF(ISERROR(B93-C93),"n/a",B93-C93)</f>
        <v>-14</v>
      </c>
      <c r="E93" s="271">
        <f>IF(ISERROR(D93/C93),"n/a",(D93/C93))</f>
        <v>-0.13725490196078433</v>
      </c>
      <c r="F93" s="272">
        <v>91</v>
      </c>
      <c r="G93" s="273">
        <v>91</v>
      </c>
      <c r="H93" s="274">
        <v>0</v>
      </c>
      <c r="I93" s="275">
        <f>IF(ISERROR(H93/G93),"n/a",(H93/G93))</f>
        <v>0</v>
      </c>
      <c r="J93" s="276">
        <v>29</v>
      </c>
      <c r="K93" s="277">
        <v>23</v>
      </c>
      <c r="L93" s="278">
        <f>IF(ISERROR(J93-K93),"n/a",J93-K93)</f>
        <v>6</v>
      </c>
      <c r="M93" s="279">
        <f>IF(ISERROR(L93/K93),"n/a",(L93/K93))</f>
        <v>0.2608695652173913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2</v>
      </c>
      <c r="D94" s="120">
        <f>IF(ISERROR(B94-C94),"n/a",B94-C94)</f>
        <v>-2</v>
      </c>
      <c r="E94" s="121">
        <f>IF(ISERROR(D94/C94),"n/a",(D94/C94))</f>
        <v>-1</v>
      </c>
      <c r="F94" s="122">
        <v>0</v>
      </c>
      <c r="G94" s="123">
        <v>2</v>
      </c>
      <c r="H94" s="124">
        <f>IF(ISERROR(F94-G94),"n/a",F94-G94)</f>
        <v>-2</v>
      </c>
      <c r="I94" s="125">
        <f>IF(ISERROR(H94/G94),"n/a",(H94/G94))</f>
        <v>-1</v>
      </c>
      <c r="J94" s="126">
        <v>0</v>
      </c>
      <c r="K94" s="127">
        <v>1</v>
      </c>
      <c r="L94" s="128">
        <f>IF(ISERROR(J94-K94),"n/a",J94-K94)</f>
        <v>-1</v>
      </c>
      <c r="M94" s="129">
        <f>IF(ISERROR(L94/K94),"n/a",(L94/K94))</f>
        <v>-1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6</v>
      </c>
      <c r="C95" s="107">
        <f>C96</f>
        <v>4</v>
      </c>
      <c r="D95" s="108">
        <f>IF(ISERROR(B95-C95),"n/a",B95-C95)</f>
        <v>2</v>
      </c>
      <c r="E95" s="109">
        <f>IF(ISERROR(D95/C95),"n/a",(D95/C95))</f>
        <v>0.5</v>
      </c>
      <c r="F95" s="194">
        <f>F96</f>
        <v>5</v>
      </c>
      <c r="G95" s="195">
        <f>G96</f>
        <v>4</v>
      </c>
      <c r="H95" s="110">
        <f>IF(ISERROR(F95-G95),"n/a",F95-G95)</f>
        <v>1</v>
      </c>
      <c r="I95" s="111">
        <f>IF(ISERROR(H95/G95),"n/a",(H95/G95))</f>
        <v>0.25</v>
      </c>
      <c r="J95" s="196">
        <f>J96</f>
        <v>1</v>
      </c>
      <c r="K95" s="197">
        <f>K96</f>
        <v>0</v>
      </c>
      <c r="L95" s="112">
        <f>IF(ISERROR(J95-K95),"n/a",J95-K95)</f>
        <v>1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6</v>
      </c>
      <c r="C96" s="119">
        <v>4</v>
      </c>
      <c r="D96" s="120">
        <f>IF(ISERROR(B96-C96),"n/a",B96-C96)</f>
        <v>2</v>
      </c>
      <c r="E96" s="121">
        <f>IF(ISERROR(D96/C96),"n/a",(D96/C96))</f>
        <v>0.5</v>
      </c>
      <c r="F96" s="122">
        <v>5</v>
      </c>
      <c r="G96" s="123">
        <v>4</v>
      </c>
      <c r="H96" s="124">
        <f>IF(ISERROR(F96-G96),"n/a",F96-G96)</f>
        <v>1</v>
      </c>
      <c r="I96" s="125">
        <f>IF(ISERROR(H96/G96),"n/a",(H96/G96))</f>
        <v>0.25</v>
      </c>
      <c r="J96" s="126">
        <v>1</v>
      </c>
      <c r="K96" s="127">
        <v>0</v>
      </c>
      <c r="L96" s="128">
        <f>IF(ISERROR(J96-K96),"n/a",J96-K96)</f>
        <v>1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0</v>
      </c>
      <c r="C97" s="107">
        <f>C98</f>
        <v>6</v>
      </c>
      <c r="D97" s="108">
        <f t="shared" ref="D97:D98" si="165">IF(ISERROR(B97-C97),"n/a",B97-C97)</f>
        <v>-6</v>
      </c>
      <c r="E97" s="109">
        <f t="shared" ref="E97:E98" si="166">IF(ISERROR(D97/C97),"n/a",(D97/C97))</f>
        <v>-1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0</v>
      </c>
      <c r="C98" s="216">
        <v>6</v>
      </c>
      <c r="D98" s="130">
        <f t="shared" si="165"/>
        <v>-6</v>
      </c>
      <c r="E98" s="217">
        <f t="shared" si="166"/>
        <v>-1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  <mergeCell ref="F6:I6"/>
    <mergeCell ref="J6:M6"/>
    <mergeCell ref="P7:P8"/>
    <mergeCell ref="Q7:Q8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6/10/2022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E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Fall 2022</v>
      </c>
      <c r="B3" s="376"/>
      <c r="C3" s="376"/>
      <c r="D3" s="376"/>
      <c r="E3" s="36"/>
    </row>
    <row r="4" spans="1:5" ht="15.6" x14ac:dyDescent="0.3">
      <c r="A4" s="377" t="str">
        <f>Summary!A4</f>
        <v>as of Friday, June 10,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Fall 2022</v>
      </c>
      <c r="C7" s="362" t="str">
        <f>Summary!C6</f>
        <v>Fall 2021</v>
      </c>
      <c r="D7" s="416" t="s">
        <v>1</v>
      </c>
      <c r="E7" s="35"/>
    </row>
    <row r="8" spans="1:5" ht="15.6" x14ac:dyDescent="0.25">
      <c r="A8" s="419"/>
      <c r="B8" s="87" t="str">
        <f>(Summary!B7)</f>
        <v>as of 6/10/22</v>
      </c>
      <c r="C8" s="349" t="str">
        <f>Summary!C7</f>
        <v>as of 6/10/21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0.65952059057061307</v>
      </c>
      <c r="C10" s="10">
        <f>IF(ISERROR(Summary!C48/Summary!C10),"n/a",Summary!C48/Summary!C10)</f>
        <v>0.64112133119662806</v>
      </c>
      <c r="D10" s="12">
        <f>IF(ISERROR(B10-C10),"n/a",B10-C10)</f>
        <v>1.8399259373985011E-2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0.19916701916506688</v>
      </c>
      <c r="C11" s="10">
        <f>IF(ISERROR(Summary!C67/Summary!C48),"n/a",Summary!C67/Summary!C48)</f>
        <v>0.20541003252867659</v>
      </c>
      <c r="D11" s="12">
        <f>IF(ISERROR(B11-C11),"n/a",B11-C11)</f>
        <v>-6.2430133636097174E-3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>
        <f>IF(ISERROR(Summary!B53/Summary!B15),"n/a",Summary!B53/Summary!B15)</f>
        <v>0.855393125246938</v>
      </c>
      <c r="C16" s="10">
        <f>IF(ISERROR(Summary!C53/Summary!C15),"n/a",Summary!C53/Summary!C15)</f>
        <v>0.84157160963244615</v>
      </c>
      <c r="D16" s="12">
        <f>IF(ISERROR(B16-C16),"n/a",B16-C16)</f>
        <v>1.3821515614491853E-2</v>
      </c>
      <c r="E16" s="35"/>
    </row>
    <row r="17" spans="1:5" ht="15" x14ac:dyDescent="0.25">
      <c r="A17" s="14" t="s">
        <v>13</v>
      </c>
      <c r="B17" s="10">
        <f>IF(ISERROR(Summary!B72/Summary!B53),"n/a",Summary!B72/Summary!B53)</f>
        <v>7.7598152424942266E-2</v>
      </c>
      <c r="C17" s="10">
        <f>IF(ISERROR(Summary!C72/Summary!C53),"n/a",Summary!C72/Summary!C53)</f>
        <v>4.1164658634538151E-2</v>
      </c>
      <c r="D17" s="12">
        <f>IF(ISERROR(B17-C17),"n/a",B17-C17)</f>
        <v>3.6433493790404115E-2</v>
      </c>
      <c r="E17" s="35"/>
    </row>
    <row r="18" spans="1:5" ht="15" x14ac:dyDescent="0.25">
      <c r="A18" s="14" t="s">
        <v>14</v>
      </c>
      <c r="B18" s="10">
        <f>IF(ISERROR(Summary!B115/Summary!B53),"n/a",Summary!B115/Summary!B53)</f>
        <v>0</v>
      </c>
      <c r="C18" s="10">
        <f>IF(ISERROR(Summary!C115/Summary!C53),"n/a",Summary!C115/Summary!C53)</f>
        <v>0</v>
      </c>
      <c r="D18" s="12">
        <f>IF(ISERROR(B18-C18),"n/a",B18-C18)</f>
        <v>0</v>
      </c>
      <c r="E18" s="35"/>
    </row>
    <row r="19" spans="1:5" ht="15" x14ac:dyDescent="0.25">
      <c r="A19" s="14" t="s">
        <v>15</v>
      </c>
      <c r="B19" s="10">
        <f>IF(ISERROR(Summary!B115/Summary!B72),"n/a",Summary!B115/Summary!B72)</f>
        <v>0</v>
      </c>
      <c r="C19" s="10">
        <f>IF(ISERROR(Summary!C115/Summary!C72),"n/a",Summary!C115/Summary!C72)</f>
        <v>0</v>
      </c>
      <c r="D19" s="12">
        <f>IF(ISERROR(B19-C19),"n/a",B19-C19)</f>
        <v>0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0.78945467677862047</v>
      </c>
      <c r="C22" s="10">
        <f>IF(ISERROR(Summary!C51/Summary!C13),"n/a",Summary!C51/Summary!C13)</f>
        <v>0.75236891977258369</v>
      </c>
      <c r="D22" s="12">
        <f>IF(ISERROR(B22-C22),"n/a",B22-C22)</f>
        <v>3.7085757006036779E-2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0.11436413540713632</v>
      </c>
      <c r="C23" s="10">
        <f>IF(ISERROR(Summary!C70/Summary!C51),"n/a",Summary!C70/Summary!C51)</f>
        <v>7.7805765463196189E-2</v>
      </c>
      <c r="D23" s="12">
        <f>IF(ISERROR(B23-C23),"n/a",B23-C23)</f>
        <v>3.6558369943940128E-2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0.68175166459354652</v>
      </c>
      <c r="C28" s="10">
        <f>IF(ISERROR(Summary!C47/Summary!C9),"n/a",Summary!C47/Summary!C9)</f>
        <v>0.66016062579505974</v>
      </c>
      <c r="D28" s="12">
        <f>IF(ISERROR(B28-C28),"n/a",B28-C28)</f>
        <v>2.1591038798486784E-2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0.18215723101690368</v>
      </c>
      <c r="C29" s="10">
        <f>IF(ISERROR(Summary!C66/Summary!C47),"n/a",Summary!C66/Summary!C47)</f>
        <v>0.18288754673569169</v>
      </c>
      <c r="D29" s="12">
        <f>IF(ISERROR(B29-C29),"n/a",B29-C29)</f>
        <v>-7.3031571878801049E-4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Fall 2022</v>
      </c>
      <c r="C35" s="363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6/10/22</v>
      </c>
      <c r="C36" s="349" t="str">
        <f>Summary!C7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0.61504424778761058</v>
      </c>
      <c r="C39" s="10">
        <f>IF(ISERROR(Summary!C56/Summary!C18),"n/a",Summary!C56/Summary!C18)</f>
        <v>0.62472083172891801</v>
      </c>
      <c r="D39" s="12">
        <f>IF(ISERROR(B39-C39),"n/a",B39-C39)</f>
        <v>-9.6765839413074373E-3</v>
      </c>
    </row>
    <row r="40" spans="1:4" ht="15" x14ac:dyDescent="0.25">
      <c r="A40" s="14" t="s">
        <v>13</v>
      </c>
      <c r="B40" s="10">
        <f>IF(ISERROR(Summary!B75/Summary!B56),"n/a",Summary!B75/Summary!B56)</f>
        <v>0.22201438848920863</v>
      </c>
      <c r="C40" s="10">
        <f>IF(ISERROR(Summary!C75/Summary!C56),"n/a",Summary!C75/Summary!C56)</f>
        <v>0.28081854043392507</v>
      </c>
      <c r="D40" s="12">
        <f>IF(ISERROR(B40-C40),"n/a",B40-C40)</f>
        <v>-5.8804151944716443E-2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IF(ISERROR(Summary!B57/Summary!B19),"n/a",Summary!B57/Summary!B19)</f>
        <v>0.37234042553191488</v>
      </c>
      <c r="C45" s="10">
        <f>IF(ISERROR(Summary!C57/Summary!C19),"n/a",Summary!C57/Summary!C19)</f>
        <v>0.61860465116279073</v>
      </c>
      <c r="D45" s="12">
        <f t="shared" ref="D45:D49" si="0">IF(ISERROR(B45-C45),"n/a",B45-C45)</f>
        <v>-0.24626422563087585</v>
      </c>
    </row>
    <row r="46" spans="1:4" ht="15" x14ac:dyDescent="0.25">
      <c r="A46" s="14" t="s">
        <v>13</v>
      </c>
      <c r="B46" s="10">
        <f>IF(ISERROR(Summary!B76/Summary!B57),"n/a",Summary!B76/Summary!B57)</f>
        <v>0.15714285714285714</v>
      </c>
      <c r="C46" s="10">
        <f>IF(ISERROR(Summary!C76/Summary!C57),"n/a",Summary!C76/Summary!C57)</f>
        <v>0.12781954887218044</v>
      </c>
      <c r="D46" s="12">
        <f t="shared" si="0"/>
        <v>2.9323308270676696E-2</v>
      </c>
    </row>
    <row r="47" spans="1:4" ht="15" x14ac:dyDescent="0.25">
      <c r="A47" s="14" t="s">
        <v>14</v>
      </c>
      <c r="B47" s="10">
        <f>IF(ISERROR(Summary!B119/Summary!B57),"n/a",Summary!B119/Summary!B57)</f>
        <v>0</v>
      </c>
      <c r="C47" s="10">
        <f>IF(ISERROR(Summary!C119/Summary!C57),"n/a",Summary!C119/Summary!C57)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IF(ISERROR(Summary!B119/Summary!B76),"n/a",Summary!B119/Summary!B76)</f>
        <v>0</v>
      </c>
      <c r="C48" s="10">
        <f>IF(ISERROR(Summary!C119/Summary!C76),"n/a",Summary!C119/Summary!C76)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0.31168831168831168</v>
      </c>
      <c r="C51" s="10">
        <f>IF(ISERROR(Summary!C62/Summary!C24),"n/a",Summary!C62/Summary!C24)</f>
        <v>0.25974025974025972</v>
      </c>
      <c r="D51" s="12">
        <f>IF(ISERROR(B51-C51),"n/a",B51-C51)</f>
        <v>5.1948051948051965E-2</v>
      </c>
    </row>
    <row r="52" spans="1:4" ht="15" x14ac:dyDescent="0.25">
      <c r="A52" s="14" t="s">
        <v>13</v>
      </c>
      <c r="B52" s="10">
        <f>IF(ISERROR(Summary!B81/Summary!B62),"n/a",Summary!B81/Summary!B62)</f>
        <v>0.15277777777777779</v>
      </c>
      <c r="C52" s="10">
        <f>IF(ISERROR(Summary!C81/Summary!C62),"n/a",Summary!C81/Summary!C62)</f>
        <v>0.21666666666666667</v>
      </c>
      <c r="D52" s="12">
        <f>IF(ISERROR(B52-C52),"n/a",B52-C52)</f>
        <v>-6.3888888888888884E-2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0.68744186046511624</v>
      </c>
      <c r="C57" s="10">
        <f>IF(ISERROR(Summary!C59/Summary!C21),"n/a",Summary!C59/Summary!C21)</f>
        <v>0.74222896133434424</v>
      </c>
      <c r="D57" s="12">
        <f>IF(ISERROR(B57-C57),"n/a",B57-C57)</f>
        <v>-5.4787100869228E-2</v>
      </c>
    </row>
    <row r="58" spans="1:4" ht="15" x14ac:dyDescent="0.25">
      <c r="A58" s="14" t="s">
        <v>13</v>
      </c>
      <c r="B58" s="10">
        <f>IF(ISERROR(Summary!B78/Summary!B59),"n/a",Summary!B78/Summary!B59)</f>
        <v>0.23004059539918809</v>
      </c>
      <c r="C58" s="10">
        <f>IF(ISERROR(Summary!C78/Summary!C59),"n/a",Summary!C78/Summary!C59)</f>
        <v>0.16241062308478038</v>
      </c>
      <c r="D58" s="12">
        <f>IF(ISERROR(B58-C58),"n/a",B58-C58)</f>
        <v>6.7629972314407705E-2</v>
      </c>
    </row>
    <row r="59" spans="1:4" ht="15" x14ac:dyDescent="0.25">
      <c r="A59" s="14" t="s">
        <v>14</v>
      </c>
      <c r="B59" s="10">
        <f>IF(ISERROR(Summary!B121/Summary!B59),"n/a",Summary!B121/Summary!B59)</f>
        <v>1.4884979702300407E-2</v>
      </c>
      <c r="C59" s="10">
        <f>IF(ISERROR(Summary!C121/Summary!C59),"n/a",Summary!C121/Summary!C59)</f>
        <v>1.0214504596527069E-3</v>
      </c>
      <c r="D59" s="12">
        <f>IF(ISERROR(B59-C59),"n/a",B59-C59)</f>
        <v>1.38635292426477E-2</v>
      </c>
    </row>
    <row r="60" spans="1:4" ht="15" x14ac:dyDescent="0.25">
      <c r="A60" s="14" t="s">
        <v>15</v>
      </c>
      <c r="B60" s="10">
        <f>IF(ISERROR(Summary!B121/Summary!B78),"n/a",Summary!B121/Summary!B78)</f>
        <v>6.4705882352941183E-2</v>
      </c>
      <c r="C60" s="10">
        <f>IF(ISERROR(Summary!C121/Summary!C78),"n/a",Summary!C121/Summary!C78)</f>
        <v>6.2893081761006293E-3</v>
      </c>
      <c r="D60" s="12">
        <f>IF(ISERROR(B60-C60),"n/a",B60-C60)</f>
        <v>5.8416574176840555E-2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>
        <f>IF(ISERROR(Summary!C140/Summary!C121), "n/a",Summary!C140/Summary!C121)</f>
        <v>0</v>
      </c>
      <c r="D61" s="12">
        <f>IF(ISERROR(B61-C61),"n/a",B61-C61)</f>
        <v>0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0.6120837892762232</v>
      </c>
      <c r="C63" s="10">
        <f>IF(ISERROR(Summary!C54/Summary!C16),"n/a",Summary!C54/Summary!C16)</f>
        <v>0.62942372881355935</v>
      </c>
      <c r="D63" s="12">
        <f>IF(ISERROR(B63-C63),"n/a",B63-C63)</f>
        <v>-1.7339939537336146E-2</v>
      </c>
    </row>
    <row r="64" spans="1:4" ht="15" x14ac:dyDescent="0.25">
      <c r="A64" s="14" t="s">
        <v>13</v>
      </c>
      <c r="B64" s="10">
        <f>IF(ISERROR(Summary!B73/Summary!B54),"n/a",Summary!B73/Summary!B54)</f>
        <v>0.2215553569148257</v>
      </c>
      <c r="C64" s="10">
        <f>IF(ISERROR(Summary!C73/Summary!C54),"n/a",Summary!C73/Summary!C54)</f>
        <v>0.2657259801809565</v>
      </c>
      <c r="D64" s="12">
        <f>IF(ISERROR(B64-C64),"n/a",B64-C64)</f>
        <v>-4.4170623266130804E-2</v>
      </c>
    </row>
    <row r="65" spans="1:4" ht="15" x14ac:dyDescent="0.25">
      <c r="A65" s="14" t="s">
        <v>14</v>
      </c>
      <c r="B65" s="10">
        <f>IF(ISERROR(Summary!B116/Summary!B54),"n/a",Summary!B116/Summary!B54)</f>
        <v>1.4046737326012004E-3</v>
      </c>
      <c r="C65" s="10">
        <f>IF(ISERROR(Summary!C116/Summary!C54),"n/a",Summary!C116/Summary!C54)</f>
        <v>1.0771219302024989E-4</v>
      </c>
      <c r="D65" s="12">
        <f>IF(ISERROR(B65-C65),"n/a",B65-C65)</f>
        <v>1.2969615395809504E-3</v>
      </c>
    </row>
    <row r="66" spans="1:4" ht="15" x14ac:dyDescent="0.25">
      <c r="A66" s="14" t="s">
        <v>15</v>
      </c>
      <c r="B66" s="10">
        <f>IF(ISERROR(Summary!B116/Summary!B73),"n/a",Summary!B116/Summary!B73)</f>
        <v>6.3400576368876083E-3</v>
      </c>
      <c r="C66" s="10">
        <f>IF(ISERROR(Summary!C116/Summary!C73),"n/a",Summary!C116/Summary!C73)</f>
        <v>4.0535062829347385E-4</v>
      </c>
      <c r="D66" s="12">
        <f>IF(ISERROR(B66-C66),"n/a",B66-C66)</f>
        <v>5.9347070085941341E-3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>
        <f>IF(ISERROR(Summary!C135/Summary!C116), "n/a",Summary!C135/Summary!C116)</f>
        <v>0</v>
      </c>
      <c r="D67" s="13">
        <f>IF(ISERROR(B67-C67),"n/a",B67-C67)</f>
        <v>0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6/10/2022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Fall 2022</v>
      </c>
      <c r="B3" s="376"/>
      <c r="C3" s="376"/>
      <c r="D3" s="376"/>
      <c r="E3" s="332"/>
    </row>
    <row r="4" spans="1:5" ht="15.6" x14ac:dyDescent="0.3">
      <c r="A4" s="377" t="str">
        <f>Summary!A4</f>
        <v>as of Friday, June 10,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5" ht="15.75" customHeight="1" x14ac:dyDescent="0.25">
      <c r="A9" s="419"/>
      <c r="B9" s="349" t="str">
        <f>(Summary!B7)</f>
        <v>as of 6/10/22</v>
      </c>
      <c r="C9" s="351" t="str">
        <f>Summary!C7</f>
        <v>as of 6/10/21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0.5199460916442048</v>
      </c>
      <c r="C11" s="10">
        <f>IF(ISERROR(College!G13/College!C13),"n/a",College!G13/College!C13)</f>
        <v>0.52486075949367084</v>
      </c>
      <c r="D11" s="12">
        <f>IF(ISERROR(B11-C11),"n/a",B11-C11)</f>
        <v>-4.9146678494660367E-3</v>
      </c>
    </row>
    <row r="12" spans="1:5" ht="15" x14ac:dyDescent="0.25">
      <c r="A12" s="14" t="s">
        <v>13</v>
      </c>
      <c r="B12" s="10">
        <f>IF(ISERROR(College!J13/College!F13),"n/a",College!J13/College!F13)</f>
        <v>0.16364264731294281</v>
      </c>
      <c r="C12" s="10">
        <f>IF(ISERROR(College!K13/College!G13),"n/a",College!K13/College!G13)</f>
        <v>0.17113640748601197</v>
      </c>
      <c r="D12" s="12">
        <f>IF(ISERROR(B12-C12),"n/a",B12-C12)</f>
        <v>-7.4937601730691583E-3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IF(ISERROR(College!F17/College!B17),"n/a",College!F17/College!B17)</f>
        <v>0.80512820512820515</v>
      </c>
      <c r="C17" s="10">
        <f>IF(ISERROR(College!G17/College!C17),"n/a",College!G17/College!C17)</f>
        <v>0.84110169491525422</v>
      </c>
      <c r="D17" s="12">
        <f>IF(ISERROR(B17-C17),"n/a",B17-C17)</f>
        <v>-3.5973489787049062E-2</v>
      </c>
    </row>
    <row r="18" spans="1:4" ht="15" x14ac:dyDescent="0.25">
      <c r="A18" s="14" t="s">
        <v>13</v>
      </c>
      <c r="B18" s="10">
        <f>IF(ISERROR(College!J17/College!F17),"n/a",College!J17/College!F17)</f>
        <v>7.4309978768577492E-2</v>
      </c>
      <c r="C18" s="10">
        <f>IF(ISERROR(College!K17/College!G17),"n/a",College!K17/College!G17)</f>
        <v>3.2745591939546598E-2</v>
      </c>
      <c r="D18" s="12">
        <f>IF(ISERROR(B18-C18),"n/a",B18-C18)</f>
        <v>4.1564386829030894E-2</v>
      </c>
    </row>
    <row r="19" spans="1:4" ht="15" x14ac:dyDescent="0.25">
      <c r="A19" s="14" t="s">
        <v>14</v>
      </c>
      <c r="B19" s="10">
        <f>IF(ISERROR(College!N17/College!F17),"n/a",College!N17/College!F17)</f>
        <v>0</v>
      </c>
      <c r="C19" s="10">
        <f>IF(ISERROR(College!O17/College!G17),"n/a",College!O17/College!G17)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IF(ISERROR(College!N17/College!J17),"n/a",College!N17/College!J17)</f>
        <v>0</v>
      </c>
      <c r="C20" s="10">
        <f>IF(ISERROR(College!O17/College!K17),"n/a",College!O17/College!K17)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IF(ISERROR(College!F15/College!B15),"n/a",College!F15/College!B15)</f>
        <v>0.78217821782178221</v>
      </c>
      <c r="C23" s="10">
        <f>IF(ISERROR(College!G15/College!C15),"n/a",College!G15/College!C15)</f>
        <v>0.71113561190738694</v>
      </c>
      <c r="D23" s="12">
        <f>IF(ISERROR(B23-C23),"n/a",B23-C23)</f>
        <v>7.1042605914395263E-2</v>
      </c>
    </row>
    <row r="24" spans="1:4" ht="15" x14ac:dyDescent="0.25">
      <c r="A24" s="14" t="s">
        <v>13</v>
      </c>
      <c r="B24" s="10">
        <f>IF(ISERROR(College!J15/College!F15),"n/a",College!J15/College!F15)</f>
        <v>0.14135021097046413</v>
      </c>
      <c r="C24" s="10">
        <f>IF(ISERROR(College!K15/College!G15),"n/a",College!K15/College!G15)</f>
        <v>6.6666666666666666E-2</v>
      </c>
      <c r="D24" s="12">
        <f>IF(ISERROR(B24-C24),"n/a",B24-C24)</f>
        <v>7.4683544303797464E-2</v>
      </c>
    </row>
    <row r="25" spans="1:4" ht="15" x14ac:dyDescent="0.25">
      <c r="A25" s="14" t="s">
        <v>14</v>
      </c>
      <c r="B25" s="10">
        <f>IF(ISERROR(College!N15/College!F15),"n/a",College!N15/College!F15)</f>
        <v>0</v>
      </c>
      <c r="C25" s="10">
        <f>IF(ISERROR(College!O15/College!G15),"n/a",College!O15/College!G15)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IF(ISERROR(College!N15/College!J15),"n/a",College!N15/College!J15)</f>
        <v>0</v>
      </c>
      <c r="C26" s="10">
        <f>IF(ISERROR(College!O15/College!K15),"n/a",College!O15/College!K15)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0.55743792063123698</v>
      </c>
      <c r="C29" s="10">
        <f>IF(ISERROR(College!G11/College!C11),"n/a",College!G11/College!C11)</f>
        <v>0.55313666251999294</v>
      </c>
      <c r="D29" s="12">
        <f>IF(ISERROR(B29-C29),"n/a",B29-C29)</f>
        <v>4.301258111244044E-3</v>
      </c>
    </row>
    <row r="30" spans="1:4" ht="15" x14ac:dyDescent="0.25">
      <c r="A30" s="14" t="s">
        <v>13</v>
      </c>
      <c r="B30" s="10">
        <f>IF(ISERROR(College!J11/College!F11),"n/a",College!J11/College!F11)</f>
        <v>0.15487094088259784</v>
      </c>
      <c r="C30" s="10">
        <f>IF(ISERROR(College!K11/College!G11),"n/a",College!K11/College!G11)</f>
        <v>0.15148594377510041</v>
      </c>
      <c r="D30" s="12">
        <f>IF(ISERROR(B30-C30),"n/a",B30-C30)</f>
        <v>3.3849971074974283E-3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6/10/22</v>
      </c>
      <c r="C36" s="349" t="str">
        <f>(Summary!C7)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0.39825942809780357</v>
      </c>
      <c r="C39" s="10">
        <f>IF(ISERROR(College!G20/College!C20),"n/a",College!G20/College!C20)</f>
        <v>0.40715971675845791</v>
      </c>
      <c r="D39" s="12">
        <f>IF(ISERROR(B39-C39),"n/a",B39-C39)</f>
        <v>-8.900288660654343E-3</v>
      </c>
    </row>
    <row r="40" spans="1:4" ht="15" x14ac:dyDescent="0.25">
      <c r="A40" s="14" t="s">
        <v>13</v>
      </c>
      <c r="B40" s="10">
        <f>IF(ISERROR(College!J20/College!F20),"n/a",College!J20/College!F20)</f>
        <v>0.19875130072840791</v>
      </c>
      <c r="C40" s="10">
        <f>IF(ISERROR(College!K20/College!G20),"n/a",College!K20/College!G20)</f>
        <v>0.30724637681159422</v>
      </c>
      <c r="D40" s="12">
        <f>IF(ISERROR(B40-C40),"n/a",B40-C40)</f>
        <v>-0.10849507608318631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IF(ISERROR(College!F21/College!B21),"n/a",College!F21/College!B21)</f>
        <v>0.21951219512195122</v>
      </c>
      <c r="C45" s="10">
        <f>IF(ISERROR(College!G21/College!C21),"n/a",College!G21/College!C21)</f>
        <v>0.51724137931034486</v>
      </c>
      <c r="D45" s="12">
        <f t="shared" ref="D45:D49" si="0">IF(ISERROR(B45-C45),"n/a",B45-C45)</f>
        <v>-0.29772918418839367</v>
      </c>
    </row>
    <row r="46" spans="1:4" ht="15" x14ac:dyDescent="0.25">
      <c r="A46" s="14" t="s">
        <v>13</v>
      </c>
      <c r="B46" s="10">
        <f>IF(ISERROR(College!J21/College!F21),"n/a",College!J21/College!F21)</f>
        <v>0.1111111111111111</v>
      </c>
      <c r="C46" s="10">
        <f>IF(ISERROR(College!K21/College!G21),"n/a",College!K21/College!G21)</f>
        <v>0.16666666666666666</v>
      </c>
      <c r="D46" s="12">
        <f t="shared" si="0"/>
        <v>-5.5555555555555552E-2</v>
      </c>
    </row>
    <row r="47" spans="1:4" ht="15" x14ac:dyDescent="0.25">
      <c r="A47" s="14" t="s">
        <v>14</v>
      </c>
      <c r="B47" s="10">
        <f>IF(ISERROR(College!N21/College!F21),"n/a",College!N21/College!F21)</f>
        <v>0</v>
      </c>
      <c r="C47" s="10">
        <f>IF(ISERROR(College!O21/College!G21),"n/a",College!O21/College!G21)</f>
        <v>0</v>
      </c>
      <c r="D47" s="12">
        <f t="shared" si="0"/>
        <v>0</v>
      </c>
    </row>
    <row r="48" spans="1:4" ht="15" x14ac:dyDescent="0.25">
      <c r="A48" s="14" t="s">
        <v>15</v>
      </c>
      <c r="B48" s="10">
        <f>IF(ISERROR(College!N21/College!J21),"n/a",College!N21/College!J21)</f>
        <v>0</v>
      </c>
      <c r="C48" s="10">
        <f>IF(ISERROR(College!O21/College!K21),"n/a",College!O21/College!K21)</f>
        <v>0</v>
      </c>
      <c r="D48" s="12">
        <f t="shared" si="0"/>
        <v>0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0.16666666666666666</v>
      </c>
      <c r="C51" s="10">
        <f>IF(ISERROR(College!G25/College!C25),"n/a",College!G25/College!C25)</f>
        <v>0.16</v>
      </c>
      <c r="D51" s="12">
        <f>IF(ISERROR(B51-C51),"n/a",B51-C51)</f>
        <v>6.6666666666666541E-3</v>
      </c>
    </row>
    <row r="52" spans="1:4" ht="15" x14ac:dyDescent="0.25">
      <c r="A52" s="14" t="s">
        <v>13</v>
      </c>
      <c r="B52" s="10">
        <f>IF(ISERROR(College!J25/College!F25),"n/a",College!J25/College!F25)</f>
        <v>0.1111111111111111</v>
      </c>
      <c r="C52" s="10">
        <f>IF(ISERROR(College!K25/College!G25),"n/a",College!K25/College!G25)</f>
        <v>0.25</v>
      </c>
      <c r="D52" s="12">
        <f>IF(ISERROR(B52-C52),"n/a",B52-C52)</f>
        <v>-0.1388888888888889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IF(ISERROR(College!N25/College!J25),"n/a",College!N25/College!J25)</f>
        <v>0</v>
      </c>
      <c r="C54" s="10">
        <f>IF(ISERROR(College!O25/College!K25),"n/a",College!O25/College!K25)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0.51528384279475981</v>
      </c>
      <c r="C57" s="10">
        <f>IF(ISERROR(College!G23/College!C23),"n/a",College!G23/College!C23)</f>
        <v>0.46025104602510458</v>
      </c>
      <c r="D57" s="12">
        <f>IF(ISERROR(B57-C57),"n/a",B57-C57)</f>
        <v>5.5032796769655223E-2</v>
      </c>
    </row>
    <row r="58" spans="1:4" ht="15" x14ac:dyDescent="0.25">
      <c r="A58" s="14" t="s">
        <v>13</v>
      </c>
      <c r="B58" s="10">
        <f>IF(ISERROR(College!J23/College!F23),"n/a",College!J23/College!F23)</f>
        <v>0.16101694915254236</v>
      </c>
      <c r="C58" s="10">
        <f>IF(ISERROR(College!K23/College!G23),"n/a",College!K23/College!G23)</f>
        <v>0.25454545454545452</v>
      </c>
      <c r="D58" s="12">
        <f>IF(ISERROR(B58-C58),"n/a",B58-C58)</f>
        <v>-9.3528505392912159E-2</v>
      </c>
    </row>
    <row r="59" spans="1:4" ht="15" x14ac:dyDescent="0.25">
      <c r="A59" s="14" t="s">
        <v>14</v>
      </c>
      <c r="B59" s="10">
        <f>IF(ISERROR(College!N23/College!F23),"n/a",College!N23/College!F23)</f>
        <v>4.2372881355932202E-2</v>
      </c>
      <c r="C59" s="10">
        <f>IF(ISERROR(College!O23/College!G23),"n/a",College!O23/College!G23)</f>
        <v>0</v>
      </c>
      <c r="D59" s="12">
        <f>IF(ISERROR(B59-C59),"n/a",B59-C59)</f>
        <v>4.2372881355932202E-2</v>
      </c>
    </row>
    <row r="60" spans="1:4" ht="15" x14ac:dyDescent="0.25">
      <c r="A60" s="14" t="s">
        <v>15</v>
      </c>
      <c r="B60" s="10">
        <f>IF(ISERROR(College!N23/College!J23),"n/a",College!N23/College!J23)</f>
        <v>0.26315789473684209</v>
      </c>
      <c r="C60" s="10">
        <f>IF(ISERROR(College!O23/College!K23),"n/a",College!O23/College!K23)</f>
        <v>0</v>
      </c>
      <c r="D60" s="12">
        <f>IF(ISERROR(B60-C60),"n/a",B60-C60)</f>
        <v>0.26315789473684209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0.39812814974802013</v>
      </c>
      <c r="C63" s="10">
        <f>IF(ISERROR(College!G18/College!C18),"n/a",College!G18/College!C18)</f>
        <v>0.40948425060574595</v>
      </c>
      <c r="D63" s="12">
        <f>IF(ISERROR(B63-C63),"n/a",B63-C63)</f>
        <v>-1.1356100857725815E-2</v>
      </c>
    </row>
    <row r="64" spans="1:4" ht="15" x14ac:dyDescent="0.25">
      <c r="A64" s="14" t="s">
        <v>13</v>
      </c>
      <c r="B64" s="10">
        <f>IF(ISERROR(College!J18/College!F18),"n/a",College!J18/College!F18)</f>
        <v>0.19258589511754068</v>
      </c>
      <c r="C64" s="10">
        <f>IF(ISERROR(College!K18/College!G18),"n/a",College!K18/College!G18)</f>
        <v>0.29839391377852914</v>
      </c>
      <c r="D64" s="12">
        <f>IF(ISERROR(B64-C64),"n/a",B64-C64)</f>
        <v>-0.10580801866098846</v>
      </c>
    </row>
    <row r="65" spans="1:4" ht="15" x14ac:dyDescent="0.25">
      <c r="A65" s="14" t="s">
        <v>14</v>
      </c>
      <c r="B65" s="10">
        <f>IF(ISERROR(College!N18/College!F18),"n/a",College!N18/College!F18)</f>
        <v>4.5207956600361665E-3</v>
      </c>
      <c r="C65" s="10">
        <f>IF(ISERROR(College!O18/College!G18),"n/a",College!O18/College!G18)</f>
        <v>0</v>
      </c>
      <c r="D65" s="12">
        <f>IF(ISERROR(B65-C65),"n/a",B65-C65)</f>
        <v>4.5207956600361665E-3</v>
      </c>
    </row>
    <row r="66" spans="1:4" ht="15" x14ac:dyDescent="0.25">
      <c r="A66" s="14" t="s">
        <v>15</v>
      </c>
      <c r="B66" s="10">
        <f>IF(ISERROR(College!N18/College!J18),"n/a",College!N18/College!J18)</f>
        <v>2.3474178403755867E-2</v>
      </c>
      <c r="C66" s="10">
        <f>IF(ISERROR(College!O18/College!K18),"n/a",College!O18/College!K18)</f>
        <v>0</v>
      </c>
      <c r="D66" s="12">
        <f>IF(ISERROR(B66-C66),"n/a",B66-C66)</f>
        <v>2.3474178403755867E-2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6:D6"/>
    <mergeCell ref="A1:D1"/>
    <mergeCell ref="A2:D2"/>
    <mergeCell ref="A3:D3"/>
    <mergeCell ref="A4:D4"/>
    <mergeCell ref="A7:D7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Fall 2022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June 10,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19" ht="15.75" customHeight="1" x14ac:dyDescent="0.25">
      <c r="A9" s="419"/>
      <c r="B9" s="349" t="str">
        <f>(Summary!B7)</f>
        <v>as of 6/10/22</v>
      </c>
      <c r="C9" s="351" t="str">
        <f>Summary!C7</f>
        <v>as of 6/10/21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0.66939852757327412</v>
      </c>
      <c r="C11" s="10">
        <f>IF(ISERROR(College!G29/College!C29),"n/a",College!G29/College!C29)</f>
        <v>0.62545572015321427</v>
      </c>
      <c r="D11" s="12">
        <f>IF(ISERROR(B11-C11),"n/a",B11-C11)</f>
        <v>4.3942807420059848E-2</v>
      </c>
    </row>
    <row r="12" spans="1:19" ht="15" x14ac:dyDescent="0.25">
      <c r="A12" s="14" t="s">
        <v>13</v>
      </c>
      <c r="B12" s="10">
        <f>IF(ISERROR(College!J29/College!F29),"n/a",College!J29/College!F29)</f>
        <v>0.19056512416130594</v>
      </c>
      <c r="C12" s="10">
        <f>IF(ISERROR(College!K29/College!G29),"n/a",College!K29/College!G29)</f>
        <v>0.20069357337858776</v>
      </c>
      <c r="D12" s="12">
        <f>IF(ISERROR(B12-C12),"n/a",B12-C12)</f>
        <v>-1.0128449217281815E-2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>
        <f>IF(ISERROR(College!O29/College!G29),"n/a",College!O29/College!G29)</f>
        <v>0</v>
      </c>
      <c r="D13" s="12">
        <f>IF(ISERROR(B13-C13),"n/a",B13-C13)</f>
        <v>0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>
        <f>IF(ISERROR(College!O29/College!K29),"n/a",College!O29/College!K29)</f>
        <v>0</v>
      </c>
      <c r="D14" s="12">
        <f>IF(ISERROR(B14-C14),"n/a",B14-C14)</f>
        <v>0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IF(ISERROR(College!F33/College!B33),"n/a",College!F33/College!B33)</f>
        <v>0.85477505919494867</v>
      </c>
      <c r="C17" s="10">
        <f>IF(ISERROR(College!G33/College!C33),"n/a",College!G33/College!C33)</f>
        <v>0.82968750000000002</v>
      </c>
      <c r="D17" s="12">
        <f>IF(ISERROR(B17-C17),"n/a",B17-C17)</f>
        <v>2.508755919494865E-2</v>
      </c>
    </row>
    <row r="18" spans="1:4" ht="15" x14ac:dyDescent="0.25">
      <c r="A18" s="14" t="s">
        <v>13</v>
      </c>
      <c r="B18" s="10">
        <f>IF(ISERROR(College!J33/College!F33),"n/a",College!J33/College!F33)</f>
        <v>7.8485687903970452E-2</v>
      </c>
      <c r="C18" s="10">
        <f>IF(ISERROR(College!K33/College!G33),"n/a",College!K33/College!G33)</f>
        <v>3.5781544256120526E-2</v>
      </c>
      <c r="D18" s="12">
        <f>IF(ISERROR(B18-C18),"n/a",B18-C18)</f>
        <v>4.2704143647849926E-2</v>
      </c>
    </row>
    <row r="19" spans="1:4" ht="15" x14ac:dyDescent="0.25">
      <c r="A19" s="14" t="s">
        <v>14</v>
      </c>
      <c r="B19" s="10">
        <f>IF(ISERROR(College!N33/College!F33),"n/a",College!N33/College!F33)</f>
        <v>0</v>
      </c>
      <c r="C19" s="10">
        <f>IF(ISERROR(College!O33/College!G33),"n/a",College!O33/College!G33)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IF(ISERROR(College!N33/College!J33),"n/a",College!N33/College!J33)</f>
        <v>0</v>
      </c>
      <c r="C20" s="10">
        <f>IF(ISERROR(College!O33/College!K33),"n/a",College!O33/College!K33)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0.78040327662255826</v>
      </c>
      <c r="C23" s="10">
        <f>IF(ISERROR(College!G31/College!C31),"n/a",College!G31/College!C31)</f>
        <v>0.7497360084477297</v>
      </c>
      <c r="D23" s="12">
        <f>IF(ISERROR(B23-C23),"n/a",B23-C23)</f>
        <v>3.0667268174828566E-2</v>
      </c>
    </row>
    <row r="24" spans="1:4" ht="15" x14ac:dyDescent="0.25">
      <c r="A24" s="14" t="s">
        <v>13</v>
      </c>
      <c r="B24" s="10">
        <f>IF(ISERROR(College!J31/College!F31),"n/a",College!J31/College!F31)</f>
        <v>0.10173597093257973</v>
      </c>
      <c r="C24" s="10">
        <f>IF(ISERROR(College!K31/College!G31),"n/a",College!K31/College!G31)</f>
        <v>8.1690140845070425E-2</v>
      </c>
      <c r="D24" s="12">
        <f>IF(ISERROR(B24-C24),"n/a",B24-C24)</f>
        <v>2.0045830087509306E-2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0.69195022659190419</v>
      </c>
      <c r="C29" s="10">
        <f>IF(ISERROR(College!G27/College!C27),"n/a",College!G27/College!C27)</f>
        <v>0.64928266770065912</v>
      </c>
      <c r="D29" s="12">
        <f>IF(ISERROR(B29-C29),"n/a",B29-C29)</f>
        <v>4.2667558891245072E-2</v>
      </c>
    </row>
    <row r="30" spans="1:4" ht="15" x14ac:dyDescent="0.25">
      <c r="A30" s="14" t="s">
        <v>13</v>
      </c>
      <c r="B30" s="10">
        <f>IF(ISERROR(College!J27/College!F27),"n/a",College!J27/College!F27)</f>
        <v>0.1716156962868402</v>
      </c>
      <c r="C30" s="10">
        <f>IF(ISERROR(College!K27/College!G27),"n/a",College!K27/College!G27)</f>
        <v>0.17509704389369962</v>
      </c>
      <c r="D30" s="12">
        <f>IF(ISERROR(B30-C30),"n/a",B30-C30)</f>
        <v>-3.4813476068594196E-3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6/10/22</v>
      </c>
      <c r="C36" s="349" t="str">
        <f>(Summary!C7)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0.75423555827719946</v>
      </c>
      <c r="C39" s="10">
        <f>IF(ISERROR(College!G36/College!C36),"n/a",College!G36/College!C36)</f>
        <v>0.78231176370155364</v>
      </c>
      <c r="D39" s="12">
        <f>IF(ISERROR(B39-C39),"n/a",B39-C39)</f>
        <v>-2.8076205424354184E-2</v>
      </c>
    </row>
    <row r="40" spans="1:4" ht="15" x14ac:dyDescent="0.25">
      <c r="A40" s="14" t="s">
        <v>13</v>
      </c>
      <c r="B40" s="10">
        <f>IF(ISERROR(College!J36/College!F36),"n/a",College!J36/College!F36)</f>
        <v>0.19079837618403248</v>
      </c>
      <c r="C40" s="10">
        <f>IF(ISERROR(College!K36/College!G36),"n/a",College!K36/College!G36)</f>
        <v>0.24378000872981231</v>
      </c>
      <c r="D40" s="12">
        <f>IF(ISERROR(B40-C40),"n/a",B40-C40)</f>
        <v>-5.2981632545779839E-2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IF(ISERROR(College!F37/College!B37),"n/a",College!F37/College!B37)</f>
        <v>0.61818181818181817</v>
      </c>
      <c r="C45" s="10">
        <f>IF(ISERROR(College!G37/College!C37),"n/a",College!G37/College!C37)</f>
        <v>0.84</v>
      </c>
      <c r="D45" s="12">
        <f>IF(ISERROR(B45-C45),"n/a",B45-C45)</f>
        <v>-0.2218181818181818</v>
      </c>
    </row>
    <row r="46" spans="1:4" ht="15" x14ac:dyDescent="0.25">
      <c r="A46" s="14" t="s">
        <v>13</v>
      </c>
      <c r="B46" s="10">
        <f>IF(ISERROR(College!J37/College!F37),"n/a",College!J37/College!F37)</f>
        <v>0.17647058823529413</v>
      </c>
      <c r="C46" s="10">
        <f>IF(ISERROR(College!K37/College!G37),"n/a",College!K37/College!G37)</f>
        <v>6.3492063492063489E-2</v>
      </c>
      <c r="D46" s="12">
        <f>IF(ISERROR(B46-C46),"n/a",B46-C46)</f>
        <v>0.11297852474323064</v>
      </c>
    </row>
    <row r="47" spans="1:4" ht="15" x14ac:dyDescent="0.25">
      <c r="A47" s="14" t="s">
        <v>14</v>
      </c>
      <c r="B47" s="10">
        <f>IF(ISERROR(College!N37/College!F37),"n/a",College!N37/College!F37)</f>
        <v>0</v>
      </c>
      <c r="C47" s="10">
        <f>IF(ISERROR(College!O37/College!G37),"n/a",College!O37/College!G37)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IF(ISERROR(College!N37/College!J37),"n/a",College!N37/College!J37)</f>
        <v>0</v>
      </c>
      <c r="C48" s="10">
        <f>IF(ISERROR(College!O37/College!K37),"n/a",College!O37/College!K37)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0.21739130434782608</v>
      </c>
      <c r="C51" s="10">
        <f>IF(ISERROR(College!G41/College!C41),"n/a",College!G41/College!C41)</f>
        <v>0.5</v>
      </c>
      <c r="D51" s="12">
        <f>IF(ISERROR(B51-C51),"n/a",B51-C51)</f>
        <v>-0.28260869565217395</v>
      </c>
    </row>
    <row r="52" spans="1:4" ht="15" x14ac:dyDescent="0.25">
      <c r="A52" s="14" t="s">
        <v>13</v>
      </c>
      <c r="B52" s="10">
        <f>IF(ISERROR(College!J41/College!F41),"n/a",College!J41/College!F41)</f>
        <v>0.18</v>
      </c>
      <c r="C52" s="10">
        <f>IF(ISERROR(College!K41/College!G41),"n/a",College!K41/College!G41)</f>
        <v>0.21739130434782608</v>
      </c>
      <c r="D52" s="12">
        <f>IF(ISERROR(B52-C52),"n/a",B52-C52)</f>
        <v>-3.7391304347826088E-2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IF(ISERROR(College!N41/College!J41),"n/a",College!N41/College!J41)</f>
        <v>0</v>
      </c>
      <c r="C54" s="10">
        <f>IF(ISERROR(College!O41/College!K41),"n/a",College!O41/College!K41)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0.8890845070422535</v>
      </c>
      <c r="C57" s="10">
        <f>IF(ISERROR(College!G39/College!C39),"n/a",College!G39/College!C39)</f>
        <v>0.99426934097421205</v>
      </c>
      <c r="D57" s="12">
        <f>IF(ISERROR(B57-C57),"n/a",B57-C57)</f>
        <v>-0.10518483393195854</v>
      </c>
    </row>
    <row r="58" spans="1:4" ht="15" x14ac:dyDescent="0.25">
      <c r="A58" s="14" t="s">
        <v>13</v>
      </c>
      <c r="B58" s="10">
        <f>IF(ISERROR(College!J39/College!F39),"n/a",College!J39/College!F39)</f>
        <v>0.2198019801980198</v>
      </c>
      <c r="C58" s="10">
        <f>IF(ISERROR(College!K39/College!G39),"n/a",College!K39/College!G39)</f>
        <v>0.14697406340057637</v>
      </c>
      <c r="D58" s="12">
        <f>IF(ISERROR(B58-C58),"n/a",B58-C58)</f>
        <v>7.2827916797443437E-2</v>
      </c>
    </row>
    <row r="59" spans="1:4" ht="15" x14ac:dyDescent="0.25">
      <c r="A59" s="14" t="s">
        <v>14</v>
      </c>
      <c r="B59" s="10">
        <f>IF(ISERROR(College!N39/College!F39),"n/a",College!N39/College!F39)</f>
        <v>9.9009900990099011E-3</v>
      </c>
      <c r="C59" s="10">
        <f>IF(ISERROR(College!O39/College!G39),"n/a",College!O39/College!G39)</f>
        <v>1.440922190201729E-3</v>
      </c>
      <c r="D59" s="12">
        <f>IF(ISERROR(B59-C59),"n/a",B59-C59)</f>
        <v>8.4600679088081727E-3</v>
      </c>
    </row>
    <row r="60" spans="1:4" ht="15" x14ac:dyDescent="0.25">
      <c r="A60" s="14" t="s">
        <v>15</v>
      </c>
      <c r="B60" s="10">
        <f>IF(ISERROR(College!N39/College!J39),"n/a",College!N39/College!J39)</f>
        <v>4.5045045045045043E-2</v>
      </c>
      <c r="C60" s="10">
        <f>IF(ISERROR(College!O39/College!K39),"n/a",College!O39/College!K39)</f>
        <v>9.8039215686274508E-3</v>
      </c>
      <c r="D60" s="12">
        <f>IF(ISERROR(B60-C60),"n/a",B60-C60)</f>
        <v>3.5241123476417592E-2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>
        <f>IF(ISERROR(College!S39/College!O39), "n/a",College!S39/College!O39)</f>
        <v>0</v>
      </c>
      <c r="D61" s="12">
        <f>IF(ISERROR(B61-C61),"n/a",B61-C61)</f>
        <v>0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0.76119402985074625</v>
      </c>
      <c r="C63" s="10">
        <f>IF(ISERROR(College!G34/College!C34),"n/a",College!G34/College!C34)</f>
        <v>0.80110086283844095</v>
      </c>
      <c r="D63" s="12">
        <f>IF(ISERROR(B63-C63),"n/a",B63-C63)</f>
        <v>-3.9906832987694707E-2</v>
      </c>
    </row>
    <row r="64" spans="1:4" ht="15" x14ac:dyDescent="0.25">
      <c r="A64" s="14" t="s">
        <v>13</v>
      </c>
      <c r="B64" s="10">
        <f>IF(ISERROR(College!J34/College!F34),"n/a",College!J34/College!F34)</f>
        <v>0.19397759103641457</v>
      </c>
      <c r="C64" s="10">
        <f>IF(ISERROR(College!K34/College!G34),"n/a",College!K34/College!G34)</f>
        <v>0.22896935933147633</v>
      </c>
      <c r="D64" s="12">
        <f>IF(ISERROR(B64-C64),"n/a",B64-C64)</f>
        <v>-3.4991768295061759E-2</v>
      </c>
    </row>
    <row r="65" spans="1:4" ht="15" x14ac:dyDescent="0.25">
      <c r="A65" s="14" t="s">
        <v>14</v>
      </c>
      <c r="B65" s="10">
        <f>IF(ISERROR(College!N34/College!F34),"n/a",College!N34/College!F34)</f>
        <v>1.1671335200746965E-3</v>
      </c>
      <c r="C65" s="10">
        <f>IF(ISERROR(College!O34/College!G34),"n/a",College!O34/College!G34)</f>
        <v>1.8570102135561745E-4</v>
      </c>
      <c r="D65" s="12">
        <f>IF(ISERROR(B65-C65),"n/a",B65-C65)</f>
        <v>9.8143249871907902E-4</v>
      </c>
    </row>
    <row r="66" spans="1:4" ht="15" x14ac:dyDescent="0.25">
      <c r="A66" s="14" t="s">
        <v>15</v>
      </c>
      <c r="B66" s="10">
        <f>IF(ISERROR(College!N34/College!J34),"n/a",College!N34/College!J34)</f>
        <v>6.0168471720818293E-3</v>
      </c>
      <c r="C66" s="10">
        <f>IF(ISERROR(College!O34/College!K34),"n/a",College!O34/College!K34)</f>
        <v>8.110300081103001E-4</v>
      </c>
      <c r="D66" s="12">
        <f>IF(ISERROR(B66-C66),"n/a",B66-C66)</f>
        <v>5.2058171639715288E-3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>
        <f>IF(ISERROR(College!S34/College!O34), "n/a",College!S34/College!O34)</f>
        <v>0</v>
      </c>
      <c r="D67" s="13">
        <f>IF(ISERROR(B67-C67),"n/a",B67-C67)</f>
        <v>0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75" customHeight="1" x14ac:dyDescent="0.25">
      <c r="A9" s="419"/>
      <c r="B9" s="349" t="str">
        <f>(Summary!B7)</f>
        <v>as of 6/10/22</v>
      </c>
      <c r="C9" s="351" t="str">
        <f>Summary!C7</f>
        <v>as of 6/10/21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0.75441654123425494</v>
      </c>
      <c r="C11" s="10">
        <f>IF(ISERROR(College!G45/College!C45),"n/a",College!G45/College!C45)</f>
        <v>0.74683741995939401</v>
      </c>
      <c r="D11" s="12">
        <f>IF(ISERROR(B11-C11),"n/a",B11-C11)</f>
        <v>7.5791212748609338E-3</v>
      </c>
    </row>
    <row r="12" spans="1:4" ht="15" x14ac:dyDescent="0.25">
      <c r="A12" s="14" t="s">
        <v>13</v>
      </c>
      <c r="B12" s="10">
        <f>IF(ISERROR(College!J45/College!F45),"n/a",College!J45/College!F45)</f>
        <v>0.19416150372781688</v>
      </c>
      <c r="C12" s="10">
        <f>IF(ISERROR(College!K45/College!G45),"n/a",College!K45/College!G45)</f>
        <v>0.20378502718527813</v>
      </c>
      <c r="D12" s="12">
        <f>IF(ISERROR(B12-C12),"n/a",B12-C12)</f>
        <v>-9.6235234574612583E-3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>
        <f>IF(ISERROR(College!O45/College!G45),"n/a",College!O45/College!G45)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>
        <f>IF(ISERROR(College!O45/College!K45),"n/a",College!O45/College!K45)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IF(ISERROR(College!F49/College!B49),"n/a",College!F49/College!B49)</f>
        <v>0.88783570300157977</v>
      </c>
      <c r="C17" s="10">
        <f>IF(ISERROR(College!G49/College!C49),"n/a",College!G49/College!C49)</f>
        <v>0.87147887323943662</v>
      </c>
      <c r="D17" s="12">
        <f>IF(ISERROR(B17-C17),"n/a",B17-C17)</f>
        <v>1.6356829762143144E-2</v>
      </c>
    </row>
    <row r="18" spans="1:4" ht="15" x14ac:dyDescent="0.25">
      <c r="A18" s="14" t="s">
        <v>13</v>
      </c>
      <c r="B18" s="10">
        <f>IF(ISERROR(College!J49/College!F49),"n/a",College!J49/College!F49)</f>
        <v>5.8718861209964411E-2</v>
      </c>
      <c r="C18" s="10">
        <f>IF(ISERROR(College!K49/College!G49),"n/a",College!K49/College!G49)</f>
        <v>3.8383838383838381E-2</v>
      </c>
      <c r="D18" s="12">
        <f>IF(ISERROR(B18-C18),"n/a",B18-C18)</f>
        <v>2.033502282612603E-2</v>
      </c>
    </row>
    <row r="19" spans="1:4" ht="15" x14ac:dyDescent="0.25">
      <c r="A19" s="14" t="s">
        <v>14</v>
      </c>
      <c r="B19" s="10">
        <f>IF(ISERROR(College!N49/College!F49),"n/a",College!N49/College!F49)</f>
        <v>0</v>
      </c>
      <c r="C19" s="10">
        <f>IF(ISERROR(College!O49/College!G49),"n/a",College!O49/College!G49)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IF(ISERROR(College!N49/College!J49),"n/a",College!N49/College!J49)</f>
        <v>0</v>
      </c>
      <c r="C20" s="10">
        <f>IF(ISERROR(College!O49/College!K49),"n/a",College!O49/College!K49)</f>
        <v>0</v>
      </c>
      <c r="D20" s="12">
        <f>IF(ISERROR(B20-C20),"n/a",B20-C20)</f>
        <v>0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IF(ISERROR(College!F47/College!B47),"n/a",College!F47/College!B47)</f>
        <v>0.82857142857142863</v>
      </c>
      <c r="C23" s="10">
        <f>IF(ISERROR(College!G47/College!C47),"n/a",College!G47/College!C47)</f>
        <v>0.79411764705882348</v>
      </c>
      <c r="D23" s="12">
        <f>IF(ISERROR(B23-C23),"n/a",B23-C23)</f>
        <v>3.4453781512605142E-2</v>
      </c>
    </row>
    <row r="24" spans="1:4" ht="15" x14ac:dyDescent="0.25">
      <c r="A24" s="14" t="s">
        <v>13</v>
      </c>
      <c r="B24" s="10">
        <f>IF(ISERROR(College!J47/College!F47),"n/a",College!J47/College!F47)</f>
        <v>8.9655172413793102E-2</v>
      </c>
      <c r="C24" s="10">
        <f>IF(ISERROR(College!K47/College!G47),"n/a",College!K47/College!G47)</f>
        <v>5.2126200274348423E-2</v>
      </c>
      <c r="D24" s="12">
        <f>IF(ISERROR(B24-C24),"n/a",B24-C24)</f>
        <v>3.7528972139444679E-2</v>
      </c>
    </row>
    <row r="25" spans="1:4" ht="15" x14ac:dyDescent="0.25">
      <c r="A25" s="14" t="s">
        <v>14</v>
      </c>
      <c r="B25" s="10">
        <f>IF(ISERROR(College!N47/College!F47),"n/a",College!N47/College!F47)</f>
        <v>0</v>
      </c>
      <c r="C25" s="10">
        <f>IF(ISERROR(College!O47/College!G47),"n/a",College!O47/College!G47)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IF(ISERROR(College!N47/College!J47),"n/a",College!N47/College!J47)</f>
        <v>0</v>
      </c>
      <c r="C26" s="10">
        <f>IF(ISERROR(College!O47/College!K47),"n/a",College!O47/College!K47)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0.76576261708374105</v>
      </c>
      <c r="C29" s="10">
        <f>IF(ISERROR(College!G43/College!C43),"n/a",College!G43/College!C43)</f>
        <v>0.75482787573467669</v>
      </c>
      <c r="D29" s="12">
        <f>IF(ISERROR(B29-C29),"n/a",B29-C29)</f>
        <v>1.0934741349064359E-2</v>
      </c>
    </row>
    <row r="30" spans="1:4" ht="15" x14ac:dyDescent="0.25">
      <c r="A30" s="14" t="s">
        <v>13</v>
      </c>
      <c r="B30" s="10">
        <f>IF(ISERROR(College!J43/College!F43),"n/a",College!J43/College!F43)</f>
        <v>0.17891373801916932</v>
      </c>
      <c r="C30" s="10">
        <f>IF(ISERROR(College!K43/College!G43),"n/a",College!K43/College!G43)</f>
        <v>0.18594734890619208</v>
      </c>
      <c r="D30" s="12">
        <f>IF(ISERROR(B30-C30),"n/a",B30-C30)</f>
        <v>-7.0336108870227565E-3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6/10/22</v>
      </c>
      <c r="C36" s="349" t="str">
        <f>(Summary!C7)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0.62421001458434611</v>
      </c>
      <c r="C39" s="10">
        <f>IF(ISERROR(College!G52/College!C52),"n/a",College!G52/College!C52)</f>
        <v>0.61379035472299726</v>
      </c>
      <c r="D39" s="12">
        <f>IF(ISERROR(B39-C39),"n/a",B39-C39)</f>
        <v>1.0419659861348851E-2</v>
      </c>
    </row>
    <row r="40" spans="1:4" ht="15" x14ac:dyDescent="0.25">
      <c r="A40" s="14" t="s">
        <v>13</v>
      </c>
      <c r="B40" s="10">
        <f>IF(ISERROR(College!J52/College!F52),"n/a",College!J52/College!F52)</f>
        <v>0.21339563862928349</v>
      </c>
      <c r="C40" s="10">
        <f>IF(ISERROR(College!K52/College!G52),"n/a",College!K52/College!G52)</f>
        <v>0.2883116883116883</v>
      </c>
      <c r="D40" s="12">
        <f>IF(ISERROR(B40-C40),"n/a",B40-C40)</f>
        <v>-7.4916049682404812E-2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IF(ISERROR(College!F53/College!B53),"n/a",College!F53/College!B53)</f>
        <v>0.39473684210526316</v>
      </c>
      <c r="C45" s="10">
        <f>IF(ISERROR(College!G53/College!C53),"n/a",College!G53/College!C35)</f>
        <v>5.394470667565745E-3</v>
      </c>
      <c r="D45" s="12">
        <f>IF(ISERROR(B45-C45),"n/a",B45-C45)</f>
        <v>0.3893423714376974</v>
      </c>
    </row>
    <row r="46" spans="1:4" ht="15" x14ac:dyDescent="0.25">
      <c r="A46" s="14" t="s">
        <v>13</v>
      </c>
      <c r="B46" s="10">
        <f>IF(ISERROR(College!J53/College!F53),"n/a",College!J53/College!F53)</f>
        <v>0.13333333333333333</v>
      </c>
      <c r="C46" s="10">
        <f>IF(ISERROR(College!K53/College!G53),"n/a",College!K53/College!G53)</f>
        <v>0.1875</v>
      </c>
      <c r="D46" s="12">
        <f>IF(ISERROR(B46-C46),"n/a",B46-C46)</f>
        <v>-5.4166666666666669E-2</v>
      </c>
    </row>
    <row r="47" spans="1:4" ht="15" x14ac:dyDescent="0.25">
      <c r="A47" s="14" t="s">
        <v>14</v>
      </c>
      <c r="B47" s="10">
        <f>IF(ISERROR(College!N53/College!F53),"n/a",College!N53/College!F53)</f>
        <v>0</v>
      </c>
      <c r="C47" s="10">
        <f>IF(ISERROR(College!O53/College!G53),"n/a",College!O53/College!G53)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IF(ISERROR(College!N53/College!J53),"n/a",College!N53/College!J53)</f>
        <v>0</v>
      </c>
      <c r="C48" s="10">
        <f>IF(ISERROR(College!O53/College!K53),"n/a",College!O53/College!K53)</f>
        <v>0</v>
      </c>
      <c r="D48" s="12">
        <f>IF(ISERROR(B48-C48),"n/a",B48-C48)</f>
        <v>0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0.25</v>
      </c>
      <c r="C51" s="10">
        <f>IF(ISERROR(College!G57/College!C57),"n/a",College!G57/College!C57)</f>
        <v>6.4516129032258063E-2</v>
      </c>
      <c r="D51" s="12">
        <f>IF(ISERROR(B51-C51),"n/a",B51-C51)</f>
        <v>0.18548387096774194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0.25</v>
      </c>
      <c r="D52" s="12">
        <f>IF(ISERROR(B52-C52),"n/a",B52-C52)</f>
        <v>-0.25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0.50413223140495866</v>
      </c>
      <c r="C57" s="10">
        <f>IF(ISERROR(College!G55/College!C55),"n/a",College!G55/College!C55)</f>
        <v>0.63698630136986301</v>
      </c>
      <c r="D57" s="12">
        <f>IF(ISERROR(B57-C57),"n/a",B57-C57)</f>
        <v>-0.13285406996490434</v>
      </c>
    </row>
    <row r="58" spans="1:4" ht="15" x14ac:dyDescent="0.25">
      <c r="A58" s="14" t="s">
        <v>13</v>
      </c>
      <c r="B58" s="10">
        <f>IF(ISERROR(College!J55/College!F55),"n/a",College!J55/College!F55)</f>
        <v>0.31147540983606559</v>
      </c>
      <c r="C58" s="10">
        <f>IF(ISERROR(College!K55/College!G55),"n/a",College!K55/College!G55)</f>
        <v>8.6021505376344093E-2</v>
      </c>
      <c r="D58" s="12">
        <f>IF(ISERROR(B58-C58),"n/a",B58-C58)</f>
        <v>0.22545390445972149</v>
      </c>
    </row>
    <row r="59" spans="1:4" ht="15" x14ac:dyDescent="0.25">
      <c r="A59" s="14" t="s">
        <v>14</v>
      </c>
      <c r="B59" s="10">
        <f>IF(ISERROR(College!N55/College!F55),"n/a",College!N55/College!F55)</f>
        <v>1.6393442622950821E-2</v>
      </c>
      <c r="C59" s="10">
        <f>IF(ISERROR(College!O55/College!G55),"n/a",College!O55/College!G55)</f>
        <v>0</v>
      </c>
      <c r="D59" s="12">
        <f>IF(ISERROR(B59-C59),"n/a",B59-C59)</f>
        <v>1.6393442622950821E-2</v>
      </c>
    </row>
    <row r="60" spans="1:4" ht="15" x14ac:dyDescent="0.25">
      <c r="A60" s="14" t="s">
        <v>15</v>
      </c>
      <c r="B60" s="10">
        <f>IF(ISERROR(College!N55/College!J55),"n/a",College!N55/College!J55)</f>
        <v>5.2631578947368418E-2</v>
      </c>
      <c r="C60" s="10">
        <f>IF(ISERROR(College!O55/College!K55),"n/a",College!O55/College!K55)</f>
        <v>0</v>
      </c>
      <c r="D60" s="12">
        <f>IF(ISERROR(B60-C60),"n/a",B60-C60)</f>
        <v>5.2631578947368418E-2</v>
      </c>
    </row>
    <row r="61" spans="1:4" ht="15" x14ac:dyDescent="0.25">
      <c r="A61" s="14" t="s">
        <v>16</v>
      </c>
      <c r="B61" s="10">
        <f>IF(ISERROR(College!R55/College!N55), "n/a",College!R55/College!N55)</f>
        <v>0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0.60576496674057645</v>
      </c>
      <c r="C63" s="10">
        <f>IF(ISERROR(College!G50/College!C50),"n/a",College!G50/College!C50)</f>
        <v>0.60165825522710892</v>
      </c>
      <c r="D63" s="12">
        <f>IF(ISERROR(B63-C63),"n/a",B63-C63)</f>
        <v>4.1067115134675314E-3</v>
      </c>
    </row>
    <row r="64" spans="1:4" ht="15" x14ac:dyDescent="0.25">
      <c r="A64" s="14" t="s">
        <v>13</v>
      </c>
      <c r="B64" s="10">
        <f>IF(ISERROR(College!J50/College!F50),"n/a",College!J50/College!F50)</f>
        <v>0.21595900439238652</v>
      </c>
      <c r="C64" s="10">
        <f>IF(ISERROR(College!K50/College!G50),"n/a",College!K50/College!G50)</f>
        <v>0.2750149790293589</v>
      </c>
      <c r="D64" s="12">
        <f>IF(ISERROR(B64-C64),"n/a",B64-C64)</f>
        <v>-5.9055974636972375E-2</v>
      </c>
    </row>
    <row r="65" spans="1:4" ht="15" x14ac:dyDescent="0.25">
      <c r="A65" s="14" t="s">
        <v>14</v>
      </c>
      <c r="B65" s="10">
        <f>IF(ISERROR(College!N50/College!F50),"n/a",College!N50/College!F50)</f>
        <v>7.320644216691069E-4</v>
      </c>
      <c r="C65" s="10">
        <f>IF(ISERROR(College!O50/College!G50),"n/a",College!O50/College!G50)</f>
        <v>0</v>
      </c>
      <c r="D65" s="12">
        <f>IF(ISERROR(B65-C65),"n/a",B65-C65)</f>
        <v>7.320644216691069E-4</v>
      </c>
    </row>
    <row r="66" spans="1:4" ht="15" x14ac:dyDescent="0.25">
      <c r="A66" s="14" t="s">
        <v>15</v>
      </c>
      <c r="B66" s="10">
        <f>IF(ISERROR(College!N50/College!J50),"n/a",College!N50/College!J50)</f>
        <v>3.3898305084745762E-3</v>
      </c>
      <c r="C66" s="10">
        <f>IF(ISERROR(College!O50/College!K50),"n/a",College!O50/College!K50)</f>
        <v>0</v>
      </c>
      <c r="D66" s="12">
        <f>IF(ISERROR(B66-C66),"n/a",B66-C66)</f>
        <v>3.3898305084745762E-3</v>
      </c>
    </row>
    <row r="67" spans="1:4" ht="15.6" thickBot="1" x14ac:dyDescent="0.3">
      <c r="A67" s="15" t="s">
        <v>16</v>
      </c>
      <c r="B67" s="11">
        <f>IF(ISERROR(College!R50/College!N50), "n/a",College!R50/College!N50)</f>
        <v>0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79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6/10/22</v>
      </c>
      <c r="C9" s="351" t="str">
        <f>Summary!C7</f>
        <v>as of 6/10/21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IF(ISERROR(College!F61/College!B61),"n/a",College!F61/College!B61)</f>
        <v>0.70400822199383351</v>
      </c>
      <c r="C11" s="10">
        <f>IF(ISERROR(College!G61/College!C61),"n/a",College!G61/College!C61)</f>
        <v>0.71614301191765983</v>
      </c>
      <c r="D11" s="12">
        <f>IF(ISERROR(B11-C11),"n/a",B11-C11)</f>
        <v>-1.2134789923826328E-2</v>
      </c>
    </row>
    <row r="12" spans="1:4" ht="15" x14ac:dyDescent="0.25">
      <c r="A12" s="14" t="s">
        <v>13</v>
      </c>
      <c r="B12" s="10">
        <f>IF(ISERROR(College!J61/College!F61),"n/a",College!J61/College!F61)</f>
        <v>0.1635036496350365</v>
      </c>
      <c r="C12" s="10">
        <f>IF(ISERROR(College!K61/College!G61),"n/a",College!K61/College!G61)</f>
        <v>0.18456883509833585</v>
      </c>
      <c r="D12" s="12">
        <f>IF(ISERROR(B12-C12),"n/a",B12-C12)</f>
        <v>-2.1065185463299357E-2</v>
      </c>
    </row>
    <row r="13" spans="1:4" ht="15" x14ac:dyDescent="0.25">
      <c r="A13" s="14" t="s">
        <v>14</v>
      </c>
      <c r="B13" s="10">
        <f>IF(ISERROR(College!N61/College!F61),"n/a",College!N61/College!F61)</f>
        <v>0</v>
      </c>
      <c r="C13" s="10">
        <f>IF(ISERROR(College!O61/College!G61),"n/a",College!O61/College!G61)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IF(ISERROR(College!N61/College!J61),"n/a",College!N61/College!J61)</f>
        <v>0</v>
      </c>
      <c r="C14" s="10">
        <f>IF(ISERROR(College!O61/College!K61),"n/a",College!O61/College!K61)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IF(ISERROR(College!F65/College!B65),"n/a",College!F65/College!B65)</f>
        <v>1.04</v>
      </c>
      <c r="C17" s="10">
        <f>IF(ISERROR(College!G65/College!C65),"n/a",College!G65/College!C65)</f>
        <v>0.81818181818181823</v>
      </c>
      <c r="D17" s="12">
        <f>IF(ISERROR(B17-C17),"n/a",B17-C17)</f>
        <v>0.2218181818181818</v>
      </c>
    </row>
    <row r="18" spans="1:4" ht="15" x14ac:dyDescent="0.25">
      <c r="A18" s="14" t="s">
        <v>13</v>
      </c>
      <c r="B18" s="10">
        <f>IF(ISERROR(College!J65/College!F65),"n/a",College!J65/College!F65)</f>
        <v>0</v>
      </c>
      <c r="C18" s="10">
        <f>IF(ISERROR(College!K65/College!G65),"n/a",College!K65/College!G65)</f>
        <v>7.407407407407407E-2</v>
      </c>
      <c r="D18" s="12">
        <f>IF(ISERROR(B18-C18),"n/a",B18-C18)</f>
        <v>-7.407407407407407E-2</v>
      </c>
    </row>
    <row r="19" spans="1:4" ht="15" x14ac:dyDescent="0.25">
      <c r="A19" s="14" t="s">
        <v>14</v>
      </c>
      <c r="B19" s="10">
        <f>IF(ISERROR(College!N65/College!F65),"n/a",College!N65/College!F65)</f>
        <v>0</v>
      </c>
      <c r="C19" s="10">
        <f>IF(ISERROR(College!O65/College!G65),"n/a",College!O65/College!G65)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>
        <f>IF(ISERROR(College!O65/College!K65),"n/a",College!O65/College!K65)</f>
        <v>0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IF(ISERROR(College!F63/College!B63),"n/a",College!F63/College!B63)</f>
        <v>0.75</v>
      </c>
      <c r="C23" s="10">
        <f>IF(ISERROR(College!G63/College!C63),"n/a",College!G63/College!C63)</f>
        <v>0.875</v>
      </c>
      <c r="D23" s="12">
        <f>IF(ISERROR(B23-C23),"n/a",B23-C23)</f>
        <v>-0.125</v>
      </c>
    </row>
    <row r="24" spans="1:4" ht="15" x14ac:dyDescent="0.25">
      <c r="A24" s="14" t="s">
        <v>13</v>
      </c>
      <c r="B24" s="10">
        <f>IF(ISERROR(College!J63/College!F63),"n/a",College!J63/College!F63)</f>
        <v>0.10526315789473684</v>
      </c>
      <c r="C24" s="10">
        <f>IF(ISERROR(College!K63/College!G63),"n/a",College!K63/College!G63)</f>
        <v>0.10714285714285714</v>
      </c>
      <c r="D24" s="12">
        <f>IF(ISERROR(B24-C24),"n/a",B24-C24)</f>
        <v>-1.8796992481203006E-3</v>
      </c>
    </row>
    <row r="25" spans="1:4" ht="15" x14ac:dyDescent="0.25">
      <c r="A25" s="14" t="s">
        <v>14</v>
      </c>
      <c r="B25" s="10">
        <f>IF(ISERROR(College!N63/College!F63),"n/a",College!N63/College!F63)</f>
        <v>0</v>
      </c>
      <c r="C25" s="10">
        <f>IF(ISERROR(College!O63/College!G63),"n/a",College!O63/College!G63)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IF(ISERROR(College!N63/College!J63),"n/a",College!N63/College!J63)</f>
        <v>0</v>
      </c>
      <c r="C26" s="10">
        <f>IF(ISERROR(College!O63/College!K63),"n/a",College!O63/College!K63)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IF(ISERROR(College!F59/College!B59),"n/a",College!F59/College!B59)</f>
        <v>0.71508379888268159</v>
      </c>
      <c r="C29" s="10">
        <f>IF(ISERROR(College!G59/College!C59),"n/a",College!G59/College!C59)</f>
        <v>0.72941176470588232</v>
      </c>
      <c r="D29" s="12">
        <f>IF(ISERROR(B29-C29),"n/a",B29-C29)</f>
        <v>-1.4327965823200728E-2</v>
      </c>
    </row>
    <row r="30" spans="1:4" ht="15" x14ac:dyDescent="0.25">
      <c r="A30" s="14" t="s">
        <v>13</v>
      </c>
      <c r="B30" s="10">
        <f>IF(ISERROR(College!J59/College!F59),"n/a",College!J59/College!F59)</f>
        <v>0.15364583333333334</v>
      </c>
      <c r="C30" s="10">
        <f>IF(ISERROR(College!K59/College!G59),"n/a",College!K59/College!G59)</f>
        <v>0.17473118279569894</v>
      </c>
      <c r="D30" s="12">
        <f>IF(ISERROR(B30-C30),"n/a",B30-C30)</f>
        <v>-2.1085349462365593E-2</v>
      </c>
    </row>
    <row r="31" spans="1:4" ht="15" x14ac:dyDescent="0.25">
      <c r="A31" s="14" t="s">
        <v>14</v>
      </c>
      <c r="B31" s="10">
        <f>IF(ISERROR(College!N59/College!F59),"n/a",College!N59/College!F59)</f>
        <v>0</v>
      </c>
      <c r="C31" s="10">
        <f>IF(ISERROR(College!O59/College!G59),"n/a",College!O59/College!G59)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IF(ISERROR(College!N59/College!J59),"n/a",College!N59/College!J59)</f>
        <v>0</v>
      </c>
      <c r="C32" s="10">
        <f>IF(ISERROR(College!O59/College!K59),"n/a",College!O59/College!K59)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6/10/22</v>
      </c>
      <c r="C36" s="349" t="str">
        <f>(Summary!C7)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0.95424836601307195</v>
      </c>
      <c r="C39" s="10">
        <f>IF(ISERROR(College!G68/College!C68),"n/a",College!G68/College!C68)</f>
        <v>0.83870967741935487</v>
      </c>
      <c r="D39" s="12">
        <f>IF(ISERROR(B39-C39),"n/a",B39-C39)</f>
        <v>0.11553868859371708</v>
      </c>
    </row>
    <row r="40" spans="1:4" ht="15" x14ac:dyDescent="0.25">
      <c r="A40" s="14" t="s">
        <v>13</v>
      </c>
      <c r="B40" s="10">
        <f>IF(ISERROR(College!J68/College!F68),"n/a",College!J68/College!F68)</f>
        <v>0.23972602739726026</v>
      </c>
      <c r="C40" s="10">
        <f>IF(ISERROR(College!K68/College!G68),"n/a",College!K68/College!G68)</f>
        <v>0.2846153846153846</v>
      </c>
      <c r="D40" s="12">
        <f>IF(ISERROR(B40-C40),"n/a",B40-C40)</f>
        <v>-4.4889357218124343E-2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>
        <f>IF(ISERROR(College!F69/College!B69),"n/a",College!F69/College!B69)</f>
        <v>2</v>
      </c>
      <c r="C45" s="10">
        <f>IF(ISERROR(College!G69/College!C69),"n/a",College!G69/College!C69)</f>
        <v>1</v>
      </c>
      <c r="D45" s="12">
        <f>IF(ISERROR(B45-C45),"n/a",B45-C45)</f>
        <v>1</v>
      </c>
    </row>
    <row r="46" spans="1:4" ht="15" x14ac:dyDescent="0.25">
      <c r="A46" s="14" t="s">
        <v>13</v>
      </c>
      <c r="B46" s="10">
        <f>IF(ISERROR(College!J69/College!F69),"n/a",College!J69/College!F69)</f>
        <v>0.5</v>
      </c>
      <c r="C46" s="10">
        <f>IF(ISERROR(College!K69/College!G69),"n/a",College!K69/College!G69)</f>
        <v>0</v>
      </c>
      <c r="D46" s="12">
        <f>IF(ISERROR(B46-C46),"n/a",B46-C46)</f>
        <v>0.5</v>
      </c>
    </row>
    <row r="47" spans="1:4" ht="15" x14ac:dyDescent="0.25">
      <c r="A47" s="14" t="s">
        <v>14</v>
      </c>
      <c r="B47" s="10">
        <f>IF(ISERROR(College!N69/College!F69),"n/a",College!N69/College!F69)</f>
        <v>0</v>
      </c>
      <c r="C47" s="10">
        <f>IF(ISERROR(College!O69/College!G69),"n/a",College!O69/College!G69)</f>
        <v>0</v>
      </c>
      <c r="D47" s="12">
        <f>IF(ISERROR(B47-C47),"n/a",B47-C47)</f>
        <v>0</v>
      </c>
    </row>
    <row r="48" spans="1:4" ht="15" x14ac:dyDescent="0.25">
      <c r="A48" s="14" t="s">
        <v>15</v>
      </c>
      <c r="B48" s="10">
        <f>IF(ISERROR(College!N69/College!J69),"n/a",College!N69/College!J69)</f>
        <v>0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IF(ISERROR(College!K73/College!G73),"n/a",College!K73/College!G73)</f>
        <v>0</v>
      </c>
      <c r="C51" s="10">
        <f>IF(ISERROR(College!G73/College!C73),"n/a",College!G73/College!C73)</f>
        <v>0.5</v>
      </c>
      <c r="D51" s="12">
        <f>IF(ISERROR(B51-C51),"n/a",B51-C51)</f>
        <v>-0.5</v>
      </c>
    </row>
    <row r="52" spans="1:4" ht="15" x14ac:dyDescent="0.25">
      <c r="A52" s="14" t="s">
        <v>13</v>
      </c>
      <c r="B52" s="10">
        <f>IF(ISERROR(College!J73/College!F73),"n/a",College!J73/College!F73)</f>
        <v>0</v>
      </c>
      <c r="C52" s="10">
        <f>IF(ISERROR(College!K73/College!G73),"n/a",College!K73/College!G73)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IF(ISERROR(College!N73/College!F73),"n/a",College!N73/College!F73)</f>
        <v>0</v>
      </c>
      <c r="C53" s="10">
        <f>IF(ISERROR(College!O73/College!G73),"n/a",College!O73/College!G73)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IF(ISERROR(College!F71/College!B71),"n/a",College!F71/College!B71)</f>
        <v>0.68421052631578949</v>
      </c>
      <c r="C57" s="10">
        <f>IF(ISERROR(College!G71/College!C71),"n/a",College!G71/College!C71)</f>
        <v>0.8571428571428571</v>
      </c>
      <c r="D57" s="12">
        <f>IF(ISERROR(B57-C57),"n/a",B57-C57)</f>
        <v>-0.1729323308270676</v>
      </c>
    </row>
    <row r="58" spans="1:4" ht="15" x14ac:dyDescent="0.25">
      <c r="A58" s="14" t="s">
        <v>13</v>
      </c>
      <c r="B58" s="10">
        <f>IF(ISERROR(College!J71/College!F71),"n/a",College!J71/College!F71)</f>
        <v>0.23076923076923078</v>
      </c>
      <c r="C58" s="10">
        <f>IF(ISERROR(College!K71/College!G71),"n/a",College!K71/College!G71)</f>
        <v>0.33333333333333331</v>
      </c>
      <c r="D58" s="12">
        <f>IF(ISERROR(B58-C58),"n/a",B58-C58)</f>
        <v>-0.10256410256410253</v>
      </c>
    </row>
    <row r="59" spans="1:4" ht="15" x14ac:dyDescent="0.25">
      <c r="A59" s="14" t="s">
        <v>14</v>
      </c>
      <c r="B59" s="10">
        <f>IF(ISERROR(College!N71/College!F71),"n/a",College!N71/College!F71)</f>
        <v>0</v>
      </c>
      <c r="C59" s="10">
        <f>IF(ISERROR(College!O71/College!G71),"n/a",College!O71/College!G71)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IF(ISERROR(College!N71/College!J71),"n/a",College!N71/College!J71)</f>
        <v>0</v>
      </c>
      <c r="C60" s="10">
        <f>IF(ISERROR(College!O71/College!K71),"n/a",College!O71/College!K71)</f>
        <v>0</v>
      </c>
      <c r="D60" s="12">
        <f>IF(ISERROR(B60-C60),"n/a",B60-C60)</f>
        <v>0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0.91111111111111109</v>
      </c>
      <c r="C63" s="10">
        <f>IF(ISERROR(College!G66/College!C66),"n/a",College!G66/College!C66)</f>
        <v>0.83734939759036142</v>
      </c>
      <c r="D63" s="12">
        <f>IF(ISERROR(B63-C63),"n/a",B63-C63)</f>
        <v>7.3761713520749672E-2</v>
      </c>
    </row>
    <row r="64" spans="1:4" ht="15" x14ac:dyDescent="0.25">
      <c r="A64" s="14" t="s">
        <v>13</v>
      </c>
      <c r="B64" s="10">
        <f>IF(ISERROR(College!J66/College!F66),"n/a",College!J66/College!F66)</f>
        <v>0.23780487804878048</v>
      </c>
      <c r="C64" s="10">
        <f>IF(ISERROR(College!K66/College!G66),"n/a",College!K66/College!G66)</f>
        <v>0.2805755395683453</v>
      </c>
      <c r="D64" s="12">
        <f>IF(ISERROR(B64-C64),"n/a",B64-C64)</f>
        <v>-4.2770661519564823E-2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Fall 2022</v>
      </c>
      <c r="C8" s="348" t="str">
        <f>(Summary!C6)</f>
        <v>Fall 2021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6/10/22</v>
      </c>
      <c r="C9" s="349" t="str">
        <f>(Summary!C7)</f>
        <v>as of 6/10/21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0.45739644970414201</v>
      </c>
      <c r="C12" s="10">
        <f>IF(ISERROR(College!G77/College!C77),"n/a",College!G77/College!C77)</f>
        <v>0.40329670329670331</v>
      </c>
      <c r="D12" s="12">
        <f>IF(ISERROR(B12-C12),"n/a",B12-C12)</f>
        <v>5.4099746407438698E-2</v>
      </c>
    </row>
    <row r="13" spans="1:4" ht="15" x14ac:dyDescent="0.25">
      <c r="A13" s="14" t="s">
        <v>13</v>
      </c>
      <c r="B13" s="10">
        <f>IF(ISERROR(College!J77/College!F77),"n/a",College!J77/College!F77)</f>
        <v>0.31306597671410091</v>
      </c>
      <c r="C13" s="10">
        <f>IF(ISERROR(College!K77/College!G77),"n/a",College!K77/College!G77)</f>
        <v>0.35149863760217986</v>
      </c>
      <c r="D13" s="12">
        <f>IF(ISERROR(B13-C13),"n/a",B13-C13)</f>
        <v>-3.8432660888078951E-2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>
        <f>IF(ISERROR(College!F78/College!B78),"n/a",College!F78/College!B78)</f>
        <v>8.3333333333333329E-2</v>
      </c>
      <c r="C18" s="10">
        <f>IF(ISERROR(College!G78/College!C78),"n/a",College!G78/College!C78)</f>
        <v>0.19047619047619047</v>
      </c>
      <c r="D18" s="12">
        <f>IF(ISERROR(B18-C18),"n/a",B18-C18)</f>
        <v>-0.10714285714285714</v>
      </c>
    </row>
    <row r="19" spans="1:4" ht="15" x14ac:dyDescent="0.25">
      <c r="A19" s="14" t="s">
        <v>13</v>
      </c>
      <c r="B19" s="10">
        <f>IF(ISERROR(College!J78/College!F78),"n/a",College!J78/College!F78)</f>
        <v>0</v>
      </c>
      <c r="C19" s="10">
        <f>IF(ISERROR(College!K78/College!G78),"n/a",College!K78/College!G78)</f>
        <v>0.25</v>
      </c>
      <c r="D19" s="12">
        <f>IF(ISERROR(B19-C19),"n/a",B19-C19)</f>
        <v>-0.25</v>
      </c>
    </row>
    <row r="20" spans="1:4" ht="15" x14ac:dyDescent="0.25">
      <c r="A20" s="14" t="s">
        <v>14</v>
      </c>
      <c r="B20" s="10">
        <f>IF(ISERROR(College!N78/College!F78),"n/a",College!N78/College!F78)</f>
        <v>0</v>
      </c>
      <c r="C20" s="10">
        <f>IF(ISERROR(College!O78/College!G78),"n/a",College!O78/College!G78)</f>
        <v>0</v>
      </c>
      <c r="D20" s="12">
        <f>IF(ISERROR(B20-C20),"n/a",B20-C20)</f>
        <v>0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>
        <f>IF(ISERROR(College!O78/College!K78),"n/a",College!O78/College!K78)</f>
        <v>0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>
        <f>IF(ISERROR(College!K82/College!G82),"n/a",College!K82/College!G82)</f>
        <v>0</v>
      </c>
      <c r="C24" s="10">
        <f>IF(ISERROR(College!L82/College!H82),"n/a",College!L82/College!H82)</f>
        <v>0</v>
      </c>
      <c r="D24" s="12">
        <f>IF(ISERROR(B24-C24),"n/a",B24-C24)</f>
        <v>0</v>
      </c>
    </row>
    <row r="25" spans="1:4" ht="15" x14ac:dyDescent="0.25">
      <c r="A25" s="14" t="s">
        <v>13</v>
      </c>
      <c r="B25" s="10">
        <f>IF(ISERROR(College!J82/College!F82),"n/a",College!J82/College!F82)</f>
        <v>0</v>
      </c>
      <c r="C25" s="10">
        <f>IF(ISERROR(College!K82/College!G82),"n/a",College!K82/College!G82)</f>
        <v>0</v>
      </c>
      <c r="D25" s="12">
        <f>IF(ISERROR(B25-C25),"n/a",B25-C25)</f>
        <v>0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>
        <f>IF(ISERROR(College!O82/College!G82),"n/a",College!O82/College!G82)</f>
        <v>0</v>
      </c>
      <c r="D26" s="12">
        <f>IF(ISERROR(B26-C26),"n/a",B26-C26)</f>
        <v>0</v>
      </c>
    </row>
    <row r="27" spans="1:4" ht="15" x14ac:dyDescent="0.25">
      <c r="A27" s="14" t="s">
        <v>15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0.28030303030303028</v>
      </c>
      <c r="C30" s="10">
        <f>IF(ISERROR(College!G80/College!C80),"n/a",College!G80/College!C80)</f>
        <v>0.32</v>
      </c>
      <c r="D30" s="12">
        <f>IF(ISERROR(B30-C30),"n/a",B30-C30)</f>
        <v>-3.9696969696969731E-2</v>
      </c>
    </row>
    <row r="31" spans="1:4" ht="15" x14ac:dyDescent="0.25">
      <c r="A31" s="14" t="s">
        <v>13</v>
      </c>
      <c r="B31" s="10">
        <f>IF(ISERROR(College!J80/College!F80),"n/a",College!J80/College!F80)</f>
        <v>0.35135135135135137</v>
      </c>
      <c r="C31" s="10">
        <f>IF(ISERROR(College!K80/College!G80),"n/a",College!K80/College!G80)</f>
        <v>0.18055555555555555</v>
      </c>
      <c r="D31" s="12">
        <f>IF(ISERROR(B31-C31),"n/a",B31-C31)</f>
        <v>0.17079579579579582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0.43840774610005379</v>
      </c>
      <c r="C36" s="10">
        <f>IF(ISERROR(College!G75/College!C75),"n/a",College!G75/College!C75)</f>
        <v>0.38896882494004797</v>
      </c>
      <c r="D36" s="12">
        <f>IF(ISERROR(B36-C36),"n/a",B36-C36)</f>
        <v>4.9438921160005811E-2</v>
      </c>
    </row>
    <row r="37" spans="1:4" ht="15" x14ac:dyDescent="0.25">
      <c r="A37" s="14" t="s">
        <v>13</v>
      </c>
      <c r="B37" s="10">
        <f>IF(ISERROR(College!J75/College!F75),"n/a",College!J75/College!F75)</f>
        <v>0.31288343558282211</v>
      </c>
      <c r="C37" s="10">
        <f>IF(ISERROR(College!K75/College!G75),"n/a",College!K75/College!G75)</f>
        <v>0.33538840937114672</v>
      </c>
      <c r="D37" s="12">
        <f>IF(ISERROR(B37-C37),"n/a",B37-C37)</f>
        <v>-2.2504973788324611E-2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E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Fall 2022</v>
      </c>
      <c r="B3" s="376"/>
      <c r="C3" s="376"/>
      <c r="D3" s="376"/>
    </row>
    <row r="4" spans="1:4" ht="15.6" x14ac:dyDescent="0.3">
      <c r="A4" s="377" t="str">
        <f>Summary!A4</f>
        <v>as of Friday, June 10,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Fall 2022</v>
      </c>
      <c r="C8" s="350" t="str">
        <f>Summary!C6</f>
        <v>Fall 2021</v>
      </c>
      <c r="D8" s="416" t="s">
        <v>1</v>
      </c>
    </row>
    <row r="9" spans="1:4" ht="15.6" x14ac:dyDescent="0.25">
      <c r="A9" s="419"/>
      <c r="B9" s="349" t="str">
        <f>(Summary!B7)</f>
        <v>as of 6/10/22</v>
      </c>
      <c r="C9" s="351" t="str">
        <f>Summary!C7</f>
        <v>as of 6/10/21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IF(ISERROR(College!F86/College!B86),"n/a",College!F86/College!B86)</f>
        <v>0.99632352941176472</v>
      </c>
      <c r="C11" s="10">
        <f>IF(ISERROR(College!G86/College!C86),"n/a",College!G86/College!C86)</f>
        <v>0.87142857142857144</v>
      </c>
      <c r="D11" s="12">
        <f>IF(ISERROR(B11-C11),"n/a",B11-C11)</f>
        <v>0.12489495798319328</v>
      </c>
    </row>
    <row r="12" spans="1:4" ht="15" x14ac:dyDescent="0.25">
      <c r="A12" s="14" t="s">
        <v>13</v>
      </c>
      <c r="B12" s="10">
        <f>IF(ISERROR(College!J86/College!F86),"n/a",College!J86/College!F86)</f>
        <v>0.18081180811808117</v>
      </c>
      <c r="C12" s="10">
        <f>IF(ISERROR(College!K86/College!G86),"n/a",College!K86/College!G86)</f>
        <v>0.21311475409836064</v>
      </c>
      <c r="D12" s="12">
        <f>IF(ISERROR(B12-C12),"n/a",B12-C12)</f>
        <v>-3.2302945980279468E-2</v>
      </c>
    </row>
    <row r="13" spans="1:4" ht="15" x14ac:dyDescent="0.25">
      <c r="A13" s="14" t="s">
        <v>14</v>
      </c>
      <c r="B13" s="10">
        <f>IF(ISERROR(College!N86/College!F86),"n/a",College!N86/College!F86)</f>
        <v>0</v>
      </c>
      <c r="C13" s="10">
        <f>IF(ISERROR(College!O86/College!G86),"n/a",College!O86/College!G86)</f>
        <v>0</v>
      </c>
      <c r="D13" s="12">
        <f>IF(ISERROR(B13-C13),"n/a",B13-C13)</f>
        <v>0</v>
      </c>
    </row>
    <row r="14" spans="1:4" ht="15" x14ac:dyDescent="0.25">
      <c r="A14" s="14" t="s">
        <v>15</v>
      </c>
      <c r="B14" s="10">
        <f>IF(ISERROR(College!N86/College!J86),"n/a",College!N86/College!J86)</f>
        <v>0</v>
      </c>
      <c r="C14" s="10">
        <f>IF(ISERROR(College!O86/College!K86),"n/a",College!O86/College!K86)</f>
        <v>0</v>
      </c>
      <c r="D14" s="12">
        <f>IF(ISERROR(B14-C14),"n/a",B14-C14)</f>
        <v>0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>
        <f>IF(ISERROR(College!F90/College!B90),"n/a",College!F90/College!B90)</f>
        <v>1.0952380952380953</v>
      </c>
      <c r="C17" s="10">
        <f>IF(ISERROR(College!G90/College!C90),"n/a",College!G90/College!C90)</f>
        <v>0.7857142857142857</v>
      </c>
      <c r="D17" s="12">
        <f>IF(ISERROR(B17-C17),"n/a",B17-C17)</f>
        <v>0.30952380952380965</v>
      </c>
    </row>
    <row r="18" spans="1:4" ht="15" x14ac:dyDescent="0.25">
      <c r="A18" s="14" t="s">
        <v>13</v>
      </c>
      <c r="B18" s="10">
        <f>IF(ISERROR(College!J90/College!F90),"n/a",College!J90/College!F90)</f>
        <v>4.3478260869565216E-2</v>
      </c>
      <c r="C18" s="10">
        <f>IF(ISERROR(College!K90/College!G90),"n/a",College!K90/College!G90)</f>
        <v>0</v>
      </c>
      <c r="D18" s="12">
        <f>IF(ISERROR(B18-C18),"n/a",B18-C18)</f>
        <v>4.3478260869565216E-2</v>
      </c>
    </row>
    <row r="19" spans="1:4" ht="15" x14ac:dyDescent="0.25">
      <c r="A19" s="14" t="s">
        <v>14</v>
      </c>
      <c r="B19" s="10">
        <f>IF(ISERROR(College!N90/College!F90),"n/a",College!N90/College!F90)</f>
        <v>0</v>
      </c>
      <c r="C19" s="10">
        <f>IF(ISERROR(College!O90/College!G90),"n/a",College!O90/College!G90)</f>
        <v>0</v>
      </c>
      <c r="D19" s="12">
        <f>IF(ISERROR(B19-C19),"n/a",B19-C19)</f>
        <v>0</v>
      </c>
    </row>
    <row r="20" spans="1:4" ht="15" x14ac:dyDescent="0.25">
      <c r="A20" s="14" t="s">
        <v>15</v>
      </c>
      <c r="B20" s="10">
        <f>IF(ISERROR(College!N90/College!J90),"n/a",College!N90/College!J90)</f>
        <v>0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IF(ISERROR(College!F88/College!B88),"n/a",College!F88/College!B88)</f>
        <v>0.76923076923076927</v>
      </c>
      <c r="C23" s="10">
        <f>IF(ISERROR(College!G88/College!C88),"n/a",College!G88/College!C88)</f>
        <v>0.68421052631578949</v>
      </c>
      <c r="D23" s="12">
        <f>IF(ISERROR(B23-C23),"n/a",B23-C23)</f>
        <v>8.5020242914979782E-2</v>
      </c>
    </row>
    <row r="24" spans="1:4" ht="15" x14ac:dyDescent="0.25">
      <c r="A24" s="14" t="s">
        <v>13</v>
      </c>
      <c r="B24" s="10">
        <f>IF(ISERROR(College!J88/College!F88),"n/a",College!J88/College!F88)</f>
        <v>0.15</v>
      </c>
      <c r="C24" s="10">
        <f>IF(ISERROR(College!K88/College!G88),"n/a",College!K88/College!G88)</f>
        <v>7.6923076923076927E-2</v>
      </c>
      <c r="D24" s="12">
        <f>IF(ISERROR(B24-C24),"n/a",B24-C24)</f>
        <v>7.3076923076923067E-2</v>
      </c>
    </row>
    <row r="25" spans="1:4" ht="15" x14ac:dyDescent="0.25">
      <c r="A25" s="14" t="s">
        <v>14</v>
      </c>
      <c r="B25" s="10">
        <f>IF(ISERROR(College!N88/College!F88),"n/a",College!N88/College!F88)</f>
        <v>0</v>
      </c>
      <c r="C25" s="10">
        <f>IF(ISERROR(College!O88/College!G88),"n/a",College!O88/College!G88)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IF(ISERROR(College!N88/College!J88),"n/a",College!N88/College!J88)</f>
        <v>0</v>
      </c>
      <c r="C26" s="10">
        <f>IF(ISERROR(College!O88/College!K88),"n/a",College!O88/College!K88)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IF(ISERROR(College!F84/College!B84),"n/a",College!F84/College!B84)</f>
        <v>0.98432601880877746</v>
      </c>
      <c r="C29" s="10">
        <f>IF(ISERROR(College!G84/College!C84),"n/a",College!G84/College!C84)</f>
        <v>0.85623003194888181</v>
      </c>
      <c r="D29" s="12">
        <f>IF(ISERROR(B29-C29),"n/a",B29-C29)</f>
        <v>0.12809598685989565</v>
      </c>
    </row>
    <row r="30" spans="1:4" ht="15" x14ac:dyDescent="0.25">
      <c r="A30" s="14" t="s">
        <v>13</v>
      </c>
      <c r="B30" s="10">
        <f>IF(ISERROR(College!J84/College!F84),"n/a",College!J84/College!F84)</f>
        <v>0.16878980891719744</v>
      </c>
      <c r="C30" s="10">
        <f>IF(ISERROR(College!K84/College!G84),"n/a",College!K84/College!G84)</f>
        <v>0.19776119402985073</v>
      </c>
      <c r="D30" s="12">
        <f>IF(ISERROR(B30-C30),"n/a",B30-C30)</f>
        <v>-2.8971385112653292E-2</v>
      </c>
    </row>
    <row r="31" spans="1:4" ht="15" x14ac:dyDescent="0.25">
      <c r="A31" s="14" t="s">
        <v>14</v>
      </c>
      <c r="B31" s="10">
        <f>IF(ISERROR(College!N84/College!F84),"n/a",College!N84/College!F84)</f>
        <v>0</v>
      </c>
      <c r="C31" s="10">
        <f>IF(ISERROR(College!O84/College!G84),"n/a",College!O84/College!G84)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IF(ISERROR(College!N84/College!J84),"n/a",College!N84/College!J84)</f>
        <v>0</v>
      </c>
      <c r="C32" s="10">
        <f>IF(ISERROR(College!O84/College!K84),"n/a",College!O84/College!K84)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Fall 2022</v>
      </c>
      <c r="C35" s="348" t="str">
        <f>(Summary!C6)</f>
        <v>Fall 2021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6/10/22</v>
      </c>
      <c r="C36" s="349" t="str">
        <f>(Summary!C7)</f>
        <v>as of 6/10/21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1.0340909090909092</v>
      </c>
      <c r="C39" s="10">
        <f>IF(ISERROR(College!G93/College!C93),"n/a",College!G93/College!C93)</f>
        <v>0.89215686274509809</v>
      </c>
      <c r="D39" s="12">
        <f>IF(ISERROR(B39-C39),"n/a",B39-C39)</f>
        <v>0.14193404634581108</v>
      </c>
    </row>
    <row r="40" spans="1:4" ht="15" x14ac:dyDescent="0.25">
      <c r="A40" s="14" t="s">
        <v>13</v>
      </c>
      <c r="B40" s="10">
        <f>IF(ISERROR(College!J93/College!F93),"n/a",College!J93/College!F93)</f>
        <v>0.31868131868131866</v>
      </c>
      <c r="C40" s="10">
        <f>IF(ISERROR(College!K93/College!G93),"n/a",College!K93/College!G93)</f>
        <v>0.25274725274725274</v>
      </c>
      <c r="D40" s="12">
        <f>IF(ISERROR(B40-C40),"n/a",B40-C40)</f>
        <v>6.5934065934065922E-2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>
        <f>IF(ISERROR(College!G94/College!C94),"n/a",College!G94/College!C94)</f>
        <v>1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>
        <f>IF(ISERROR(College!K94/College!G94),"n/a",College!K94/College!G94)</f>
        <v>0.5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>
        <f>IF(ISERROR(College!O94/College!G94),"n/a",College!O94/College!G94)</f>
        <v>0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>
        <f>IF(ISERROR(College!O94/College!K94),"n/a",College!O94/College!K94)</f>
        <v>0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>
        <f>IF(ISERROR(College!G98/College!C98),"n/a",College!G98/College!C98)</f>
        <v>0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IF(ISERROR(College!F96/College!B96),"n/a",College!F96/College!B96)</f>
        <v>0.83333333333333337</v>
      </c>
      <c r="C57" s="10">
        <f>IF(ISERROR(College!G96/College!C96),"n/a",College!G96/College!C96)</f>
        <v>1</v>
      </c>
      <c r="D57" s="12">
        <f>IF(ISERROR(B57-C57),"n/a",B57-C57)</f>
        <v>-0.16666666666666663</v>
      </c>
    </row>
    <row r="58" spans="1:4" ht="15" x14ac:dyDescent="0.25">
      <c r="A58" s="14" t="s">
        <v>13</v>
      </c>
      <c r="B58" s="10">
        <f>IF(ISERROR(College!J96/College!F96),"n/a",College!J96/College!F96)</f>
        <v>0.2</v>
      </c>
      <c r="C58" s="10">
        <f>IF(ISERROR(College!K96/College!G96),"n/a",College!K96/College!G96)</f>
        <v>0</v>
      </c>
      <c r="D58" s="12">
        <f>IF(ISERROR(B58-C58),"n/a",B58-C58)</f>
        <v>0.2</v>
      </c>
    </row>
    <row r="59" spans="1:4" ht="15" x14ac:dyDescent="0.25">
      <c r="A59" s="14" t="s">
        <v>14</v>
      </c>
      <c r="B59" s="10">
        <f>IF(ISERROR(College!N96/College!F96),"n/a",College!N96/College!F96)</f>
        <v>0</v>
      </c>
      <c r="C59" s="10">
        <f>IF(ISERROR(College!O96/College!G96),"n/a",College!O96/College!G96)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IF(ISERROR(College!N96/College!J96),"n/a",College!N96/College!J96)</f>
        <v>0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1.0212765957446808</v>
      </c>
      <c r="C63" s="10">
        <f>IF(ISERROR(College!G91/College!C91),"n/a",College!G91/College!C91)</f>
        <v>0.85087719298245612</v>
      </c>
      <c r="D63" s="12">
        <f>IF(ISERROR(B63-C63),"n/a",B63-C63)</f>
        <v>0.17039940276222465</v>
      </c>
    </row>
    <row r="64" spans="1:4" ht="15" x14ac:dyDescent="0.25">
      <c r="A64" s="14" t="s">
        <v>13</v>
      </c>
      <c r="B64" s="10">
        <f>IF(ISERROR(College!J91/College!F91),"n/a",College!J91/College!F91)</f>
        <v>0.3125</v>
      </c>
      <c r="C64" s="10">
        <f>IF(ISERROR(College!K91/College!G91),"n/a",College!K91/College!G91)</f>
        <v>0.24742268041237114</v>
      </c>
      <c r="D64" s="12">
        <f>IF(ISERROR(B64-C64),"n/a",B64-C64)</f>
        <v>6.5077319587628857E-2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6/10/2022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2022-06-10T14:49:03Z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