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7" documentId="8_{09D55ADC-D998-416F-A673-925930279F7F}" xr6:coauthVersionLast="47" xr6:coauthVersionMax="47" xr10:uidLastSave="{DFA74F9F-EEE9-4CB8-AC2F-4677EFF95230}"/>
  <bookViews>
    <workbookView xWindow="30612" yWindow="-108" windowWidth="30936" windowHeight="17496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<sst xmlns="http://schemas.openxmlformats.org/spreadsheetml/2006/main" count="921" uniqueCount="89">
  <si>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</si>
  <si>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</si>
  <si>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</si>
  <si>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</si>
  <si>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</si>
  <si>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</si>
  <si>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</si>
  <si>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</si>
  <si>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</si>
  <si>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</si>
  <si>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</si>
  <si>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</si>
  <si>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</si>
  <si>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</si>
  <si>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</si>
  <si>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</si>
  <si>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</si>
  <si>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</si>
  <si>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</si>
  <si>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</si>
  <si>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</si>
  <si>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</si>
  <si>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</si>
  <si>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</si>
  <si>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</si>
  <si>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</si>
  <si>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</si>
  <si>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</si>
  <si>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</si>
  <si>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</si>
  <si>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</si>
  <si>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</si>
  <si>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</si>
  <si>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</si>
  <si>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</si>
  <si>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</si>
  <si>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</si>
  <si>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</si>
  <si>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</si>
  <si>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</si>
  <si>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</si>
  <si>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</si>
  <si>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</si>
  <si>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</si>
  <si>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</si>
  <si>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</si>
  <si>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</si>
  <si>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</si>
  <si>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</si>
  <si>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</si>
  <si>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</si>
  <si>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</si>
  <si>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</si>
  <si>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</si>
  <si>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</si>
  <si>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</si>
  <si>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</si>
  <si>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</si>
  <si>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</si>
  <si>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</si>
  <si>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</si>
  <si>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</si>
  <si>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</si>
  <si>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</si>
  <si>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</si>
  <si>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</si>
  <si>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</si>
  <si>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</si>
  <si>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</si>
  <si>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</si>
  <si>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</si>
  <si>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</si>
  <si>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</si>
  <si>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</si>
  <si>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</si>
  <si>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</si>
  <si>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</si>
  <si>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</si>
  <si>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</si>
  <si>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</si>
  <si>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</si>
  <si>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Fall 2021</t>
  </si>
  <si>
    <t>as of Friday, May 27, 2022</t>
  </si>
  <si>
    <t>as of 5/27/22</t>
  </si>
  <si>
    <t>as of 5/27/21</t>
  </si>
  <si>
    <t>CA Resident Freshman = 5191</t>
  </si>
  <si>
    <t>CA Resident Transfer = 2563 (Fall 2022 + Winter 2023)</t>
  </si>
  <si>
    <t>Nonresident Freshman = 217</t>
  </si>
  <si>
    <t>Nonresident Transfer = 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</si>
</sst>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2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80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82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80</v>
      </c>
      <c r="C6" s="184" t="s">
        <v>81</v>
      </c>
      <c r="D6" s="185"/>
      <c r="E6" s="186"/>
    </row>
    <row r="7" spans="1:7" ht="13.8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54663</v>
      </c>
      <c r="C9" s="84">
        <f>(C10+C14+C12)</f>
        <v>52668</v>
      </c>
      <c r="D9" s="84">
        <f>IF(ISERROR(B9-C9),"n/a",B9-C9)</f>
        <v>1995</v>
      </c>
      <c r="E9" s="156">
        <f>IF(ISERROR(D9/C9),"n/a",(D9/C9))</f>
        <v>3.787878787878788E-2</v>
      </c>
    </row>
    <row r="10" spans="1:7" x14ac:dyDescent="0.25">
      <c r="A10" s="157" t="s">
        <v>30</v>
      </c>
      <c r="B10" s="210">
        <f>B11</f>
        <v>46595</v>
      </c>
      <c r="C10" s="210">
        <f>C11</f>
        <v>45551</v>
      </c>
      <c r="D10" s="7">
        <f t="shared" ref="D10:D16" si="0">IF(ISERROR(B10-C10),"n/a",B10-C10)</f>
        <v>1044</v>
      </c>
      <c r="E10" s="158">
        <f t="shared" ref="E10:E16" si="1">IF(ISERROR(D10/C10),"n/a",(D10/C10))</f>
        <v>2.2919365107242431E-2</v>
      </c>
    </row>
    <row r="11" spans="1:7" x14ac:dyDescent="0.25">
      <c r="A11" s="159" t="s">
        <v>31</v>
      </c>
      <c r="B11" s="280">
        <v>46595</v>
      </c>
      <c r="C11" s="280">
        <v>45551</v>
      </c>
      <c r="D11" s="282">
        <f t="shared" ref="D11" si="2">IF(ISERROR(B11-C11),"n/a",B11-C11)</f>
        <v>1044</v>
      </c>
      <c r="E11" s="283">
        <f t="shared" ref="E11" si="3">IF(ISERROR(D11/C11),"n/a",(D11/C11))</f>
        <v>2.2919365107242431E-2</v>
      </c>
    </row>
    <row r="12" spans="1:7" x14ac:dyDescent="0.25">
      <c r="A12" s="157" t="s">
        <v>29</v>
      </c>
      <c r="B12" s="28">
        <f>B13</f>
        <v>5538</v>
      </c>
      <c r="C12" s="210">
        <f>C13</f>
        <v>4750</v>
      </c>
      <c r="D12" s="7">
        <f>IF(ISERROR(B12-C12),"n/a",B12-C12)</f>
        <v>788</v>
      </c>
      <c r="E12" s="158">
        <f>IF(ISERROR(D12/C12),"n/a",(D12/C12))</f>
        <v>0.16589473684210526</v>
      </c>
    </row>
    <row r="13" spans="1:7" x14ac:dyDescent="0.25">
      <c r="A13" s="159" t="s">
        <v>31</v>
      </c>
      <c r="B13" s="211">
        <v>5538</v>
      </c>
      <c r="C13" s="211">
        <v>4750</v>
      </c>
      <c r="D13" s="6">
        <f>IF(ISERROR(B13-C13),"n/a",B13-C13)</f>
        <v>788</v>
      </c>
      <c r="E13" s="160">
        <f>IF(ISERROR(D13/C13),"n/a",(D13/C13))</f>
        <v>0.16589473684210526</v>
      </c>
    </row>
    <row r="14" spans="1:7" x14ac:dyDescent="0.25">
      <c r="A14" s="157" t="s">
        <v>32</v>
      </c>
      <c r="B14" s="28">
        <f>B15</f>
        <v>2530</v>
      </c>
      <c r="C14" s="28">
        <f>C15</f>
        <v>2367</v>
      </c>
      <c r="D14" s="7">
        <f t="shared" si="0"/>
        <v>163</v>
      </c>
      <c r="E14" s="158">
        <f t="shared" si="1"/>
        <v>6.886354034643008E-2</v>
      </c>
    </row>
    <row r="15" spans="1:7" x14ac:dyDescent="0.25">
      <c r="A15" s="159" t="s">
        <v>31</v>
      </c>
      <c r="B15" s="211">
        <v>2530</v>
      </c>
      <c r="C15" s="211">
        <v>2367</v>
      </c>
      <c r="D15" s="6">
        <v>0</v>
      </c>
      <c r="E15" s="160">
        <f t="shared" si="1"/>
        <v>0</v>
      </c>
    </row>
    <row r="16" spans="1:7" x14ac:dyDescent="0.25">
      <c r="A16" s="155" t="s">
        <v>7</v>
      </c>
      <c r="B16" s="84">
        <f>(B17+B23+B20)</f>
        <v>12735</v>
      </c>
      <c r="C16" s="84">
        <f>(C17+C23+C20)</f>
        <v>14741</v>
      </c>
      <c r="D16" s="84">
        <f t="shared" si="0"/>
        <v>-2006</v>
      </c>
      <c r="E16" s="156">
        <f t="shared" si="1"/>
        <v>-0.13608303371548741</v>
      </c>
    </row>
    <row r="17" spans="1:5" x14ac:dyDescent="0.25">
      <c r="A17" s="157" t="s">
        <v>30</v>
      </c>
      <c r="B17" s="210">
        <f>SUM(B18:B19)</f>
        <v>11485</v>
      </c>
      <c r="C17" s="210">
        <f>SUM(C18:C19)</f>
        <v>13200</v>
      </c>
      <c r="D17" s="7">
        <f t="shared" ref="D17:D23" si="4">IF(ISERROR(B17-C17),"n/a",B17-C17)</f>
        <v>-1715</v>
      </c>
      <c r="E17" s="158">
        <f t="shared" ref="E17:E24" si="5">IF(ISERROR(D17/C17),"n/a",(D17/C17))</f>
        <v>-0.12992424242424241</v>
      </c>
    </row>
    <row r="18" spans="1:5" x14ac:dyDescent="0.25">
      <c r="A18" s="159" t="s">
        <v>31</v>
      </c>
      <c r="B18" s="280">
        <v>11297</v>
      </c>
      <c r="C18" s="281">
        <v>12985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188</v>
      </c>
      <c r="C19" s="281">
        <v>215</v>
      </c>
      <c r="D19" s="282">
        <v>0</v>
      </c>
      <c r="E19" s="283">
        <f t="shared" si="5"/>
        <v>0</v>
      </c>
    </row>
    <row r="20" spans="1:5" x14ac:dyDescent="0.25">
      <c r="A20" s="157" t="s">
        <v>29</v>
      </c>
      <c r="B20" s="28">
        <f>B21+B22</f>
        <v>1030</v>
      </c>
      <c r="C20" s="28">
        <f>C21+C22</f>
        <v>1312</v>
      </c>
      <c r="D20" s="7">
        <f>IF(ISERROR(B20-C20),"n/a",B20-C20)</f>
        <v>-282</v>
      </c>
      <c r="E20" s="158">
        <f>IF(ISERROR(D20/C20),"n/a",(D20/C20))</f>
        <v>-0.2149390243902439</v>
      </c>
    </row>
    <row r="21" spans="1:5" x14ac:dyDescent="0.25">
      <c r="A21" s="159" t="s">
        <v>31</v>
      </c>
      <c r="B21" s="211">
        <v>1030</v>
      </c>
      <c r="C21" s="211">
        <v>1312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220</v>
      </c>
      <c r="C23" s="28">
        <f>C24</f>
        <v>229</v>
      </c>
      <c r="D23" s="7">
        <f t="shared" si="4"/>
        <v>-9</v>
      </c>
      <c r="E23" s="158">
        <f t="shared" si="5"/>
        <v>-3.9301310043668124E-2</v>
      </c>
    </row>
    <row r="24" spans="1:5" x14ac:dyDescent="0.25">
      <c r="A24" s="159" t="s">
        <v>31</v>
      </c>
      <c r="B24" s="211">
        <v>220</v>
      </c>
      <c r="C24" s="211">
        <v>229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67398</v>
      </c>
      <c r="C25" s="84">
        <f>(C9+C16)</f>
        <v>67409</v>
      </c>
      <c r="D25" s="84">
        <f>IF(ISERROR(B25-C25),"n/a",B25-C25)</f>
        <v>-11</v>
      </c>
      <c r="E25" s="156">
        <f>IF(ISERROR(D25/C25),"n/a",(D25/C25))</f>
        <v>-1.6318295776528356E-4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3</v>
      </c>
      <c r="C28" s="84">
        <f>(C29+C33+C31)</f>
        <v>11</v>
      </c>
      <c r="D28" s="84">
        <f t="shared" ref="D28:D44" si="6">IF(ISERROR(B28-C28),"n/a",B28-C28)</f>
        <v>-8</v>
      </c>
      <c r="E28" s="156">
        <f t="shared" ref="E28:E44" si="7">IF(ISERROR(D28/C28),"n/a",(D28/C28))</f>
        <v>-0.72727272727272729</v>
      </c>
    </row>
    <row r="29" spans="1:5" x14ac:dyDescent="0.25">
      <c r="A29" s="157" t="s">
        <v>30</v>
      </c>
      <c r="B29" s="210">
        <f>B30</f>
        <v>2</v>
      </c>
      <c r="C29" s="210">
        <f>C30</f>
        <v>10</v>
      </c>
      <c r="D29" s="7">
        <f t="shared" si="6"/>
        <v>-8</v>
      </c>
      <c r="E29" s="158">
        <f t="shared" si="7"/>
        <v>-0.8</v>
      </c>
    </row>
    <row r="30" spans="1:5" x14ac:dyDescent="0.25">
      <c r="A30" s="159" t="s">
        <v>31</v>
      </c>
      <c r="B30" s="280">
        <v>2</v>
      </c>
      <c r="C30" s="280">
        <v>10</v>
      </c>
      <c r="D30" s="282">
        <f t="shared" ref="D30" si="8">IF(ISERROR(B30-C30),"n/a",B30-C30)</f>
        <v>-8</v>
      </c>
      <c r="E30" s="283">
        <f t="shared" ref="E30" si="9">IF(ISERROR(D30/C30),"n/a",(D30/C30))</f>
        <v>-0.8</v>
      </c>
    </row>
    <row r="31" spans="1:5" x14ac:dyDescent="0.25">
      <c r="A31" s="157" t="s">
        <v>29</v>
      </c>
      <c r="B31" s="28">
        <f>B32</f>
        <v>0</v>
      </c>
      <c r="C31" s="28">
        <f>C32</f>
        <v>1</v>
      </c>
      <c r="D31" s="7">
        <f>IF(ISERROR(B31-C31),"n/a",B31-C31)</f>
        <v>-1</v>
      </c>
      <c r="E31" s="158">
        <f>IF(ISERROR(D31/C31),"n/a",(D31/C31))</f>
        <v>-1</v>
      </c>
    </row>
    <row r="32" spans="1:5" x14ac:dyDescent="0.25">
      <c r="A32" s="159" t="s">
        <v>31</v>
      </c>
      <c r="B32" s="211">
        <v>0</v>
      </c>
      <c r="C32" s="211">
        <v>1</v>
      </c>
      <c r="D32" s="6">
        <f>IF(ISERROR(B32-C32),"n/a",B32-C32)</f>
        <v>-1</v>
      </c>
      <c r="E32" s="160">
        <f>IF(ISERROR(D32/C32),"n/a",(D32/C32))</f>
        <v>-1</v>
      </c>
    </row>
    <row r="33" spans="1:5" x14ac:dyDescent="0.25">
      <c r="A33" s="157" t="s">
        <v>32</v>
      </c>
      <c r="B33" s="28">
        <f>B34</f>
        <v>1</v>
      </c>
      <c r="C33" s="28">
        <f>C34</f>
        <v>0</v>
      </c>
      <c r="D33" s="7">
        <f t="shared" si="6"/>
        <v>1</v>
      </c>
      <c r="E33" s="158" t="str">
        <f t="shared" si="7"/>
        <v>n/a</v>
      </c>
    </row>
    <row r="34" spans="1:5" x14ac:dyDescent="0.25">
      <c r="A34" s="159" t="s">
        <v>31</v>
      </c>
      <c r="B34" s="211">
        <v>1</v>
      </c>
      <c r="C34" s="211">
        <v>0</v>
      </c>
      <c r="D34" s="6">
        <f t="shared" si="6"/>
        <v>1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79</v>
      </c>
      <c r="C35" s="84">
        <f>(C36+C42+C39)</f>
        <v>184</v>
      </c>
      <c r="D35" s="84">
        <f t="shared" si="6"/>
        <v>-105</v>
      </c>
      <c r="E35" s="156">
        <f t="shared" si="7"/>
        <v>-0.57065217391304346</v>
      </c>
    </row>
    <row r="36" spans="1:5" x14ac:dyDescent="0.25">
      <c r="A36" s="157" t="s">
        <v>30</v>
      </c>
      <c r="B36" s="210">
        <f>SUM(B37:B38)</f>
        <v>68</v>
      </c>
      <c r="C36" s="210">
        <f>SUM(C37:C38)</f>
        <v>134</v>
      </c>
      <c r="D36" s="7">
        <f t="shared" si="6"/>
        <v>-66</v>
      </c>
      <c r="E36" s="158">
        <f t="shared" si="7"/>
        <v>-0.4925373134328358</v>
      </c>
    </row>
    <row r="37" spans="1:5" x14ac:dyDescent="0.25">
      <c r="A37" s="159" t="s">
        <v>31</v>
      </c>
      <c r="B37" s="280">
        <v>3</v>
      </c>
      <c r="C37" s="281">
        <v>0</v>
      </c>
      <c r="D37" s="282">
        <f t="shared" si="6"/>
        <v>3</v>
      </c>
      <c r="E37" s="283" t="str">
        <f t="shared" si="7"/>
        <v>n/a</v>
      </c>
    </row>
    <row r="38" spans="1:5" x14ac:dyDescent="0.25">
      <c r="A38" s="159" t="s">
        <v>22</v>
      </c>
      <c r="B38" s="280">
        <v>65</v>
      </c>
      <c r="C38" s="281">
        <v>134</v>
      </c>
      <c r="D38" s="282">
        <f t="shared" si="6"/>
        <v>-69</v>
      </c>
      <c r="E38" s="283">
        <f t="shared" si="7"/>
        <v>-0.5149253731343284</v>
      </c>
    </row>
    <row r="39" spans="1:5" x14ac:dyDescent="0.25">
      <c r="A39" s="157" t="s">
        <v>29</v>
      </c>
      <c r="B39" s="28">
        <f>B40+B41</f>
        <v>11</v>
      </c>
      <c r="C39" s="28">
        <f>C40+C41</f>
        <v>36</v>
      </c>
      <c r="D39" s="7">
        <f>IF(ISERROR(B39-C39),"n/a",B39-C39)</f>
        <v>-25</v>
      </c>
      <c r="E39" s="158">
        <f>IF(ISERROR(D39/C39),"n/a",(D39/C39))</f>
        <v>-0.69444444444444442</v>
      </c>
    </row>
    <row r="40" spans="1:5" x14ac:dyDescent="0.25">
      <c r="A40" s="159" t="s">
        <v>31</v>
      </c>
      <c r="B40" s="211">
        <v>11</v>
      </c>
      <c r="C40" s="211">
        <v>36</v>
      </c>
      <c r="D40" s="6">
        <f>IF(ISERROR(B40-C40),"n/a",B40-C40)</f>
        <v>-25</v>
      </c>
      <c r="E40" s="160">
        <f>IF(ISERROR(D40/C40),"n/a",(D40/C40))</f>
        <v>-0.69444444444444442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0</v>
      </c>
      <c r="C42" s="28">
        <f>SUM(C43:C43)</f>
        <v>14</v>
      </c>
      <c r="D42" s="7">
        <f t="shared" si="6"/>
        <v>-14</v>
      </c>
      <c r="E42" s="158">
        <f t="shared" si="7"/>
        <v>-1</v>
      </c>
    </row>
    <row r="43" spans="1:5" x14ac:dyDescent="0.25">
      <c r="A43" s="159" t="s">
        <v>31</v>
      </c>
      <c r="B43" s="211">
        <v>0</v>
      </c>
      <c r="C43" s="211">
        <v>14</v>
      </c>
      <c r="D43" s="6">
        <f t="shared" si="6"/>
        <v>-14</v>
      </c>
      <c r="E43" s="160">
        <f t="shared" si="7"/>
        <v>-1</v>
      </c>
    </row>
    <row r="44" spans="1:5" x14ac:dyDescent="0.25">
      <c r="A44" s="161" t="s">
        <v>5</v>
      </c>
      <c r="B44" s="84">
        <f>(B28+B35)</f>
        <v>82</v>
      </c>
      <c r="C44" s="84">
        <f>(C28+C35)</f>
        <v>195</v>
      </c>
      <c r="D44" s="84">
        <f t="shared" si="6"/>
        <v>-113</v>
      </c>
      <c r="E44" s="156">
        <f t="shared" si="7"/>
        <v>-0.57948717948717954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37264</v>
      </c>
      <c r="C47" s="84">
        <f>(C48+C52+C50)</f>
        <v>34765</v>
      </c>
      <c r="D47" s="84">
        <f t="shared" ref="D47:D53" si="10">IF(ISERROR(B47-C47),"n/a",B47-C47)</f>
        <v>2499</v>
      </c>
      <c r="E47" s="156">
        <f t="shared" ref="E47:E53" si="11">IF(ISERROR(D47/C47),"n/a",(D47/C47))</f>
        <v>7.1882640586797067E-2</v>
      </c>
    </row>
    <row r="48" spans="1:5" x14ac:dyDescent="0.25">
      <c r="A48" s="157" t="s">
        <v>30</v>
      </c>
      <c r="B48" s="210">
        <f>B49</f>
        <v>30729</v>
      </c>
      <c r="C48" s="210">
        <f>C49</f>
        <v>29199</v>
      </c>
      <c r="D48" s="7">
        <f t="shared" si="10"/>
        <v>1530</v>
      </c>
      <c r="E48" s="158">
        <f t="shared" si="11"/>
        <v>5.2399054762149386E-2</v>
      </c>
    </row>
    <row r="49" spans="1:5" x14ac:dyDescent="0.25">
      <c r="A49" s="159" t="s">
        <v>31</v>
      </c>
      <c r="B49" s="280">
        <v>30729</v>
      </c>
      <c r="C49" s="280">
        <v>29199</v>
      </c>
      <c r="D49" s="282">
        <f t="shared" ref="D49" si="12">IF(ISERROR(B49-C49),"n/a",B49-C49)</f>
        <v>1530</v>
      </c>
      <c r="E49" s="283">
        <f t="shared" ref="E49" si="13">IF(ISERROR(D49/C49),"n/a",(D49/C49))</f>
        <v>5.2399054762149386E-2</v>
      </c>
    </row>
    <row r="50" spans="1:5" x14ac:dyDescent="0.25">
      <c r="A50" s="157" t="s">
        <v>29</v>
      </c>
      <c r="B50" s="28">
        <f>B51</f>
        <v>4371</v>
      </c>
      <c r="C50" s="28">
        <f>C51</f>
        <v>3574</v>
      </c>
      <c r="D50" s="7">
        <f>IF(ISERROR(B50-C50),"n/a",B50-C50)</f>
        <v>797</v>
      </c>
      <c r="E50" s="158">
        <f>IF(ISERROR(D50/C50),"n/a",(D50/C50))</f>
        <v>0.22299944040290989</v>
      </c>
    </row>
    <row r="51" spans="1:5" x14ac:dyDescent="0.25">
      <c r="A51" s="159" t="s">
        <v>31</v>
      </c>
      <c r="B51" s="211">
        <v>4371</v>
      </c>
      <c r="C51" s="211">
        <v>3574</v>
      </c>
      <c r="D51" s="6">
        <f>IF(ISERROR(B51-C51),"n/a",B51-C51)</f>
        <v>797</v>
      </c>
      <c r="E51" s="160">
        <f>IF(ISERROR(D51/C51),"n/a",(D51/C51))</f>
        <v>0.22299944040290989</v>
      </c>
    </row>
    <row r="52" spans="1:5" x14ac:dyDescent="0.25">
      <c r="A52" s="157" t="s">
        <v>32</v>
      </c>
      <c r="B52" s="28">
        <f>B53</f>
        <v>2164</v>
      </c>
      <c r="C52" s="28">
        <f>C53</f>
        <v>1992</v>
      </c>
      <c r="D52" s="7">
        <f t="shared" si="10"/>
        <v>172</v>
      </c>
      <c r="E52" s="158">
        <f t="shared" si="11"/>
        <v>8.6345381526104423E-2</v>
      </c>
    </row>
    <row r="53" spans="1:5" x14ac:dyDescent="0.25">
      <c r="A53" s="159" t="s">
        <v>31</v>
      </c>
      <c r="B53" s="211">
        <v>2164</v>
      </c>
      <c r="C53" s="211">
        <v>1992</v>
      </c>
      <c r="D53" s="6">
        <f t="shared" si="10"/>
        <v>172</v>
      </c>
      <c r="E53" s="160">
        <f t="shared" si="11"/>
        <v>8.6345381526104423E-2</v>
      </c>
    </row>
    <row r="54" spans="1:5" x14ac:dyDescent="0.25">
      <c r="A54" s="155" t="s">
        <v>7</v>
      </c>
      <c r="B54" s="84">
        <f>(B55+B61+B58)</f>
        <v>7753</v>
      </c>
      <c r="C54" s="84">
        <f>(C55+C61+C58)</f>
        <v>9161</v>
      </c>
      <c r="D54" s="84">
        <f t="shared" ref="D54:D63" si="14">IF(ISERROR(B54-C54),"n/a",B54-C54)</f>
        <v>-1408</v>
      </c>
      <c r="E54" s="156">
        <f t="shared" ref="E54:E63" si="15">IF(ISERROR(D54/C54),"n/a",(D54/C54))</f>
        <v>-0.15369501146163084</v>
      </c>
    </row>
    <row r="55" spans="1:5" x14ac:dyDescent="0.25">
      <c r="A55" s="157" t="s">
        <v>30</v>
      </c>
      <c r="B55" s="210">
        <f>SUM(B56:B57)</f>
        <v>6971</v>
      </c>
      <c r="C55" s="210">
        <f>SUM(C56:C57)</f>
        <v>8143</v>
      </c>
      <c r="D55" s="7">
        <f t="shared" si="14"/>
        <v>-1172</v>
      </c>
      <c r="E55" s="158">
        <f t="shared" si="15"/>
        <v>-0.14392729952106104</v>
      </c>
    </row>
    <row r="56" spans="1:5" x14ac:dyDescent="0.25">
      <c r="A56" s="159" t="s">
        <v>31</v>
      </c>
      <c r="B56" s="280">
        <v>6932</v>
      </c>
      <c r="C56" s="280">
        <v>8109</v>
      </c>
      <c r="D56" s="282">
        <f t="shared" si="14"/>
        <v>-1177</v>
      </c>
      <c r="E56" s="283">
        <f t="shared" si="15"/>
        <v>-0.14514736712294982</v>
      </c>
    </row>
    <row r="57" spans="1:5" x14ac:dyDescent="0.25">
      <c r="A57" s="159" t="s">
        <v>22</v>
      </c>
      <c r="B57" s="280">
        <v>39</v>
      </c>
      <c r="C57" s="280">
        <v>34</v>
      </c>
      <c r="D57" s="282">
        <f t="shared" si="14"/>
        <v>5</v>
      </c>
      <c r="E57" s="283">
        <f t="shared" si="15"/>
        <v>0.14705882352941177</v>
      </c>
    </row>
    <row r="58" spans="1:5" x14ac:dyDescent="0.25">
      <c r="A58" s="157" t="s">
        <v>29</v>
      </c>
      <c r="B58" s="28">
        <f>B59+B60</f>
        <v>712</v>
      </c>
      <c r="C58" s="28">
        <f>C59+C60</f>
        <v>962</v>
      </c>
      <c r="D58" s="7">
        <f>IF(ISERROR(B58-C58),"n/a",B58-C58)</f>
        <v>-250</v>
      </c>
      <c r="E58" s="158">
        <f>IF(ISERROR(D58/C58),"n/a",(D58/C58))</f>
        <v>-0.25987525987525989</v>
      </c>
    </row>
    <row r="59" spans="1:5" s="2" customFormat="1" x14ac:dyDescent="0.25">
      <c r="A59" s="159" t="s">
        <v>31</v>
      </c>
      <c r="B59" s="211">
        <v>712</v>
      </c>
      <c r="C59" s="211">
        <v>962</v>
      </c>
      <c r="D59" s="6">
        <f>IF(ISERROR(B59-C59),"n/a",B59-C59)</f>
        <v>-250</v>
      </c>
      <c r="E59" s="160">
        <f>IF(ISERROR(D59/C59),"n/a",(D59/C59))</f>
        <v>-0.25987525987525989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70</v>
      </c>
      <c r="C61" s="28">
        <f>C62</f>
        <v>56</v>
      </c>
      <c r="D61" s="7">
        <f t="shared" si="14"/>
        <v>14</v>
      </c>
      <c r="E61" s="158">
        <f t="shared" si="15"/>
        <v>0.25</v>
      </c>
    </row>
    <row r="62" spans="1:5" s="2" customFormat="1" x14ac:dyDescent="0.25">
      <c r="A62" s="159" t="s">
        <v>31</v>
      </c>
      <c r="B62" s="211">
        <v>70</v>
      </c>
      <c r="C62" s="211">
        <v>56</v>
      </c>
      <c r="D62" s="6">
        <f t="shared" si="14"/>
        <v>14</v>
      </c>
      <c r="E62" s="160">
        <f t="shared" si="15"/>
        <v>0.25</v>
      </c>
    </row>
    <row r="63" spans="1:5" ht="15.75" customHeight="1" x14ac:dyDescent="0.25">
      <c r="A63" s="161" t="s">
        <v>5</v>
      </c>
      <c r="B63" s="84">
        <f>(B47+B54)</f>
        <v>45017</v>
      </c>
      <c r="C63" s="84">
        <f>(C47+C54)</f>
        <v>43926</v>
      </c>
      <c r="D63" s="84">
        <f t="shared" si="14"/>
        <v>1091</v>
      </c>
      <c r="E63" s="156">
        <f t="shared" si="15"/>
        <v>2.4837226244137867E-2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6762</v>
      </c>
      <c r="C66" s="84">
        <f>(C67+C71+C69)</f>
        <v>6347</v>
      </c>
      <c r="D66" s="84">
        <f t="shared" ref="D66:D82" si="16">IF(ISERROR(B66-C66),"n/a",B66-C66)</f>
        <v>415</v>
      </c>
      <c r="E66" s="156">
        <f t="shared" ref="E66:E82" si="17">IF(ISERROR(D66/C66),"n/a",(D66/C66))</f>
        <v>6.5385221364424137E-2</v>
      </c>
    </row>
    <row r="67" spans="1:5" ht="14.25" customHeight="1" x14ac:dyDescent="0.25">
      <c r="A67" s="157" t="s">
        <v>30</v>
      </c>
      <c r="B67" s="210">
        <f>B68</f>
        <v>6106</v>
      </c>
      <c r="C67" s="210">
        <f>C68</f>
        <v>5988</v>
      </c>
      <c r="D67" s="7">
        <f t="shared" si="16"/>
        <v>118</v>
      </c>
      <c r="E67" s="158">
        <f t="shared" si="17"/>
        <v>1.9706078824315298E-2</v>
      </c>
    </row>
    <row r="68" spans="1:5" ht="14.25" customHeight="1" x14ac:dyDescent="0.25">
      <c r="A68" s="159" t="s">
        <v>31</v>
      </c>
      <c r="B68" s="280">
        <v>6106</v>
      </c>
      <c r="C68" s="280">
        <v>5988</v>
      </c>
      <c r="D68" s="282">
        <f t="shared" ref="D68" si="18">IF(ISERROR(B68-C68),"n/a",B68-C68)</f>
        <v>118</v>
      </c>
      <c r="E68" s="283">
        <f t="shared" ref="E68" si="19">IF(ISERROR(D68/C68),"n/a",(D68/C68))</f>
        <v>1.9706078824315298E-2</v>
      </c>
    </row>
    <row r="69" spans="1:5" ht="14.25" customHeight="1" x14ac:dyDescent="0.25">
      <c r="A69" s="157" t="s">
        <v>29</v>
      </c>
      <c r="B69" s="28">
        <f>B70</f>
        <v>490</v>
      </c>
      <c r="C69" s="28">
        <f>C70</f>
        <v>277</v>
      </c>
      <c r="D69" s="7">
        <f>IF(ISERROR(B69-C69),"n/a",B69-C69)</f>
        <v>213</v>
      </c>
      <c r="E69" s="158">
        <f>IF(ISERROR(D69/C69),"n/a",(D69/C69))</f>
        <v>0.76895306859205781</v>
      </c>
    </row>
    <row r="70" spans="1:5" ht="14.25" customHeight="1" x14ac:dyDescent="0.25">
      <c r="A70" s="159" t="s">
        <v>31</v>
      </c>
      <c r="B70" s="211">
        <v>490</v>
      </c>
      <c r="C70" s="211">
        <v>277</v>
      </c>
      <c r="D70" s="6">
        <f>IF(ISERROR(B70-C70),"n/a",B70-C70)</f>
        <v>213</v>
      </c>
      <c r="E70" s="160">
        <f>IF(ISERROR(D70/C70),"n/a",(D70/C70))</f>
        <v>0.76895306859205781</v>
      </c>
    </row>
    <row r="71" spans="1:5" ht="14.25" customHeight="1" x14ac:dyDescent="0.25">
      <c r="A71" s="157" t="s">
        <v>32</v>
      </c>
      <c r="B71" s="28">
        <f>B72</f>
        <v>166</v>
      </c>
      <c r="C71" s="28">
        <f>C72</f>
        <v>82</v>
      </c>
      <c r="D71" s="7">
        <f t="shared" si="16"/>
        <v>84</v>
      </c>
      <c r="E71" s="158">
        <f t="shared" si="17"/>
        <v>1.024390243902439</v>
      </c>
    </row>
    <row r="72" spans="1:5" ht="14.25" customHeight="1" x14ac:dyDescent="0.25">
      <c r="A72" s="159" t="s">
        <v>31</v>
      </c>
      <c r="B72" s="211">
        <v>166</v>
      </c>
      <c r="C72" s="211">
        <v>82</v>
      </c>
      <c r="D72" s="6">
        <f t="shared" si="16"/>
        <v>84</v>
      </c>
      <c r="E72" s="160">
        <f t="shared" si="17"/>
        <v>1.024390243902439</v>
      </c>
    </row>
    <row r="73" spans="1:5" ht="14.25" customHeight="1" x14ac:dyDescent="0.25">
      <c r="A73" s="155" t="s">
        <v>7</v>
      </c>
      <c r="B73" s="84">
        <f>(B74+B80+B77)</f>
        <v>1343</v>
      </c>
      <c r="C73" s="84">
        <f>(C74+C80+C77)</f>
        <v>1868</v>
      </c>
      <c r="D73" s="84">
        <f t="shared" si="16"/>
        <v>-525</v>
      </c>
      <c r="E73" s="156">
        <f t="shared" si="17"/>
        <v>-0.28104925053533192</v>
      </c>
    </row>
    <row r="74" spans="1:5" x14ac:dyDescent="0.25">
      <c r="A74" s="157" t="s">
        <v>30</v>
      </c>
      <c r="B74" s="210">
        <f>SUM(B75:B76)</f>
        <v>1216</v>
      </c>
      <c r="C74" s="210">
        <f>SUM(C75:C76)</f>
        <v>1738</v>
      </c>
      <c r="D74" s="7">
        <f t="shared" si="16"/>
        <v>-522</v>
      </c>
      <c r="E74" s="158">
        <f t="shared" si="17"/>
        <v>-0.30034522439585731</v>
      </c>
    </row>
    <row r="75" spans="1:5" x14ac:dyDescent="0.25">
      <c r="A75" s="159" t="s">
        <v>31</v>
      </c>
      <c r="B75" s="280">
        <v>1212</v>
      </c>
      <c r="C75" s="280">
        <v>1738</v>
      </c>
      <c r="D75" s="282">
        <f t="shared" si="16"/>
        <v>-526</v>
      </c>
      <c r="E75" s="283">
        <f t="shared" si="17"/>
        <v>-0.30264672036823936</v>
      </c>
    </row>
    <row r="76" spans="1:5" x14ac:dyDescent="0.25">
      <c r="A76" s="159" t="s">
        <v>22</v>
      </c>
      <c r="B76" s="280">
        <v>4</v>
      </c>
      <c r="C76" s="280">
        <v>0</v>
      </c>
      <c r="D76" s="282">
        <f t="shared" si="16"/>
        <v>4</v>
      </c>
      <c r="E76" s="283" t="str">
        <f t="shared" si="17"/>
        <v>n/a</v>
      </c>
    </row>
    <row r="77" spans="1:5" ht="12" customHeight="1" x14ac:dyDescent="0.25">
      <c r="A77" s="157" t="s">
        <v>29</v>
      </c>
      <c r="B77" s="28">
        <f>B78+B79</f>
        <v>117</v>
      </c>
      <c r="C77" s="28">
        <f>C78+C79</f>
        <v>118</v>
      </c>
      <c r="D77" s="7">
        <f>IF(ISERROR(B77-C77),"n/a",B77-C77)</f>
        <v>-1</v>
      </c>
      <c r="E77" s="158">
        <f>IF(ISERROR(D77/C77),"n/a",(D77/C77))</f>
        <v>-8.4745762711864406E-3</v>
      </c>
    </row>
    <row r="78" spans="1:5" ht="12" customHeight="1" x14ac:dyDescent="0.25">
      <c r="A78" s="159" t="s">
        <v>31</v>
      </c>
      <c r="B78" s="211">
        <v>117</v>
      </c>
      <c r="C78" s="211">
        <v>118</v>
      </c>
      <c r="D78" s="6">
        <f>IF(ISERROR(B78-C78),"n/a",B78-C78)</f>
        <v>-1</v>
      </c>
      <c r="E78" s="160">
        <f>IF(ISERROR(D78/C78),"n/a",(D78/C78))</f>
        <v>-8.4745762711864406E-3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10</v>
      </c>
      <c r="C80" s="28">
        <f>C81</f>
        <v>12</v>
      </c>
      <c r="D80" s="7">
        <f t="shared" si="16"/>
        <v>-2</v>
      </c>
      <c r="E80" s="158">
        <f t="shared" si="17"/>
        <v>-0.16666666666666666</v>
      </c>
    </row>
    <row r="81" spans="1:5" ht="12" customHeight="1" x14ac:dyDescent="0.25">
      <c r="A81" s="159" t="s">
        <v>31</v>
      </c>
      <c r="B81" s="211">
        <v>10</v>
      </c>
      <c r="C81" s="211">
        <v>12</v>
      </c>
      <c r="D81" s="6">
        <f t="shared" si="16"/>
        <v>-2</v>
      </c>
      <c r="E81" s="160">
        <f t="shared" si="17"/>
        <v>-0.16666666666666666</v>
      </c>
    </row>
    <row r="82" spans="1:5" ht="15.75" customHeight="1" x14ac:dyDescent="0.25">
      <c r="A82" s="161" t="s">
        <v>5</v>
      </c>
      <c r="B82" s="84">
        <f>(B66+B73)</f>
        <v>8105</v>
      </c>
      <c r="C82" s="84">
        <f>(C66+C73)</f>
        <v>8215</v>
      </c>
      <c r="D82" s="84">
        <f t="shared" si="16"/>
        <v>-110</v>
      </c>
      <c r="E82" s="156">
        <f t="shared" si="17"/>
        <v>-1.3390139987827145E-2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6391</v>
      </c>
      <c r="C85" s="84">
        <f>(C86+C90+C88)</f>
        <v>6139</v>
      </c>
      <c r="D85" s="84">
        <f t="shared" ref="D85:D101" si="20">IF(ISERROR(B85-C85),"n/a",B85-C85)</f>
        <v>252</v>
      </c>
      <c r="E85" s="156">
        <f t="shared" ref="E85:E101" si="21">IF(ISERROR(D85/C85),"n/a",(D85/C85))</f>
        <v>4.1049030786773091E-2</v>
      </c>
    </row>
    <row r="86" spans="1:5" ht="14.25" customHeight="1" x14ac:dyDescent="0.25">
      <c r="A86" s="157" t="s">
        <v>30</v>
      </c>
      <c r="B86" s="210">
        <f>B87</f>
        <v>5770</v>
      </c>
      <c r="C86" s="210">
        <f>C87</f>
        <v>5797</v>
      </c>
      <c r="D86" s="7">
        <f t="shared" si="20"/>
        <v>-27</v>
      </c>
      <c r="E86" s="158">
        <f t="shared" si="21"/>
        <v>-4.6575815076763845E-3</v>
      </c>
    </row>
    <row r="87" spans="1:5" ht="14.25" customHeight="1" x14ac:dyDescent="0.25">
      <c r="A87" s="159" t="s">
        <v>31</v>
      </c>
      <c r="B87" s="280">
        <v>5770</v>
      </c>
      <c r="C87" s="280">
        <v>5797</v>
      </c>
      <c r="D87" s="282">
        <f t="shared" ref="D87" si="22">IF(ISERROR(B87-C87),"n/a",B87-C87)</f>
        <v>-27</v>
      </c>
      <c r="E87" s="283">
        <f t="shared" ref="E87" si="23">IF(ISERROR(D87/C87),"n/a",(D87/C87))</f>
        <v>-4.6575815076763845E-3</v>
      </c>
    </row>
    <row r="88" spans="1:5" ht="14.25" customHeight="1" x14ac:dyDescent="0.25">
      <c r="A88" s="157" t="s">
        <v>29</v>
      </c>
      <c r="B88" s="28">
        <f>B89</f>
        <v>467</v>
      </c>
      <c r="C88" s="28">
        <f>C89</f>
        <v>267</v>
      </c>
      <c r="D88" s="7">
        <f>IF(ISERROR(B88-C88),"n/a",B88-C88)</f>
        <v>200</v>
      </c>
      <c r="E88" s="158">
        <f>IF(ISERROR(D88/C88),"n/a",(D88/C88))</f>
        <v>0.74906367041198507</v>
      </c>
    </row>
    <row r="89" spans="1:5" ht="14.25" customHeight="1" x14ac:dyDescent="0.25">
      <c r="A89" s="159" t="s">
        <v>31</v>
      </c>
      <c r="B89" s="211">
        <v>467</v>
      </c>
      <c r="C89" s="211">
        <v>267</v>
      </c>
      <c r="D89" s="6">
        <f>IF(ISERROR(B89-C89),"n/a",B89-C89)</f>
        <v>200</v>
      </c>
      <c r="E89" s="160">
        <f>IF(ISERROR(D89/C89),"n/a",(D89/C89))</f>
        <v>0.74906367041198507</v>
      </c>
    </row>
    <row r="90" spans="1:5" ht="14.25" customHeight="1" x14ac:dyDescent="0.25">
      <c r="A90" s="157" t="s">
        <v>32</v>
      </c>
      <c r="B90" s="28">
        <f>B91</f>
        <v>154</v>
      </c>
      <c r="C90" s="28">
        <f>C91</f>
        <v>75</v>
      </c>
      <c r="D90" s="7">
        <f t="shared" si="20"/>
        <v>79</v>
      </c>
      <c r="E90" s="158">
        <f t="shared" si="21"/>
        <v>1.0533333333333332</v>
      </c>
    </row>
    <row r="91" spans="1:5" ht="14.25" customHeight="1" x14ac:dyDescent="0.25">
      <c r="A91" s="159" t="s">
        <v>31</v>
      </c>
      <c r="B91" s="211">
        <v>154</v>
      </c>
      <c r="C91" s="211">
        <v>75</v>
      </c>
      <c r="D91" s="6">
        <f t="shared" si="20"/>
        <v>79</v>
      </c>
      <c r="E91" s="160">
        <f t="shared" si="21"/>
        <v>1.0533333333333332</v>
      </c>
    </row>
    <row r="92" spans="1:5" ht="14.25" customHeight="1" x14ac:dyDescent="0.25">
      <c r="A92" s="155" t="s">
        <v>7</v>
      </c>
      <c r="B92" s="84">
        <f>(B93+B99+B96)</f>
        <v>1311</v>
      </c>
      <c r="C92" s="84">
        <f>(C93+C99+C96)</f>
        <v>1811</v>
      </c>
      <c r="D92" s="84">
        <f t="shared" si="20"/>
        <v>-500</v>
      </c>
      <c r="E92" s="156">
        <f t="shared" si="21"/>
        <v>-0.27609055770292656</v>
      </c>
    </row>
    <row r="93" spans="1:5" x14ac:dyDescent="0.25">
      <c r="A93" s="157" t="s">
        <v>30</v>
      </c>
      <c r="B93" s="28">
        <f>SUM(B94:B95)</f>
        <v>1186</v>
      </c>
      <c r="C93" s="28">
        <f>SUM(C94:C95)</f>
        <v>1683</v>
      </c>
      <c r="D93" s="7">
        <f t="shared" si="20"/>
        <v>-497</v>
      </c>
      <c r="E93" s="158">
        <f t="shared" si="21"/>
        <v>-0.29530600118835415</v>
      </c>
    </row>
    <row r="94" spans="1:5" x14ac:dyDescent="0.25">
      <c r="A94" s="159" t="s">
        <v>31</v>
      </c>
      <c r="B94" s="281">
        <v>1182</v>
      </c>
      <c r="C94" s="280">
        <v>1683</v>
      </c>
      <c r="D94" s="282">
        <f t="shared" si="20"/>
        <v>-501</v>
      </c>
      <c r="E94" s="283">
        <f t="shared" si="21"/>
        <v>-0.29768270944741532</v>
      </c>
    </row>
    <row r="95" spans="1:5" x14ac:dyDescent="0.25">
      <c r="A95" s="159" t="s">
        <v>22</v>
      </c>
      <c r="B95" s="281">
        <v>4</v>
      </c>
      <c r="C95" s="280">
        <v>0</v>
      </c>
      <c r="D95" s="282">
        <f t="shared" si="20"/>
        <v>4</v>
      </c>
      <c r="E95" s="283" t="str">
        <f t="shared" si="21"/>
        <v>n/a</v>
      </c>
    </row>
    <row r="96" spans="1:5" x14ac:dyDescent="0.25">
      <c r="A96" s="157" t="s">
        <v>29</v>
      </c>
      <c r="B96" s="28">
        <f>B97+B98</f>
        <v>116</v>
      </c>
      <c r="C96" s="28">
        <f>C97+C98</f>
        <v>116</v>
      </c>
      <c r="D96" s="7">
        <f>IF(ISERROR(B96-C96),"n/a",B96-C96)</f>
        <v>0</v>
      </c>
      <c r="E96" s="158">
        <f>IF(ISERROR(D96/C96),"n/a",(D96/C96))</f>
        <v>0</v>
      </c>
    </row>
    <row r="97" spans="1:6" x14ac:dyDescent="0.25">
      <c r="A97" s="159" t="s">
        <v>31</v>
      </c>
      <c r="B97" s="211">
        <v>116</v>
      </c>
      <c r="C97" s="211">
        <v>116</v>
      </c>
      <c r="D97" s="6">
        <f>IF(ISERROR(B97-C97),"n/a",B97-C97)</f>
        <v>0</v>
      </c>
      <c r="E97" s="160">
        <f>IF(ISERROR(D97/C97),"n/a",(D97/C97))</f>
        <v>0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9</v>
      </c>
      <c r="C99" s="28">
        <f>C100</f>
        <v>12</v>
      </c>
      <c r="D99" s="7">
        <f t="shared" si="20"/>
        <v>-3</v>
      </c>
      <c r="E99" s="158">
        <f t="shared" si="21"/>
        <v>-0.25</v>
      </c>
    </row>
    <row r="100" spans="1:6" x14ac:dyDescent="0.25">
      <c r="A100" s="159" t="s">
        <v>31</v>
      </c>
      <c r="B100" s="211">
        <v>9</v>
      </c>
      <c r="C100" s="211">
        <v>12</v>
      </c>
      <c r="D100" s="6">
        <f t="shared" si="20"/>
        <v>-3</v>
      </c>
      <c r="E100" s="160">
        <f t="shared" si="21"/>
        <v>-0.25</v>
      </c>
    </row>
    <row r="101" spans="1:6" x14ac:dyDescent="0.25">
      <c r="A101" s="338" t="s">
        <v>5</v>
      </c>
      <c r="B101" s="339">
        <f>(B85+B92)</f>
        <v>7702</v>
      </c>
      <c r="C101" s="339">
        <f>(C85+C92)</f>
        <v>7950</v>
      </c>
      <c r="D101" s="339">
        <f t="shared" si="20"/>
        <v>-248</v>
      </c>
      <c r="E101" s="340">
        <f t="shared" si="21"/>
        <v>-3.1194968553459119E-2</v>
      </c>
    </row>
    <row r="102" spans="1:6" x14ac:dyDescent="0.25">
      <c r="A102" s="174"/>
      <c r="B102" s="30"/>
      <c r="C102" s="30"/>
      <c r="D102" s="27"/>
      <c r="E102" s="191"/>
    </row>
    <row r="103" spans="1:6" ht="13.8" x14ac:dyDescent="0.25">
      <c r="A103" s="176" t="s">
        <v>3</v>
      </c>
      <c r="B103" s="29"/>
      <c r="C103" s="29"/>
      <c r="D103" s="6"/>
      <c r="E103" s="177"/>
    </row>
    <row r="104" spans="1:6" x14ac:dyDescent="0.25">
      <c r="A104" s="178" t="s">
        <v>77</v>
      </c>
      <c r="B104" s="29">
        <v>3</v>
      </c>
      <c r="C104" s="29">
        <v>10</v>
      </c>
      <c r="D104" s="6">
        <f>IF(ISERROR(B104-C104),"n/a",B104-C104)</f>
        <v>-7</v>
      </c>
      <c r="E104" s="177">
        <f>IF(ISERROR(D104/C104),"n/a",(D104/C104))</f>
        <v>-0.7</v>
      </c>
    </row>
    <row r="105" spans="1:6" x14ac:dyDescent="0.25">
      <c r="A105" s="178" t="s">
        <v>7</v>
      </c>
      <c r="B105" s="29">
        <v>28</v>
      </c>
      <c r="C105" s="29">
        <v>10</v>
      </c>
      <c r="D105" s="6">
        <f>IF(ISERROR(B105-C105),"n/a",B105-C105)</f>
        <v>18</v>
      </c>
      <c r="E105" s="177">
        <f>IF(ISERROR(D105/C105),"n/a",(D105/C105))</f>
        <v>1.8</v>
      </c>
    </row>
    <row r="106" spans="1:6" x14ac:dyDescent="0.25">
      <c r="A106" s="179" t="s">
        <v>5</v>
      </c>
      <c r="B106" s="28">
        <f>SUM(B104:B105)</f>
        <v>31</v>
      </c>
      <c r="C106" s="28">
        <f>SUM(C104:C105)</f>
        <v>20</v>
      </c>
      <c r="D106" s="7">
        <f>IF(ISERROR(B106-C106),"n/a",B106-C106)</f>
        <v>11</v>
      </c>
      <c r="E106" s="180">
        <f>IF(ISERROR(D106/C106),"n/a",(D106/C106))</f>
        <v>0.55000000000000004</v>
      </c>
    </row>
    <row r="107" spans="1:6" x14ac:dyDescent="0.25">
      <c r="A107" s="181"/>
      <c r="B107" s="32"/>
      <c r="C107" s="32"/>
      <c r="D107" s="25"/>
      <c r="E107" s="175"/>
    </row>
    <row r="108" spans="1:6" ht="13.8" hidden="1" x14ac:dyDescent="0.25">
      <c r="A108" s="176" t="s">
        <v>4</v>
      </c>
      <c r="B108" s="29"/>
      <c r="C108" s="29"/>
      <c r="D108" s="6"/>
      <c r="E108" s="177"/>
    </row>
    <row r="109" spans="1:6" hidden="1" x14ac:dyDescent="0.25">
      <c r="A109" s="155" t="s">
        <v>77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5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5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5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5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5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5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5">
      <c r="A116" s="155" t="s">
        <v>7</v>
      </c>
      <c r="B116" s="84">
        <f>(B117+B123+B120)</f>
        <v>8</v>
      </c>
      <c r="C116" s="84">
        <f>(C117+C123+C120)</f>
        <v>0</v>
      </c>
      <c r="D116" s="84">
        <f t="shared" si="24"/>
        <v>8</v>
      </c>
      <c r="E116" s="156" t="str">
        <f t="shared" si="25"/>
        <v>n/a</v>
      </c>
      <c r="F116" s="164"/>
    </row>
    <row r="117" spans="1:6" hidden="1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5">
      <c r="A120" s="157" t="s">
        <v>29</v>
      </c>
      <c r="B120" s="28">
        <f>B121+B122</f>
        <v>8</v>
      </c>
      <c r="C120" s="28">
        <f>C121+C122</f>
        <v>0</v>
      </c>
      <c r="D120" s="7">
        <f>IF(ISERROR(B120-C120),"n/a",B120-C120)</f>
        <v>8</v>
      </c>
      <c r="E120" s="158" t="str">
        <f>IF(ISERROR(D120/C120),"n/a",(D120/C120))</f>
        <v>n/a</v>
      </c>
      <c r="F120" s="164"/>
    </row>
    <row r="121" spans="1:6" hidden="1" x14ac:dyDescent="0.25">
      <c r="A121" s="159" t="s">
        <v>31</v>
      </c>
      <c r="B121" s="29">
        <v>8</v>
      </c>
      <c r="C121" s="29">
        <v>0</v>
      </c>
      <c r="D121" s="6">
        <f>IF(ISERROR(B121-C121),"n/a",B121-C121)</f>
        <v>8</v>
      </c>
      <c r="E121" s="160" t="str">
        <f>IF(ISERROR(D121/C121),"n/a",(D121/C121))</f>
        <v>n/a</v>
      </c>
      <c r="F121" s="164"/>
    </row>
    <row r="122" spans="1:6" hidden="1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5">
      <c r="A125" s="161" t="s">
        <v>5</v>
      </c>
      <c r="B125" s="84">
        <f>(B109+B116)</f>
        <v>8</v>
      </c>
      <c r="C125" s="84">
        <f>(C109+C116)</f>
        <v>0</v>
      </c>
      <c r="D125" s="84">
        <f t="shared" si="24"/>
        <v>8</v>
      </c>
      <c r="E125" s="156" t="str">
        <f t="shared" si="25"/>
        <v>n/a</v>
      </c>
      <c r="F125" s="164"/>
    </row>
    <row r="126" spans="1:6" ht="16.5" hidden="1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78</v>
      </c>
    </row>
    <row r="151" spans="1:6" x14ac:dyDescent="0.25">
      <c r="A151" s="85" t="s">
        <v>85</v>
      </c>
    </row>
    <row r="152" spans="1:6" x14ac:dyDescent="0.25">
      <c r="A152" s="85" t="s">
        <v>86</v>
      </c>
    </row>
    <row r="153" spans="1:6" x14ac:dyDescent="0.25">
      <c r="A153" s="85" t="s">
        <v>87</v>
      </c>
    </row>
    <row r="154" spans="1:6" x14ac:dyDescent="0.25">
      <c r="A154" s="85" t="s">
        <v>88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8" orientation="portrait" r:id="rId1"/>
  <headerFooter>
    <oddHeader>&amp;C&amp;F
&amp;A&amp;R&amp;P of &amp;N</oddHeader>
    <oddFooter>&amp;LPrepared by: Information Technology Solutions
Job Name: UGAP099AX&amp;RPrepared Date: 5/27/2022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9" width="9.109375" style="330" customWidth="1"/>
    <col min="10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May 27,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3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">
      <c r="A10" s="337" t="s">
        <v>54</v>
      </c>
      <c r="B10" s="341">
        <f>SUM(B43,B74,B105,B136,B183)</f>
        <v>1898</v>
      </c>
      <c r="C10" s="341">
        <f>SUM(C43,C74,C105,C136,C183)</f>
        <v>2035</v>
      </c>
      <c r="D10" s="341">
        <f t="shared" ref="D10:M10" si="0">SUM(D43,D74,D105,D136,D183)</f>
        <v>966</v>
      </c>
      <c r="E10" s="341">
        <f t="shared" si="0"/>
        <v>965</v>
      </c>
      <c r="F10" s="341">
        <f t="shared" si="0"/>
        <v>190</v>
      </c>
      <c r="G10" s="341">
        <f t="shared" si="0"/>
        <v>165</v>
      </c>
      <c r="H10" s="341">
        <f t="shared" si="0"/>
        <v>182</v>
      </c>
      <c r="I10" s="341">
        <f t="shared" si="0"/>
        <v>158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27</v>
      </c>
      <c r="E11" s="341">
        <f t="shared" si="1"/>
        <v>20</v>
      </c>
      <c r="F11" s="341">
        <f t="shared" si="1"/>
        <v>0</v>
      </c>
      <c r="G11" s="341">
        <f t="shared" si="1"/>
        <v>1</v>
      </c>
      <c r="H11" s="341">
        <f t="shared" si="1"/>
        <v>0</v>
      </c>
      <c r="I11" s="341">
        <f t="shared" si="1"/>
        <v>1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16973</v>
      </c>
      <c r="C12" s="341">
        <f t="shared" si="2"/>
        <v>15265</v>
      </c>
      <c r="D12" s="341">
        <f t="shared" si="2"/>
        <v>13125</v>
      </c>
      <c r="E12" s="341">
        <f t="shared" si="2"/>
        <v>11653</v>
      </c>
      <c r="F12" s="341">
        <f t="shared" si="2"/>
        <v>2679</v>
      </c>
      <c r="G12" s="341">
        <f t="shared" si="2"/>
        <v>2375</v>
      </c>
      <c r="H12" s="341">
        <f t="shared" si="2"/>
        <v>2485</v>
      </c>
      <c r="I12" s="341">
        <f t="shared" si="2"/>
        <v>2294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82</v>
      </c>
      <c r="C13" s="341">
        <f t="shared" si="3"/>
        <v>74</v>
      </c>
      <c r="D13" s="341">
        <f t="shared" si="3"/>
        <v>54</v>
      </c>
      <c r="E13" s="341">
        <f t="shared" si="3"/>
        <v>39</v>
      </c>
      <c r="F13" s="341">
        <f t="shared" si="3"/>
        <v>12</v>
      </c>
      <c r="G13" s="341">
        <f t="shared" si="3"/>
        <v>11</v>
      </c>
      <c r="H13" s="341">
        <f t="shared" si="3"/>
        <v>11</v>
      </c>
      <c r="I13" s="341">
        <f t="shared" si="3"/>
        <v>11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20704</v>
      </c>
      <c r="C14" s="341">
        <f t="shared" si="4"/>
        <v>21458</v>
      </c>
      <c r="D14" s="341">
        <f t="shared" si="4"/>
        <v>11974</v>
      </c>
      <c r="E14" s="341">
        <f t="shared" si="4"/>
        <v>12064</v>
      </c>
      <c r="F14" s="341">
        <f t="shared" si="4"/>
        <v>2338</v>
      </c>
      <c r="G14" s="341">
        <f t="shared" si="4"/>
        <v>2482</v>
      </c>
      <c r="H14" s="341">
        <f t="shared" si="4"/>
        <v>2257</v>
      </c>
      <c r="I14" s="341">
        <f t="shared" si="4"/>
        <v>2403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2488</v>
      </c>
      <c r="C15" s="341">
        <f t="shared" si="5"/>
        <v>2307</v>
      </c>
      <c r="D15" s="341">
        <f t="shared" si="5"/>
        <v>1718</v>
      </c>
      <c r="E15" s="341">
        <f t="shared" si="5"/>
        <v>1581</v>
      </c>
      <c r="F15" s="341">
        <f t="shared" si="5"/>
        <v>316</v>
      </c>
      <c r="G15" s="341">
        <f t="shared" si="5"/>
        <v>282</v>
      </c>
      <c r="H15" s="341">
        <f t="shared" si="5"/>
        <v>300</v>
      </c>
      <c r="I15" s="341">
        <f t="shared" si="5"/>
        <v>274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5562</v>
      </c>
      <c r="C16" s="341">
        <f t="shared" si="6"/>
        <v>4796</v>
      </c>
      <c r="D16" s="341">
        <f t="shared" si="6"/>
        <v>4387</v>
      </c>
      <c r="E16" s="341">
        <f t="shared" si="6"/>
        <v>3593</v>
      </c>
      <c r="F16" s="341">
        <f t="shared" si="6"/>
        <v>492</v>
      </c>
      <c r="G16" s="341">
        <f t="shared" si="6"/>
        <v>282</v>
      </c>
      <c r="H16" s="341">
        <f t="shared" si="6"/>
        <v>469</v>
      </c>
      <c r="I16" s="341">
        <f t="shared" si="6"/>
        <v>272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1049</v>
      </c>
      <c r="C17" s="341">
        <f t="shared" si="7"/>
        <v>1084</v>
      </c>
      <c r="D17" s="341">
        <f t="shared" si="7"/>
        <v>824</v>
      </c>
      <c r="E17" s="341">
        <f t="shared" si="7"/>
        <v>886</v>
      </c>
      <c r="F17" s="341">
        <f t="shared" si="7"/>
        <v>104</v>
      </c>
      <c r="G17" s="341">
        <f t="shared" si="7"/>
        <v>108</v>
      </c>
      <c r="H17" s="341">
        <f t="shared" si="7"/>
        <v>96</v>
      </c>
      <c r="I17" s="341">
        <f t="shared" si="7"/>
        <v>103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5859</v>
      </c>
      <c r="C18" s="341">
        <f t="shared" si="8"/>
        <v>5610</v>
      </c>
      <c r="D18" s="341">
        <f t="shared" si="8"/>
        <v>4179</v>
      </c>
      <c r="E18" s="341">
        <f t="shared" si="8"/>
        <v>3964</v>
      </c>
      <c r="F18" s="341">
        <f t="shared" si="8"/>
        <v>622</v>
      </c>
      <c r="G18" s="341">
        <f t="shared" si="8"/>
        <v>641</v>
      </c>
      <c r="H18" s="341">
        <f t="shared" si="8"/>
        <v>583</v>
      </c>
      <c r="I18" s="341">
        <f t="shared" si="8"/>
        <v>623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54659</v>
      </c>
      <c r="C19" s="359">
        <f t="shared" si="9"/>
        <v>52668</v>
      </c>
      <c r="D19" s="359">
        <f t="shared" ref="D19:M19" si="10">SUM(D10:D18)</f>
        <v>37254</v>
      </c>
      <c r="E19" s="359">
        <f t="shared" si="10"/>
        <v>34765</v>
      </c>
      <c r="F19" s="359">
        <f t="shared" si="10"/>
        <v>6753</v>
      </c>
      <c r="G19" s="359">
        <f t="shared" si="10"/>
        <v>6347</v>
      </c>
      <c r="H19" s="359">
        <f t="shared" si="10"/>
        <v>6383</v>
      </c>
      <c r="I19" s="359">
        <f t="shared" si="10"/>
        <v>6139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3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">
      <c r="A24" s="336" t="s">
        <v>54</v>
      </c>
      <c r="B24" s="341">
        <f>SUM(B57,B88,B119,B150,B167,B197)</f>
        <v>466</v>
      </c>
      <c r="C24" s="341">
        <f t="shared" ref="C24:M24" si="11">SUM(C57,C88,C119,C150,C167,C197)</f>
        <v>577</v>
      </c>
      <c r="D24" s="341">
        <f t="shared" si="11"/>
        <v>248</v>
      </c>
      <c r="E24" s="341">
        <f t="shared" si="11"/>
        <v>259</v>
      </c>
      <c r="F24" s="341">
        <f t="shared" si="11"/>
        <v>59</v>
      </c>
      <c r="G24" s="341">
        <f t="shared" si="11"/>
        <v>71</v>
      </c>
      <c r="H24" s="341">
        <f t="shared" si="11"/>
        <v>57</v>
      </c>
      <c r="I24" s="341">
        <f t="shared" si="11"/>
        <v>68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17</v>
      </c>
      <c r="C25" s="341">
        <f t="shared" si="12"/>
        <v>13</v>
      </c>
      <c r="D25" s="341">
        <f t="shared" si="12"/>
        <v>12</v>
      </c>
      <c r="E25" s="341">
        <f t="shared" si="12"/>
        <v>7</v>
      </c>
      <c r="F25" s="341">
        <f t="shared" si="12"/>
        <v>5</v>
      </c>
      <c r="G25" s="341">
        <f t="shared" si="12"/>
        <v>3</v>
      </c>
      <c r="H25" s="341">
        <f t="shared" si="12"/>
        <v>5</v>
      </c>
      <c r="I25" s="341">
        <f t="shared" si="12"/>
        <v>1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3420</v>
      </c>
      <c r="C26" s="341">
        <f t="shared" si="12"/>
        <v>3701</v>
      </c>
      <c r="D26" s="341">
        <f t="shared" si="12"/>
        <v>2160</v>
      </c>
      <c r="E26" s="341">
        <f t="shared" si="12"/>
        <v>2397</v>
      </c>
      <c r="F26" s="341">
        <f t="shared" si="12"/>
        <v>312</v>
      </c>
      <c r="G26" s="341">
        <f t="shared" si="12"/>
        <v>433</v>
      </c>
      <c r="H26" s="341">
        <f t="shared" si="12"/>
        <v>305</v>
      </c>
      <c r="I26" s="341">
        <f t="shared" si="12"/>
        <v>420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24</v>
      </c>
      <c r="C27" s="341">
        <f t="shared" si="12"/>
        <v>25</v>
      </c>
      <c r="D27" s="341">
        <f t="shared" si="12"/>
        <v>10</v>
      </c>
      <c r="E27" s="341">
        <f t="shared" si="12"/>
        <v>14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4431</v>
      </c>
      <c r="C28" s="341">
        <f t="shared" si="12"/>
        <v>5408</v>
      </c>
      <c r="D28" s="341">
        <f t="shared" si="12"/>
        <v>2629</v>
      </c>
      <c r="E28" s="341">
        <f t="shared" si="12"/>
        <v>3288</v>
      </c>
      <c r="F28" s="341">
        <f t="shared" si="12"/>
        <v>565</v>
      </c>
      <c r="G28" s="341">
        <f t="shared" si="12"/>
        <v>815</v>
      </c>
      <c r="H28" s="341">
        <f t="shared" si="12"/>
        <v>550</v>
      </c>
      <c r="I28" s="341">
        <f t="shared" si="12"/>
        <v>790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699</v>
      </c>
      <c r="C29" s="341">
        <f t="shared" si="12"/>
        <v>713</v>
      </c>
      <c r="D29" s="341">
        <f t="shared" si="12"/>
        <v>409</v>
      </c>
      <c r="E29" s="341">
        <f t="shared" si="12"/>
        <v>424</v>
      </c>
      <c r="F29" s="341">
        <f t="shared" si="12"/>
        <v>66</v>
      </c>
      <c r="G29" s="341">
        <f t="shared" si="12"/>
        <v>91</v>
      </c>
      <c r="H29" s="341">
        <f t="shared" si="12"/>
        <v>65</v>
      </c>
      <c r="I29" s="341">
        <f t="shared" si="12"/>
        <v>89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1055</v>
      </c>
      <c r="C30" s="341">
        <f t="shared" si="12"/>
        <v>1334</v>
      </c>
      <c r="D30" s="341">
        <f t="shared" si="12"/>
        <v>727</v>
      </c>
      <c r="E30" s="341">
        <f t="shared" si="12"/>
        <v>976</v>
      </c>
      <c r="F30" s="341">
        <f t="shared" si="12"/>
        <v>116</v>
      </c>
      <c r="G30" s="341">
        <f t="shared" si="12"/>
        <v>123</v>
      </c>
      <c r="H30" s="341">
        <f t="shared" si="12"/>
        <v>115</v>
      </c>
      <c r="I30" s="341">
        <f t="shared" si="12"/>
        <v>121</v>
      </c>
      <c r="J30" s="341">
        <f t="shared" si="12"/>
        <v>8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163</v>
      </c>
      <c r="C31" s="341">
        <f t="shared" si="12"/>
        <v>172</v>
      </c>
      <c r="D31" s="341">
        <f t="shared" si="12"/>
        <v>100</v>
      </c>
      <c r="E31" s="341">
        <f t="shared" si="12"/>
        <v>97</v>
      </c>
      <c r="F31" s="341">
        <f t="shared" si="12"/>
        <v>11</v>
      </c>
      <c r="G31" s="341">
        <f t="shared" si="12"/>
        <v>13</v>
      </c>
      <c r="H31" s="341">
        <f t="shared" si="12"/>
        <v>11</v>
      </c>
      <c r="I31" s="341">
        <f t="shared" si="12"/>
        <v>12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2460</v>
      </c>
      <c r="C32" s="341">
        <f t="shared" si="12"/>
        <v>2798</v>
      </c>
      <c r="D32" s="341">
        <f t="shared" si="12"/>
        <v>1458</v>
      </c>
      <c r="E32" s="341">
        <f t="shared" si="12"/>
        <v>1699</v>
      </c>
      <c r="F32" s="341">
        <f t="shared" si="12"/>
        <v>209</v>
      </c>
      <c r="G32" s="341">
        <f t="shared" si="12"/>
        <v>319</v>
      </c>
      <c r="H32" s="341">
        <f t="shared" si="12"/>
        <v>203</v>
      </c>
      <c r="I32" s="341">
        <f t="shared" si="12"/>
        <v>310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12735</v>
      </c>
      <c r="C33" s="359">
        <f t="shared" ref="C33:M33" si="13">SUM(C24:C32)</f>
        <v>14741</v>
      </c>
      <c r="D33" s="359">
        <f t="shared" si="13"/>
        <v>7753</v>
      </c>
      <c r="E33" s="359">
        <f t="shared" si="13"/>
        <v>9161</v>
      </c>
      <c r="F33" s="359">
        <f t="shared" si="13"/>
        <v>1343</v>
      </c>
      <c r="G33" s="359">
        <f t="shared" si="13"/>
        <v>1868</v>
      </c>
      <c r="H33" s="359">
        <f t="shared" si="13"/>
        <v>1311</v>
      </c>
      <c r="I33" s="359">
        <f t="shared" si="13"/>
        <v>1811</v>
      </c>
      <c r="J33" s="359">
        <f t="shared" si="13"/>
        <v>8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67394</v>
      </c>
      <c r="C35" s="357">
        <f t="shared" si="14"/>
        <v>67409</v>
      </c>
      <c r="D35" s="357">
        <f t="shared" si="14"/>
        <v>45007</v>
      </c>
      <c r="E35" s="357">
        <f t="shared" si="14"/>
        <v>43926</v>
      </c>
      <c r="F35" s="357">
        <f t="shared" si="14"/>
        <v>8096</v>
      </c>
      <c r="G35" s="357">
        <f t="shared" si="14"/>
        <v>8215</v>
      </c>
      <c r="H35" s="357">
        <f t="shared" si="14"/>
        <v>7694</v>
      </c>
      <c r="I35" s="357">
        <f t="shared" si="14"/>
        <v>7950</v>
      </c>
      <c r="J35" s="357">
        <f t="shared" si="14"/>
        <v>8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3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">
      <c r="A43" s="337" t="s">
        <v>54</v>
      </c>
      <c r="B43" s="341">
        <v>332</v>
      </c>
      <c r="C43" s="341">
        <v>324</v>
      </c>
      <c r="D43" s="341">
        <v>119</v>
      </c>
      <c r="E43" s="341">
        <v>103</v>
      </c>
      <c r="F43" s="341">
        <v>27</v>
      </c>
      <c r="G43" s="341">
        <v>15</v>
      </c>
      <c r="H43" s="341">
        <v>26</v>
      </c>
      <c r="I43" s="341">
        <v>15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6</v>
      </c>
      <c r="C44" s="341">
        <v>5</v>
      </c>
      <c r="D44" s="341">
        <v>3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5451</v>
      </c>
      <c r="C45" s="341">
        <v>4520</v>
      </c>
      <c r="D45" s="341">
        <v>3291</v>
      </c>
      <c r="E45" s="341">
        <v>2765</v>
      </c>
      <c r="F45" s="341">
        <v>511</v>
      </c>
      <c r="G45" s="341">
        <v>452</v>
      </c>
      <c r="H45" s="341">
        <v>484</v>
      </c>
      <c r="I45" s="341">
        <v>429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10</v>
      </c>
      <c r="C46" s="341">
        <v>12</v>
      </c>
      <c r="D46" s="341">
        <v>5</v>
      </c>
      <c r="E46" s="341">
        <v>2</v>
      </c>
      <c r="F46" s="341">
        <v>1</v>
      </c>
      <c r="G46" s="341">
        <v>0</v>
      </c>
      <c r="H46" s="341">
        <v>1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3647</v>
      </c>
      <c r="C47" s="341">
        <v>3408</v>
      </c>
      <c r="D47" s="341">
        <v>1509</v>
      </c>
      <c r="E47" s="341">
        <v>1513</v>
      </c>
      <c r="F47" s="341">
        <v>322</v>
      </c>
      <c r="G47" s="341">
        <v>318</v>
      </c>
      <c r="H47" s="341">
        <v>307</v>
      </c>
      <c r="I47" s="341">
        <v>313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593</v>
      </c>
      <c r="C48" s="341">
        <v>511</v>
      </c>
      <c r="D48" s="341">
        <v>323</v>
      </c>
      <c r="E48" s="341">
        <v>267</v>
      </c>
      <c r="F48" s="341">
        <v>52</v>
      </c>
      <c r="G48" s="341">
        <v>40</v>
      </c>
      <c r="H48" s="341">
        <v>48</v>
      </c>
      <c r="I48" s="341">
        <v>38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1221</v>
      </c>
      <c r="C49" s="341">
        <v>910</v>
      </c>
      <c r="D49" s="341">
        <v>949</v>
      </c>
      <c r="E49" s="341">
        <v>644</v>
      </c>
      <c r="F49" s="341">
        <v>138</v>
      </c>
      <c r="G49" s="341">
        <v>44</v>
      </c>
      <c r="H49" s="341">
        <v>133</v>
      </c>
      <c r="I49" s="341">
        <v>42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411</v>
      </c>
      <c r="C50" s="341">
        <v>391</v>
      </c>
      <c r="D50" s="341">
        <v>275</v>
      </c>
      <c r="E50" s="341">
        <v>278</v>
      </c>
      <c r="F50" s="341">
        <v>26</v>
      </c>
      <c r="G50" s="341">
        <v>24</v>
      </c>
      <c r="H50" s="341">
        <v>24</v>
      </c>
      <c r="I50" s="341">
        <v>21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1255</v>
      </c>
      <c r="C51" s="341">
        <v>1173</v>
      </c>
      <c r="D51" s="341">
        <v>728</v>
      </c>
      <c r="E51" s="341">
        <v>652</v>
      </c>
      <c r="F51" s="341">
        <v>100</v>
      </c>
      <c r="G51" s="341">
        <v>106</v>
      </c>
      <c r="H51" s="341">
        <v>94</v>
      </c>
      <c r="I51" s="341">
        <v>102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12926</v>
      </c>
      <c r="C52" s="344">
        <f t="shared" ref="C52:M52" si="15">SUM(C43:C51)</f>
        <v>11254</v>
      </c>
      <c r="D52" s="344">
        <f t="shared" si="15"/>
        <v>7202</v>
      </c>
      <c r="E52" s="344">
        <f t="shared" si="15"/>
        <v>6225</v>
      </c>
      <c r="F52" s="344">
        <f t="shared" si="15"/>
        <v>1177</v>
      </c>
      <c r="G52" s="344">
        <f t="shared" si="15"/>
        <v>999</v>
      </c>
      <c r="H52" s="344">
        <f t="shared" si="15"/>
        <v>1117</v>
      </c>
      <c r="I52" s="344">
        <f t="shared" si="15"/>
        <v>960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3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">
      <c r="A57" s="337" t="s">
        <v>54</v>
      </c>
      <c r="B57" s="341">
        <v>64</v>
      </c>
      <c r="C57" s="341">
        <v>81</v>
      </c>
      <c r="D57" s="341">
        <v>19</v>
      </c>
      <c r="E57" s="341">
        <v>20</v>
      </c>
      <c r="F57" s="341">
        <v>4</v>
      </c>
      <c r="G57" s="341">
        <v>5</v>
      </c>
      <c r="H57" s="341">
        <v>4</v>
      </c>
      <c r="I57" s="341">
        <v>5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2</v>
      </c>
      <c r="C58" s="341">
        <v>1</v>
      </c>
      <c r="D58" s="341">
        <v>1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1007</v>
      </c>
      <c r="C59" s="341">
        <v>1000</v>
      </c>
      <c r="D59" s="341">
        <v>433</v>
      </c>
      <c r="E59" s="341">
        <v>428</v>
      </c>
      <c r="F59" s="341">
        <v>55</v>
      </c>
      <c r="G59" s="341">
        <v>79</v>
      </c>
      <c r="H59" s="341">
        <v>52</v>
      </c>
      <c r="I59" s="341">
        <v>78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722</v>
      </c>
      <c r="C61" s="341">
        <v>792</v>
      </c>
      <c r="D61" s="341">
        <v>235</v>
      </c>
      <c r="E61" s="341">
        <v>278</v>
      </c>
      <c r="F61" s="341">
        <v>46</v>
      </c>
      <c r="G61" s="341">
        <v>75</v>
      </c>
      <c r="H61" s="341">
        <v>46</v>
      </c>
      <c r="I61" s="341">
        <v>74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154</v>
      </c>
      <c r="C62" s="341">
        <v>150</v>
      </c>
      <c r="D62" s="341">
        <v>57</v>
      </c>
      <c r="E62" s="341">
        <v>74</v>
      </c>
      <c r="F62" s="341">
        <v>10</v>
      </c>
      <c r="G62" s="341">
        <v>24</v>
      </c>
      <c r="H62" s="341">
        <v>10</v>
      </c>
      <c r="I62" s="341">
        <v>24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222</v>
      </c>
      <c r="C63" s="341">
        <v>243</v>
      </c>
      <c r="D63" s="341">
        <v>115</v>
      </c>
      <c r="E63" s="341">
        <v>109</v>
      </c>
      <c r="F63" s="341">
        <v>12</v>
      </c>
      <c r="G63" s="341">
        <v>22</v>
      </c>
      <c r="H63" s="341">
        <v>12</v>
      </c>
      <c r="I63" s="341">
        <v>22</v>
      </c>
      <c r="J63" s="341">
        <v>5</v>
      </c>
      <c r="K63" s="341">
        <v>0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50</v>
      </c>
      <c r="C64" s="341">
        <v>52</v>
      </c>
      <c r="D64" s="341">
        <v>21</v>
      </c>
      <c r="E64" s="341">
        <v>21</v>
      </c>
      <c r="F64" s="341">
        <v>1</v>
      </c>
      <c r="G64" s="341">
        <v>4</v>
      </c>
      <c r="H64" s="341">
        <v>1</v>
      </c>
      <c r="I64" s="341">
        <v>4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538</v>
      </c>
      <c r="C65" s="341">
        <v>564</v>
      </c>
      <c r="D65" s="341">
        <v>198</v>
      </c>
      <c r="E65" s="341">
        <v>225</v>
      </c>
      <c r="F65" s="341">
        <v>32</v>
      </c>
      <c r="G65" s="341">
        <v>53</v>
      </c>
      <c r="H65" s="341">
        <v>32</v>
      </c>
      <c r="I65" s="341">
        <v>53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2763</v>
      </c>
      <c r="C66" s="353">
        <f t="shared" ref="C66:M66" si="16">SUM(C57:C65)</f>
        <v>2887</v>
      </c>
      <c r="D66" s="353">
        <f t="shared" si="16"/>
        <v>1079</v>
      </c>
      <c r="E66" s="353">
        <f t="shared" si="16"/>
        <v>1155</v>
      </c>
      <c r="F66" s="353">
        <f t="shared" si="16"/>
        <v>160</v>
      </c>
      <c r="G66" s="353">
        <f t="shared" si="16"/>
        <v>262</v>
      </c>
      <c r="H66" s="353">
        <f t="shared" si="16"/>
        <v>157</v>
      </c>
      <c r="I66" s="353">
        <f t="shared" si="16"/>
        <v>260</v>
      </c>
      <c r="J66" s="353">
        <f t="shared" si="16"/>
        <v>5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15689</v>
      </c>
      <c r="C67" s="355">
        <f t="shared" ref="C67:M67" si="17">SUM(C52,C66)</f>
        <v>14141</v>
      </c>
      <c r="D67" s="355">
        <f t="shared" si="17"/>
        <v>8281</v>
      </c>
      <c r="E67" s="355">
        <f t="shared" si="17"/>
        <v>7380</v>
      </c>
      <c r="F67" s="355">
        <f t="shared" si="17"/>
        <v>1337</v>
      </c>
      <c r="G67" s="355">
        <f t="shared" si="17"/>
        <v>1261</v>
      </c>
      <c r="H67" s="355">
        <f t="shared" si="17"/>
        <v>1274</v>
      </c>
      <c r="I67" s="355">
        <f t="shared" si="17"/>
        <v>1220</v>
      </c>
      <c r="J67" s="355">
        <f t="shared" si="17"/>
        <v>5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3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">
      <c r="A74" s="336" t="s">
        <v>54</v>
      </c>
      <c r="B74" s="341">
        <v>1061</v>
      </c>
      <c r="C74" s="341">
        <v>1130</v>
      </c>
      <c r="D74" s="341">
        <v>543</v>
      </c>
      <c r="E74" s="341">
        <v>539</v>
      </c>
      <c r="F74" s="341">
        <v>106</v>
      </c>
      <c r="G74" s="341">
        <v>84</v>
      </c>
      <c r="H74" s="341">
        <v>100</v>
      </c>
      <c r="I74" s="341">
        <v>80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26</v>
      </c>
      <c r="C75" s="341">
        <v>24</v>
      </c>
      <c r="D75" s="341">
        <v>16</v>
      </c>
      <c r="E75" s="341">
        <v>12</v>
      </c>
      <c r="F75" s="341">
        <v>0</v>
      </c>
      <c r="G75" s="341">
        <v>1</v>
      </c>
      <c r="H75" s="341">
        <v>0</v>
      </c>
      <c r="I75" s="341">
        <v>1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6438</v>
      </c>
      <c r="C76" s="341">
        <v>5941</v>
      </c>
      <c r="D76" s="341">
        <v>5247</v>
      </c>
      <c r="E76" s="341">
        <v>4596</v>
      </c>
      <c r="F76" s="341">
        <v>1188</v>
      </c>
      <c r="G76" s="341">
        <v>1026</v>
      </c>
      <c r="H76" s="341">
        <v>1108</v>
      </c>
      <c r="I76" s="341">
        <v>996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45</v>
      </c>
      <c r="C77" s="341">
        <v>36</v>
      </c>
      <c r="D77" s="341">
        <v>33</v>
      </c>
      <c r="E77" s="341">
        <v>17</v>
      </c>
      <c r="F77" s="341">
        <v>8</v>
      </c>
      <c r="G77" s="341">
        <v>7</v>
      </c>
      <c r="H77" s="341">
        <v>7</v>
      </c>
      <c r="I77" s="341">
        <v>7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10940</v>
      </c>
      <c r="C78" s="341">
        <v>11514</v>
      </c>
      <c r="D78" s="341">
        <v>6527</v>
      </c>
      <c r="E78" s="341">
        <v>6404</v>
      </c>
      <c r="F78" s="341">
        <v>1227</v>
      </c>
      <c r="G78" s="341">
        <v>1262</v>
      </c>
      <c r="H78" s="341">
        <v>1186</v>
      </c>
      <c r="I78" s="341">
        <v>1227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1167</v>
      </c>
      <c r="C79" s="341">
        <v>1109</v>
      </c>
      <c r="D79" s="341">
        <v>835</v>
      </c>
      <c r="E79" s="341">
        <v>758</v>
      </c>
      <c r="F79" s="341">
        <v>162</v>
      </c>
      <c r="G79" s="341">
        <v>144</v>
      </c>
      <c r="H79" s="341">
        <v>157</v>
      </c>
      <c r="I79" s="341">
        <v>139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3188</v>
      </c>
      <c r="C80" s="341">
        <v>2875</v>
      </c>
      <c r="D80" s="341">
        <v>2488</v>
      </c>
      <c r="E80" s="341">
        <v>2149</v>
      </c>
      <c r="F80" s="341">
        <v>261</v>
      </c>
      <c r="G80" s="341">
        <v>187</v>
      </c>
      <c r="H80" s="341">
        <v>249</v>
      </c>
      <c r="I80" s="341">
        <v>181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357</v>
      </c>
      <c r="C81" s="341">
        <v>395</v>
      </c>
      <c r="D81" s="341">
        <v>301</v>
      </c>
      <c r="E81" s="341">
        <v>331</v>
      </c>
      <c r="F81" s="341">
        <v>45</v>
      </c>
      <c r="G81" s="341">
        <v>45</v>
      </c>
      <c r="H81" s="341">
        <v>41</v>
      </c>
      <c r="I81" s="341">
        <v>44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2814</v>
      </c>
      <c r="C82" s="341">
        <v>2766</v>
      </c>
      <c r="D82" s="341">
        <v>2031</v>
      </c>
      <c r="E82" s="341">
        <v>1945</v>
      </c>
      <c r="F82" s="341">
        <v>282</v>
      </c>
      <c r="G82" s="341">
        <v>305</v>
      </c>
      <c r="H82" s="341">
        <v>265</v>
      </c>
      <c r="I82" s="341">
        <v>294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26036</v>
      </c>
      <c r="C83" s="344">
        <f t="shared" ref="C83:M83" si="18">SUM(C74:C82)</f>
        <v>25790</v>
      </c>
      <c r="D83" s="344">
        <f t="shared" si="18"/>
        <v>18021</v>
      </c>
      <c r="E83" s="344">
        <f t="shared" si="18"/>
        <v>16751</v>
      </c>
      <c r="F83" s="344">
        <f t="shared" si="18"/>
        <v>3279</v>
      </c>
      <c r="G83" s="344">
        <f t="shared" si="18"/>
        <v>3061</v>
      </c>
      <c r="H83" s="344">
        <f t="shared" si="18"/>
        <v>3113</v>
      </c>
      <c r="I83" s="344">
        <f t="shared" si="18"/>
        <v>2969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3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">
      <c r="A88" s="336" t="s">
        <v>54</v>
      </c>
      <c r="B88" s="341">
        <v>262</v>
      </c>
      <c r="C88" s="341">
        <v>319</v>
      </c>
      <c r="D88" s="341">
        <v>168</v>
      </c>
      <c r="E88" s="341">
        <v>181</v>
      </c>
      <c r="F88" s="341">
        <v>40</v>
      </c>
      <c r="G88" s="341">
        <v>43</v>
      </c>
      <c r="H88" s="341">
        <v>38</v>
      </c>
      <c r="I88" s="341">
        <v>41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8</v>
      </c>
      <c r="C89" s="341">
        <v>7</v>
      </c>
      <c r="D89" s="341">
        <v>8</v>
      </c>
      <c r="E89" s="341">
        <v>4</v>
      </c>
      <c r="F89" s="341">
        <v>4</v>
      </c>
      <c r="G89" s="341">
        <v>1</v>
      </c>
      <c r="H89" s="341">
        <v>4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1106</v>
      </c>
      <c r="C90" s="341">
        <v>1236</v>
      </c>
      <c r="D90" s="341">
        <v>946</v>
      </c>
      <c r="E90" s="341">
        <v>1108</v>
      </c>
      <c r="F90" s="341">
        <v>132</v>
      </c>
      <c r="G90" s="341">
        <v>172</v>
      </c>
      <c r="H90" s="341">
        <v>131</v>
      </c>
      <c r="I90" s="341">
        <v>164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12</v>
      </c>
      <c r="C91" s="341">
        <v>11</v>
      </c>
      <c r="D91" s="341">
        <v>6</v>
      </c>
      <c r="E91" s="341">
        <v>10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2239</v>
      </c>
      <c r="C92" s="341">
        <v>2832</v>
      </c>
      <c r="D92" s="341">
        <v>1560</v>
      </c>
      <c r="E92" s="341">
        <v>2085</v>
      </c>
      <c r="F92" s="341">
        <v>301</v>
      </c>
      <c r="G92" s="341">
        <v>473</v>
      </c>
      <c r="H92" s="341">
        <v>290</v>
      </c>
      <c r="I92" s="341">
        <v>454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320</v>
      </c>
      <c r="C93" s="341">
        <v>346</v>
      </c>
      <c r="D93" s="341">
        <v>241</v>
      </c>
      <c r="E93" s="341">
        <v>254</v>
      </c>
      <c r="F93" s="341">
        <v>31</v>
      </c>
      <c r="G93" s="341">
        <v>47</v>
      </c>
      <c r="H93" s="341">
        <v>30</v>
      </c>
      <c r="I93" s="341">
        <v>45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559</v>
      </c>
      <c r="C94" s="341">
        <v>707</v>
      </c>
      <c r="D94" s="341">
        <v>494</v>
      </c>
      <c r="E94" s="341">
        <v>686</v>
      </c>
      <c r="F94" s="341">
        <v>79</v>
      </c>
      <c r="G94" s="341">
        <v>83</v>
      </c>
      <c r="H94" s="341">
        <v>78</v>
      </c>
      <c r="I94" s="341">
        <v>81</v>
      </c>
      <c r="J94" s="341">
        <v>3</v>
      </c>
      <c r="K94" s="341">
        <v>0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54</v>
      </c>
      <c r="C95" s="341">
        <v>63</v>
      </c>
      <c r="D95" s="341">
        <v>45</v>
      </c>
      <c r="E95" s="341">
        <v>45</v>
      </c>
      <c r="F95" s="341">
        <v>6</v>
      </c>
      <c r="G95" s="341">
        <v>3</v>
      </c>
      <c r="H95" s="341">
        <v>6</v>
      </c>
      <c r="I95" s="341">
        <v>3</v>
      </c>
      <c r="J95" s="341">
        <v>0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1042</v>
      </c>
      <c r="C96" s="341">
        <v>1198</v>
      </c>
      <c r="D96" s="341">
        <v>781</v>
      </c>
      <c r="E96" s="341">
        <v>950</v>
      </c>
      <c r="F96" s="341">
        <v>97</v>
      </c>
      <c r="G96" s="341">
        <v>152</v>
      </c>
      <c r="H96" s="341">
        <v>94</v>
      </c>
      <c r="I96" s="341">
        <v>146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5602</v>
      </c>
      <c r="C97" s="344">
        <f t="shared" ref="C97:M97" si="19">SUM(C88:C96)</f>
        <v>6719</v>
      </c>
      <c r="D97" s="344">
        <f t="shared" si="19"/>
        <v>4249</v>
      </c>
      <c r="E97" s="344">
        <f t="shared" si="19"/>
        <v>5323</v>
      </c>
      <c r="F97" s="344">
        <f t="shared" si="19"/>
        <v>690</v>
      </c>
      <c r="G97" s="344">
        <f t="shared" si="19"/>
        <v>974</v>
      </c>
      <c r="H97" s="344">
        <f t="shared" si="19"/>
        <v>671</v>
      </c>
      <c r="I97" s="344">
        <f t="shared" si="19"/>
        <v>934</v>
      </c>
      <c r="J97" s="344">
        <f t="shared" si="19"/>
        <v>3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31638</v>
      </c>
      <c r="C98" s="357">
        <f t="shared" ref="C98:M98" si="20">SUM(C83,C97)</f>
        <v>32509</v>
      </c>
      <c r="D98" s="357">
        <f t="shared" si="20"/>
        <v>22270</v>
      </c>
      <c r="E98" s="357">
        <f t="shared" si="20"/>
        <v>22074</v>
      </c>
      <c r="F98" s="357">
        <f t="shared" si="20"/>
        <v>3969</v>
      </c>
      <c r="G98" s="357">
        <f t="shared" si="20"/>
        <v>4035</v>
      </c>
      <c r="H98" s="357">
        <f t="shared" si="20"/>
        <v>3784</v>
      </c>
      <c r="I98" s="357">
        <f t="shared" si="20"/>
        <v>3903</v>
      </c>
      <c r="J98" s="357">
        <f t="shared" si="20"/>
        <v>3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3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">
      <c r="A105" s="336" t="s">
        <v>54</v>
      </c>
      <c r="B105" s="341">
        <v>455</v>
      </c>
      <c r="C105" s="341">
        <v>537</v>
      </c>
      <c r="D105" s="341">
        <v>274</v>
      </c>
      <c r="E105" s="341">
        <v>295</v>
      </c>
      <c r="F105" s="341">
        <v>52</v>
      </c>
      <c r="G105" s="341">
        <v>61</v>
      </c>
      <c r="H105" s="341">
        <v>51</v>
      </c>
      <c r="I105" s="341">
        <v>58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10</v>
      </c>
      <c r="C106" s="341">
        <v>10</v>
      </c>
      <c r="D106" s="341">
        <v>7</v>
      </c>
      <c r="E106" s="341">
        <v>7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4839</v>
      </c>
      <c r="C107" s="341">
        <v>4565</v>
      </c>
      <c r="D107" s="341">
        <v>4348</v>
      </c>
      <c r="E107" s="341">
        <v>4068</v>
      </c>
      <c r="F107" s="341">
        <v>927</v>
      </c>
      <c r="G107" s="341">
        <v>845</v>
      </c>
      <c r="H107" s="341">
        <v>846</v>
      </c>
      <c r="I107" s="341">
        <v>818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25</v>
      </c>
      <c r="C108" s="341">
        <v>24</v>
      </c>
      <c r="D108" s="341">
        <v>14</v>
      </c>
      <c r="E108" s="341">
        <v>20</v>
      </c>
      <c r="F108" s="341">
        <v>3</v>
      </c>
      <c r="G108" s="341">
        <v>4</v>
      </c>
      <c r="H108" s="341">
        <v>3</v>
      </c>
      <c r="I108" s="341">
        <v>4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5303</v>
      </c>
      <c r="C109" s="341">
        <v>5725</v>
      </c>
      <c r="D109" s="341">
        <v>3369</v>
      </c>
      <c r="E109" s="341">
        <v>3593</v>
      </c>
      <c r="F109" s="341">
        <v>693</v>
      </c>
      <c r="G109" s="341">
        <v>795</v>
      </c>
      <c r="H109" s="341">
        <v>671</v>
      </c>
      <c r="I109" s="341">
        <v>760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688</v>
      </c>
      <c r="C110" s="341">
        <v>653</v>
      </c>
      <c r="D110" s="341">
        <v>523</v>
      </c>
      <c r="E110" s="341">
        <v>520</v>
      </c>
      <c r="F110" s="341">
        <v>98</v>
      </c>
      <c r="G110" s="341">
        <v>93</v>
      </c>
      <c r="H110" s="341">
        <v>92</v>
      </c>
      <c r="I110" s="341">
        <v>92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1052</v>
      </c>
      <c r="C111" s="341">
        <v>927</v>
      </c>
      <c r="D111" s="341">
        <v>873</v>
      </c>
      <c r="E111" s="341">
        <v>730</v>
      </c>
      <c r="F111" s="341">
        <v>84</v>
      </c>
      <c r="G111" s="341">
        <v>43</v>
      </c>
      <c r="H111" s="341">
        <v>78</v>
      </c>
      <c r="I111" s="341">
        <v>42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263</v>
      </c>
      <c r="C112" s="341">
        <v>279</v>
      </c>
      <c r="D112" s="341">
        <v>229</v>
      </c>
      <c r="E112" s="341">
        <v>259</v>
      </c>
      <c r="F112" s="341">
        <v>31</v>
      </c>
      <c r="G112" s="341">
        <v>37</v>
      </c>
      <c r="H112" s="341">
        <v>30</v>
      </c>
      <c r="I112" s="341">
        <v>36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1669</v>
      </c>
      <c r="C113" s="341">
        <v>1571</v>
      </c>
      <c r="D113" s="341">
        <v>1310</v>
      </c>
      <c r="E113" s="341">
        <v>1285</v>
      </c>
      <c r="F113" s="341">
        <v>226</v>
      </c>
      <c r="G113" s="341">
        <v>218</v>
      </c>
      <c r="H113" s="341">
        <v>210</v>
      </c>
      <c r="I113" s="341">
        <v>215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14304</v>
      </c>
      <c r="C114" s="344">
        <f t="shared" ref="C114:M114" si="21">SUM(C105:C113)</f>
        <v>14291</v>
      </c>
      <c r="D114" s="344">
        <f t="shared" si="21"/>
        <v>10947</v>
      </c>
      <c r="E114" s="344">
        <f t="shared" si="21"/>
        <v>10777</v>
      </c>
      <c r="F114" s="344">
        <f t="shared" si="21"/>
        <v>2114</v>
      </c>
      <c r="G114" s="344">
        <f t="shared" si="21"/>
        <v>2096</v>
      </c>
      <c r="H114" s="344">
        <f t="shared" si="21"/>
        <v>1981</v>
      </c>
      <c r="I114" s="344">
        <f t="shared" si="21"/>
        <v>2025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3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">
      <c r="A119" s="336" t="s">
        <v>54</v>
      </c>
      <c r="B119" s="341">
        <v>57</v>
      </c>
      <c r="C119" s="341">
        <v>99</v>
      </c>
      <c r="D119" s="341">
        <v>21</v>
      </c>
      <c r="E119" s="341">
        <v>36</v>
      </c>
      <c r="F119" s="341">
        <v>4</v>
      </c>
      <c r="G119" s="341">
        <v>11</v>
      </c>
      <c r="H119" s="341">
        <v>4</v>
      </c>
      <c r="I119" s="341">
        <v>10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5</v>
      </c>
      <c r="C120" s="341">
        <v>4</v>
      </c>
      <c r="D120" s="341">
        <v>2</v>
      </c>
      <c r="E120" s="341">
        <v>3</v>
      </c>
      <c r="F120" s="341">
        <v>1</v>
      </c>
      <c r="G120" s="341">
        <v>2</v>
      </c>
      <c r="H120" s="341">
        <v>1</v>
      </c>
      <c r="I120" s="341">
        <v>1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632</v>
      </c>
      <c r="C121" s="341">
        <v>688</v>
      </c>
      <c r="D121" s="341">
        <v>416</v>
      </c>
      <c r="E121" s="341">
        <v>471</v>
      </c>
      <c r="F121" s="341">
        <v>60</v>
      </c>
      <c r="G121" s="341">
        <v>75</v>
      </c>
      <c r="H121" s="341">
        <v>57</v>
      </c>
      <c r="I121" s="341">
        <v>73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7</v>
      </c>
      <c r="C122" s="341">
        <v>5</v>
      </c>
      <c r="D122" s="341">
        <v>4</v>
      </c>
      <c r="E122" s="341">
        <v>2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773</v>
      </c>
      <c r="C123" s="341">
        <v>987</v>
      </c>
      <c r="D123" s="341">
        <v>458</v>
      </c>
      <c r="E123" s="341">
        <v>572</v>
      </c>
      <c r="F123" s="341">
        <v>102</v>
      </c>
      <c r="G123" s="341">
        <v>169</v>
      </c>
      <c r="H123" s="341">
        <v>99</v>
      </c>
      <c r="I123" s="341">
        <v>165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111</v>
      </c>
      <c r="C124" s="341">
        <v>146</v>
      </c>
      <c r="D124" s="341">
        <v>61</v>
      </c>
      <c r="E124" s="341">
        <v>69</v>
      </c>
      <c r="F124" s="341">
        <v>12</v>
      </c>
      <c r="G124" s="341">
        <v>15</v>
      </c>
      <c r="H124" s="341">
        <v>12</v>
      </c>
      <c r="I124" s="341">
        <v>15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116</v>
      </c>
      <c r="C125" s="341">
        <v>148</v>
      </c>
      <c r="D125" s="341">
        <v>62</v>
      </c>
      <c r="E125" s="341">
        <v>97</v>
      </c>
      <c r="F125" s="341">
        <v>14</v>
      </c>
      <c r="G125" s="341">
        <v>7</v>
      </c>
      <c r="H125" s="341">
        <v>14</v>
      </c>
      <c r="I125" s="341">
        <v>7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31</v>
      </c>
      <c r="C126" s="341">
        <v>35</v>
      </c>
      <c r="D126" s="341">
        <v>18</v>
      </c>
      <c r="E126" s="341">
        <v>23</v>
      </c>
      <c r="F126" s="341">
        <v>2</v>
      </c>
      <c r="G126" s="341">
        <v>4</v>
      </c>
      <c r="H126" s="341">
        <v>2</v>
      </c>
      <c r="I126" s="341">
        <v>3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512</v>
      </c>
      <c r="C127" s="341">
        <v>657</v>
      </c>
      <c r="D127" s="341">
        <v>317</v>
      </c>
      <c r="E127" s="341">
        <v>372</v>
      </c>
      <c r="F127" s="341">
        <v>46</v>
      </c>
      <c r="G127" s="341">
        <v>83</v>
      </c>
      <c r="H127" s="341">
        <v>44</v>
      </c>
      <c r="I127" s="341">
        <v>81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2244</v>
      </c>
      <c r="C128" s="344">
        <f t="shared" si="22"/>
        <v>2769</v>
      </c>
      <c r="D128" s="344">
        <f t="shared" si="22"/>
        <v>1359</v>
      </c>
      <c r="E128" s="344">
        <f t="shared" si="22"/>
        <v>1645</v>
      </c>
      <c r="F128" s="344">
        <f t="shared" si="22"/>
        <v>241</v>
      </c>
      <c r="G128" s="344">
        <f t="shared" si="22"/>
        <v>366</v>
      </c>
      <c r="H128" s="344">
        <f t="shared" si="22"/>
        <v>233</v>
      </c>
      <c r="I128" s="344">
        <f t="shared" si="22"/>
        <v>355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16548</v>
      </c>
      <c r="C129" s="357">
        <f t="shared" ref="C129:M129" si="23">SUM(C114,C128)</f>
        <v>17060</v>
      </c>
      <c r="D129" s="357">
        <f t="shared" si="23"/>
        <v>12306</v>
      </c>
      <c r="E129" s="357">
        <f t="shared" si="23"/>
        <v>12422</v>
      </c>
      <c r="F129" s="357">
        <f t="shared" si="23"/>
        <v>2355</v>
      </c>
      <c r="G129" s="357">
        <f t="shared" si="23"/>
        <v>2462</v>
      </c>
      <c r="H129" s="357">
        <f t="shared" si="23"/>
        <v>2214</v>
      </c>
      <c r="I129" s="357">
        <f t="shared" si="23"/>
        <v>2380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51" t="s">
        <v>79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3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">
      <c r="A136" s="336" t="s">
        <v>54</v>
      </c>
      <c r="B136" s="341">
        <v>32</v>
      </c>
      <c r="C136" s="341">
        <v>30</v>
      </c>
      <c r="D136" s="341">
        <v>18</v>
      </c>
      <c r="E136" s="341">
        <v>16</v>
      </c>
      <c r="F136" s="341">
        <v>2</v>
      </c>
      <c r="G136" s="341">
        <v>1</v>
      </c>
      <c r="H136" s="341">
        <v>2</v>
      </c>
      <c r="I136" s="341">
        <v>1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161</v>
      </c>
      <c r="C138" s="341">
        <v>159</v>
      </c>
      <c r="D138" s="341">
        <v>147</v>
      </c>
      <c r="E138" s="341">
        <v>151</v>
      </c>
      <c r="F138" s="341">
        <v>33</v>
      </c>
      <c r="G138" s="341">
        <v>36</v>
      </c>
      <c r="H138" s="341">
        <v>30</v>
      </c>
      <c r="I138" s="341">
        <v>35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686</v>
      </c>
      <c r="C140" s="341">
        <v>666</v>
      </c>
      <c r="D140" s="341">
        <v>444</v>
      </c>
      <c r="E140" s="341">
        <v>439</v>
      </c>
      <c r="F140" s="341">
        <v>71</v>
      </c>
      <c r="G140" s="341">
        <v>82</v>
      </c>
      <c r="H140" s="341">
        <v>69</v>
      </c>
      <c r="I140" s="341">
        <v>79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26</v>
      </c>
      <c r="C141" s="341">
        <v>24</v>
      </c>
      <c r="D141" s="341">
        <v>23</v>
      </c>
      <c r="E141" s="341">
        <v>23</v>
      </c>
      <c r="F141" s="341">
        <v>3</v>
      </c>
      <c r="G141" s="341">
        <v>4</v>
      </c>
      <c r="H141" s="341">
        <v>2</v>
      </c>
      <c r="I141" s="341">
        <v>4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76</v>
      </c>
      <c r="C142" s="341">
        <v>64</v>
      </c>
      <c r="D142" s="341">
        <v>57</v>
      </c>
      <c r="E142" s="341">
        <v>56</v>
      </c>
      <c r="F142" s="341">
        <v>6</v>
      </c>
      <c r="G142" s="341">
        <v>7</v>
      </c>
      <c r="H142" s="341">
        <v>6</v>
      </c>
      <c r="I142" s="341">
        <v>6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9</v>
      </c>
      <c r="C143" s="341">
        <v>12</v>
      </c>
      <c r="D143" s="341">
        <v>10</v>
      </c>
      <c r="E143" s="341">
        <v>13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81</v>
      </c>
      <c r="C144" s="341">
        <v>63</v>
      </c>
      <c r="D144" s="341">
        <v>67</v>
      </c>
      <c r="E144" s="341">
        <v>46</v>
      </c>
      <c r="F144" s="341">
        <v>9</v>
      </c>
      <c r="G144" s="341">
        <v>5</v>
      </c>
      <c r="H144" s="341">
        <v>9</v>
      </c>
      <c r="I144" s="341">
        <v>5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1074</v>
      </c>
      <c r="C145" s="344">
        <f t="shared" ref="C145:M145" si="24">SUM(C136:C144)</f>
        <v>1020</v>
      </c>
      <c r="D145" s="344">
        <f t="shared" si="24"/>
        <v>769</v>
      </c>
      <c r="E145" s="344">
        <f t="shared" si="24"/>
        <v>744</v>
      </c>
      <c r="F145" s="344">
        <f t="shared" si="24"/>
        <v>125</v>
      </c>
      <c r="G145" s="344">
        <f t="shared" si="24"/>
        <v>136</v>
      </c>
      <c r="H145" s="344">
        <f t="shared" si="24"/>
        <v>119</v>
      </c>
      <c r="I145" s="344">
        <f t="shared" si="24"/>
        <v>131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">
      <c r="A146" s="450" t="s">
        <v>79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3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">
      <c r="A150" s="336" t="s">
        <v>54</v>
      </c>
      <c r="B150" s="341">
        <v>9</v>
      </c>
      <c r="C150" s="341">
        <v>3</v>
      </c>
      <c r="D150" s="341">
        <v>6</v>
      </c>
      <c r="E150" s="341">
        <v>1</v>
      </c>
      <c r="F150" s="341">
        <v>1</v>
      </c>
      <c r="G150" s="341">
        <v>1</v>
      </c>
      <c r="H150" s="341">
        <v>1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1</v>
      </c>
      <c r="C151" s="341">
        <v>0</v>
      </c>
      <c r="D151" s="341">
        <v>1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31</v>
      </c>
      <c r="C152" s="341">
        <v>37</v>
      </c>
      <c r="D152" s="341">
        <v>35</v>
      </c>
      <c r="E152" s="341">
        <v>33</v>
      </c>
      <c r="F152" s="341">
        <v>6</v>
      </c>
      <c r="G152" s="341">
        <v>6</v>
      </c>
      <c r="H152" s="341">
        <v>6</v>
      </c>
      <c r="I152" s="341">
        <v>5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1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85</v>
      </c>
      <c r="C154" s="341">
        <v>95</v>
      </c>
      <c r="D154" s="341">
        <v>80</v>
      </c>
      <c r="E154" s="341">
        <v>69</v>
      </c>
      <c r="F154" s="341">
        <v>16</v>
      </c>
      <c r="G154" s="341">
        <v>17</v>
      </c>
      <c r="H154" s="341">
        <v>16</v>
      </c>
      <c r="I154" s="341">
        <v>17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7</v>
      </c>
      <c r="C155" s="341">
        <v>1</v>
      </c>
      <c r="D155" s="341">
        <v>6</v>
      </c>
      <c r="E155" s="341">
        <v>4</v>
      </c>
      <c r="F155" s="341">
        <v>0</v>
      </c>
      <c r="G155" s="341">
        <v>1</v>
      </c>
      <c r="H155" s="341">
        <v>0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19</v>
      </c>
      <c r="C156" s="341">
        <v>7</v>
      </c>
      <c r="D156" s="341">
        <v>13</v>
      </c>
      <c r="E156" s="341">
        <v>6</v>
      </c>
      <c r="F156" s="341">
        <v>2</v>
      </c>
      <c r="G156" s="341">
        <v>1</v>
      </c>
      <c r="H156" s="341">
        <v>2</v>
      </c>
      <c r="I156" s="341">
        <v>1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2</v>
      </c>
      <c r="C157" s="341">
        <v>0</v>
      </c>
      <c r="D157" s="341">
        <v>1</v>
      </c>
      <c r="E157" s="341">
        <v>0</v>
      </c>
      <c r="F157" s="341">
        <v>1</v>
      </c>
      <c r="G157" s="341">
        <v>0</v>
      </c>
      <c r="H157" s="341">
        <v>1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26</v>
      </c>
      <c r="C158" s="341">
        <v>23</v>
      </c>
      <c r="D158" s="341">
        <v>22</v>
      </c>
      <c r="E158" s="341">
        <v>23</v>
      </c>
      <c r="F158" s="341">
        <v>7</v>
      </c>
      <c r="G158" s="341">
        <v>8</v>
      </c>
      <c r="H158" s="341">
        <v>6</v>
      </c>
      <c r="I158" s="341">
        <v>8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180</v>
      </c>
      <c r="C159" s="344">
        <f t="shared" si="25"/>
        <v>167</v>
      </c>
      <c r="D159" s="344">
        <f t="shared" si="25"/>
        <v>164</v>
      </c>
      <c r="E159" s="344">
        <f t="shared" si="25"/>
        <v>136</v>
      </c>
      <c r="F159" s="344">
        <f t="shared" si="25"/>
        <v>33</v>
      </c>
      <c r="G159" s="344">
        <f t="shared" si="25"/>
        <v>34</v>
      </c>
      <c r="H159" s="344">
        <f t="shared" si="25"/>
        <v>32</v>
      </c>
      <c r="I159" s="344">
        <f t="shared" si="25"/>
        <v>33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1254</v>
      </c>
      <c r="C160" s="357">
        <f t="shared" ref="C160:M160" si="26">SUM(C145,C159)</f>
        <v>1187</v>
      </c>
      <c r="D160" s="357">
        <f t="shared" si="26"/>
        <v>933</v>
      </c>
      <c r="E160" s="357">
        <f t="shared" si="26"/>
        <v>880</v>
      </c>
      <c r="F160" s="357">
        <f t="shared" si="26"/>
        <v>158</v>
      </c>
      <c r="G160" s="357">
        <f t="shared" si="26"/>
        <v>170</v>
      </c>
      <c r="H160" s="357">
        <f t="shared" si="26"/>
        <v>151</v>
      </c>
      <c r="I160" s="357">
        <f t="shared" si="26"/>
        <v>164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3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">
      <c r="A167" s="336" t="s">
        <v>54</v>
      </c>
      <c r="B167" s="341">
        <v>68</v>
      </c>
      <c r="C167" s="341">
        <v>59</v>
      </c>
      <c r="D167" s="341">
        <v>30</v>
      </c>
      <c r="E167" s="341">
        <v>15</v>
      </c>
      <c r="F167" s="341">
        <v>8</v>
      </c>
      <c r="G167" s="341">
        <v>9</v>
      </c>
      <c r="H167" s="341">
        <v>8</v>
      </c>
      <c r="I167" s="341">
        <v>9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625</v>
      </c>
      <c r="C169" s="341">
        <v>717</v>
      </c>
      <c r="D169" s="341">
        <v>310</v>
      </c>
      <c r="E169" s="341">
        <v>336</v>
      </c>
      <c r="F169" s="341">
        <v>57</v>
      </c>
      <c r="G169" s="341">
        <v>99</v>
      </c>
      <c r="H169" s="341">
        <v>57</v>
      </c>
      <c r="I169" s="341">
        <v>98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1</v>
      </c>
      <c r="C170" s="341">
        <v>3</v>
      </c>
      <c r="D170" s="341">
        <v>0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573</v>
      </c>
      <c r="C171" s="341">
        <v>656</v>
      </c>
      <c r="D171" s="341">
        <v>259</v>
      </c>
      <c r="E171" s="341">
        <v>242</v>
      </c>
      <c r="F171" s="341">
        <v>88</v>
      </c>
      <c r="G171" s="341">
        <v>71</v>
      </c>
      <c r="H171" s="341">
        <v>87</v>
      </c>
      <c r="I171" s="341">
        <v>71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98</v>
      </c>
      <c r="C172" s="341">
        <v>65</v>
      </c>
      <c r="D172" s="341">
        <v>34</v>
      </c>
      <c r="E172" s="341">
        <v>19</v>
      </c>
      <c r="F172" s="341">
        <v>10</v>
      </c>
      <c r="G172" s="341">
        <v>3</v>
      </c>
      <c r="H172" s="341">
        <v>10</v>
      </c>
      <c r="I172" s="341">
        <v>3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132</v>
      </c>
      <c r="C173" s="341">
        <v>225</v>
      </c>
      <c r="D173" s="341">
        <v>37</v>
      </c>
      <c r="E173" s="341">
        <v>74</v>
      </c>
      <c r="F173" s="341">
        <v>9</v>
      </c>
      <c r="G173" s="341">
        <v>10</v>
      </c>
      <c r="H173" s="341">
        <v>9</v>
      </c>
      <c r="I173" s="341">
        <v>10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25</v>
      </c>
      <c r="C174" s="341">
        <v>20</v>
      </c>
      <c r="D174" s="341">
        <v>13</v>
      </c>
      <c r="E174" s="341">
        <v>6</v>
      </c>
      <c r="F174" s="341">
        <v>1</v>
      </c>
      <c r="G174" s="341">
        <v>1</v>
      </c>
      <c r="H174" s="341">
        <v>1</v>
      </c>
      <c r="I174" s="341">
        <v>1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329</v>
      </c>
      <c r="C175" s="341">
        <v>339</v>
      </c>
      <c r="D175" s="341">
        <v>124</v>
      </c>
      <c r="E175" s="341">
        <v>115</v>
      </c>
      <c r="F175" s="341">
        <v>26</v>
      </c>
      <c r="G175" s="341">
        <v>21</v>
      </c>
      <c r="H175" s="341">
        <v>26</v>
      </c>
      <c r="I175" s="341">
        <v>21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1852</v>
      </c>
      <c r="C176" s="359">
        <f t="shared" ref="C176:M176" si="27">SUM(C167:C175)</f>
        <v>2085</v>
      </c>
      <c r="D176" s="359">
        <f t="shared" si="27"/>
        <v>807</v>
      </c>
      <c r="E176" s="359">
        <f t="shared" si="27"/>
        <v>808</v>
      </c>
      <c r="F176" s="359">
        <f t="shared" si="27"/>
        <v>199</v>
      </c>
      <c r="G176" s="359">
        <f t="shared" si="27"/>
        <v>214</v>
      </c>
      <c r="H176" s="359">
        <f t="shared" si="27"/>
        <v>198</v>
      </c>
      <c r="I176" s="359">
        <f t="shared" si="27"/>
        <v>213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3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">
      <c r="A183" s="336" t="s">
        <v>54</v>
      </c>
      <c r="B183" s="341">
        <v>18</v>
      </c>
      <c r="C183" s="341">
        <v>14</v>
      </c>
      <c r="D183" s="341">
        <v>12</v>
      </c>
      <c r="E183" s="341">
        <v>12</v>
      </c>
      <c r="F183" s="341">
        <v>3</v>
      </c>
      <c r="G183" s="341">
        <v>4</v>
      </c>
      <c r="H183" s="341">
        <v>3</v>
      </c>
      <c r="I183" s="341">
        <v>4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84</v>
      </c>
      <c r="C185" s="341">
        <v>80</v>
      </c>
      <c r="D185" s="341">
        <v>92</v>
      </c>
      <c r="E185" s="341">
        <v>73</v>
      </c>
      <c r="F185" s="341">
        <v>20</v>
      </c>
      <c r="G185" s="341">
        <v>16</v>
      </c>
      <c r="H185" s="341">
        <v>17</v>
      </c>
      <c r="I185" s="341">
        <v>16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128</v>
      </c>
      <c r="C187" s="341">
        <v>145</v>
      </c>
      <c r="D187" s="341">
        <v>125</v>
      </c>
      <c r="E187" s="341">
        <v>115</v>
      </c>
      <c r="F187" s="341">
        <v>25</v>
      </c>
      <c r="G187" s="341">
        <v>25</v>
      </c>
      <c r="H187" s="341">
        <v>24</v>
      </c>
      <c r="I187" s="341">
        <v>24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14</v>
      </c>
      <c r="C188" s="341">
        <v>10</v>
      </c>
      <c r="D188" s="341">
        <v>14</v>
      </c>
      <c r="E188" s="341">
        <v>13</v>
      </c>
      <c r="F188" s="341">
        <v>1</v>
      </c>
      <c r="G188" s="341">
        <v>1</v>
      </c>
      <c r="H188" s="341">
        <v>1</v>
      </c>
      <c r="I188" s="341">
        <v>1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25</v>
      </c>
      <c r="C189" s="341">
        <v>20</v>
      </c>
      <c r="D189" s="341">
        <v>20</v>
      </c>
      <c r="E189" s="341">
        <v>14</v>
      </c>
      <c r="F189" s="341">
        <v>3</v>
      </c>
      <c r="G189" s="341">
        <v>1</v>
      </c>
      <c r="H189" s="341">
        <v>3</v>
      </c>
      <c r="I189" s="341">
        <v>1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9</v>
      </c>
      <c r="C190" s="341">
        <v>7</v>
      </c>
      <c r="D190" s="341">
        <v>9</v>
      </c>
      <c r="E190" s="341">
        <v>5</v>
      </c>
      <c r="F190" s="341">
        <v>1</v>
      </c>
      <c r="G190" s="341">
        <v>1</v>
      </c>
      <c r="H190" s="341">
        <v>0</v>
      </c>
      <c r="I190" s="341">
        <v>1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40</v>
      </c>
      <c r="C191" s="341">
        <v>37</v>
      </c>
      <c r="D191" s="341">
        <v>43</v>
      </c>
      <c r="E191" s="341">
        <v>36</v>
      </c>
      <c r="F191" s="341">
        <v>5</v>
      </c>
      <c r="G191" s="341">
        <v>7</v>
      </c>
      <c r="H191" s="341">
        <v>5</v>
      </c>
      <c r="I191" s="341">
        <v>7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319</v>
      </c>
      <c r="C192" s="344">
        <f t="shared" ref="C192:M192" si="28">SUM(C183:C191)</f>
        <v>313</v>
      </c>
      <c r="D192" s="344">
        <f t="shared" si="28"/>
        <v>315</v>
      </c>
      <c r="E192" s="344">
        <f t="shared" si="28"/>
        <v>268</v>
      </c>
      <c r="F192" s="344">
        <f t="shared" si="28"/>
        <v>58</v>
      </c>
      <c r="G192" s="344">
        <f t="shared" si="28"/>
        <v>55</v>
      </c>
      <c r="H192" s="344">
        <f t="shared" si="28"/>
        <v>53</v>
      </c>
      <c r="I192" s="344">
        <f t="shared" si="28"/>
        <v>54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3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">
      <c r="A197" s="336" t="s">
        <v>54</v>
      </c>
      <c r="B197" s="341">
        <v>6</v>
      </c>
      <c r="C197" s="341">
        <v>16</v>
      </c>
      <c r="D197" s="341">
        <v>4</v>
      </c>
      <c r="E197" s="341">
        <v>6</v>
      </c>
      <c r="F197" s="341">
        <v>2</v>
      </c>
      <c r="G197" s="341">
        <v>2</v>
      </c>
      <c r="H197" s="341">
        <v>2</v>
      </c>
      <c r="I197" s="341">
        <v>2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19</v>
      </c>
      <c r="C199" s="341">
        <v>23</v>
      </c>
      <c r="D199" s="341">
        <v>20</v>
      </c>
      <c r="E199" s="341">
        <v>21</v>
      </c>
      <c r="F199" s="341">
        <v>2</v>
      </c>
      <c r="G199" s="341">
        <v>2</v>
      </c>
      <c r="H199" s="341">
        <v>2</v>
      </c>
      <c r="I199" s="341">
        <v>2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1</v>
      </c>
      <c r="D200" s="341">
        <v>0</v>
      </c>
      <c r="E200" s="341">
        <v>1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39</v>
      </c>
      <c r="C201" s="341">
        <v>46</v>
      </c>
      <c r="D201" s="341">
        <v>37</v>
      </c>
      <c r="E201" s="341">
        <v>42</v>
      </c>
      <c r="F201" s="341">
        <v>12</v>
      </c>
      <c r="G201" s="341">
        <v>10</v>
      </c>
      <c r="H201" s="341">
        <v>12</v>
      </c>
      <c r="I201" s="341">
        <v>9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9</v>
      </c>
      <c r="C202" s="341">
        <v>5</v>
      </c>
      <c r="D202" s="341">
        <v>10</v>
      </c>
      <c r="E202" s="341">
        <v>4</v>
      </c>
      <c r="F202" s="341">
        <v>3</v>
      </c>
      <c r="G202" s="341">
        <v>1</v>
      </c>
      <c r="H202" s="341">
        <v>3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7</v>
      </c>
      <c r="C203" s="341">
        <v>4</v>
      </c>
      <c r="D203" s="341">
        <v>6</v>
      </c>
      <c r="E203" s="341">
        <v>4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1</v>
      </c>
      <c r="C204" s="341">
        <v>2</v>
      </c>
      <c r="D204" s="341">
        <v>2</v>
      </c>
      <c r="E204" s="341">
        <v>2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13</v>
      </c>
      <c r="C205" s="341">
        <v>17</v>
      </c>
      <c r="D205" s="341">
        <v>16</v>
      </c>
      <c r="E205" s="341">
        <v>14</v>
      </c>
      <c r="F205" s="341">
        <v>1</v>
      </c>
      <c r="G205" s="341">
        <v>2</v>
      </c>
      <c r="H205" s="341">
        <v>1</v>
      </c>
      <c r="I205" s="341">
        <v>1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94</v>
      </c>
      <c r="C206" s="344">
        <f t="shared" si="29"/>
        <v>114</v>
      </c>
      <c r="D206" s="344">
        <f t="shared" si="29"/>
        <v>95</v>
      </c>
      <c r="E206" s="344">
        <f t="shared" si="29"/>
        <v>94</v>
      </c>
      <c r="F206" s="344">
        <f t="shared" si="29"/>
        <v>20</v>
      </c>
      <c r="G206" s="344">
        <f t="shared" si="29"/>
        <v>18</v>
      </c>
      <c r="H206" s="344">
        <f t="shared" si="29"/>
        <v>20</v>
      </c>
      <c r="I206" s="344">
        <f t="shared" si="29"/>
        <v>16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413</v>
      </c>
      <c r="C207" s="357">
        <f t="shared" ref="C207:M207" si="30">SUM(C192,C206)</f>
        <v>427</v>
      </c>
      <c r="D207" s="357">
        <f t="shared" si="30"/>
        <v>410</v>
      </c>
      <c r="E207" s="357">
        <f t="shared" si="30"/>
        <v>362</v>
      </c>
      <c r="F207" s="357">
        <f t="shared" si="30"/>
        <v>78</v>
      </c>
      <c r="G207" s="357">
        <f t="shared" si="30"/>
        <v>73</v>
      </c>
      <c r="H207" s="357">
        <f t="shared" si="30"/>
        <v>73</v>
      </c>
      <c r="I207" s="357">
        <f t="shared" si="30"/>
        <v>70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5/27/2022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hidden="1" customWidth="1"/>
    <col min="16" max="16" width="6.44140625" style="116" hidden="1" customWidth="1"/>
    <col min="17" max="17" width="9.5546875" style="116" hidden="1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96" t="s">
        <v>8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</row>
    <row r="2" spans="1:22" ht="15.75" customHeight="1" x14ac:dyDescent="0.25">
      <c r="A2" s="396" t="s">
        <v>25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</row>
    <row r="3" spans="1:22" ht="15.6" x14ac:dyDescent="0.25">
      <c r="A3" s="411" t="str">
        <f>Summary!A3</f>
        <v>Fall 2022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</row>
    <row r="4" spans="1:22" ht="15.75" customHeight="1" x14ac:dyDescent="0.25">
      <c r="A4" s="411" t="str">
        <f>Summary!A4</f>
        <v>as of Friday, May 27, 2022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</row>
    <row r="5" spans="1:22" ht="16.2" thickBot="1" x14ac:dyDescent="0.3">
      <c r="A5" s="412"/>
      <c r="B5" s="412"/>
      <c r="C5" s="412"/>
      <c r="D5" s="412"/>
      <c r="E5" s="41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13" t="s">
        <v>33</v>
      </c>
      <c r="C6" s="414"/>
      <c r="D6" s="414"/>
      <c r="E6" s="415"/>
      <c r="F6" s="378" t="s">
        <v>35</v>
      </c>
      <c r="G6" s="379"/>
      <c r="H6" s="379"/>
      <c r="I6" s="380"/>
      <c r="J6" s="381" t="s">
        <v>27</v>
      </c>
      <c r="K6" s="382"/>
      <c r="L6" s="382"/>
      <c r="M6" s="383"/>
      <c r="N6" s="408" t="s">
        <v>26</v>
      </c>
      <c r="O6" s="409"/>
      <c r="P6" s="409"/>
      <c r="Q6" s="410"/>
      <c r="R6" s="397" t="s">
        <v>10</v>
      </c>
      <c r="S6" s="398"/>
      <c r="T6" s="398"/>
      <c r="U6" s="399"/>
    </row>
    <row r="7" spans="1:22" ht="13.8" x14ac:dyDescent="0.25">
      <c r="A7" s="90"/>
      <c r="B7" s="209" t="str">
        <f>Summary!B6</f>
        <v>Fall 2022</v>
      </c>
      <c r="C7" s="209" t="str">
        <f>Summary!C6</f>
        <v>Fall 2021</v>
      </c>
      <c r="D7" s="388" t="s">
        <v>23</v>
      </c>
      <c r="E7" s="390" t="s">
        <v>24</v>
      </c>
      <c r="F7" s="43" t="str">
        <f>B7</f>
        <v>Fall 2022</v>
      </c>
      <c r="G7" s="45" t="str">
        <f>C7</f>
        <v>Fall 2021</v>
      </c>
      <c r="H7" s="392" t="s">
        <v>23</v>
      </c>
      <c r="I7" s="394" t="s">
        <v>24</v>
      </c>
      <c r="J7" s="47" t="str">
        <f>B7</f>
        <v>Fall 2022</v>
      </c>
      <c r="K7" s="49" t="str">
        <f>G7</f>
        <v>Fall 2021</v>
      </c>
      <c r="L7" s="404" t="s">
        <v>23</v>
      </c>
      <c r="M7" s="406" t="s">
        <v>24</v>
      </c>
      <c r="N7" s="51" t="str">
        <f>B7</f>
        <v>Fall 2022</v>
      </c>
      <c r="O7" s="53" t="str">
        <f>B7</f>
        <v>Fall 2022</v>
      </c>
      <c r="P7" s="384" t="s">
        <v>23</v>
      </c>
      <c r="Q7" s="386" t="s">
        <v>24</v>
      </c>
      <c r="R7" s="131" t="str">
        <f>B7</f>
        <v>Fall 2022</v>
      </c>
      <c r="S7" s="132" t="str">
        <f>C7</f>
        <v>Fall 2021</v>
      </c>
      <c r="T7" s="400" t="s">
        <v>23</v>
      </c>
      <c r="U7" s="402" t="s">
        <v>24</v>
      </c>
    </row>
    <row r="8" spans="1:22" ht="28.2" thickBot="1" x14ac:dyDescent="0.3">
      <c r="A8" s="328"/>
      <c r="B8" s="42" t="str">
        <f>Summary!B7</f>
        <v>as of 5/27/22</v>
      </c>
      <c r="C8" s="42" t="str">
        <f>Summary!C7</f>
        <v>as of 5/27/21</v>
      </c>
      <c r="D8" s="389"/>
      <c r="E8" s="391"/>
      <c r="F8" s="44" t="str">
        <f>B8</f>
        <v>as of 5/27/22</v>
      </c>
      <c r="G8" s="46" t="str">
        <f>C8</f>
        <v>as of 5/27/21</v>
      </c>
      <c r="H8" s="393"/>
      <c r="I8" s="395"/>
      <c r="J8" s="48" t="str">
        <f>F8</f>
        <v>as of 5/27/22</v>
      </c>
      <c r="K8" s="50" t="str">
        <f>G8</f>
        <v>as of 5/27/21</v>
      </c>
      <c r="L8" s="405"/>
      <c r="M8" s="407"/>
      <c r="N8" s="52" t="str">
        <f>J8</f>
        <v>as of 5/27/22</v>
      </c>
      <c r="O8" s="54" t="str">
        <f>K8</f>
        <v>as of 5/27/21</v>
      </c>
      <c r="P8" s="385"/>
      <c r="Q8" s="387"/>
      <c r="R8" s="133" t="str">
        <f>N8</f>
        <v>as of 5/27/22</v>
      </c>
      <c r="S8" s="134" t="str">
        <f>O8</f>
        <v>as of 5/27/21</v>
      </c>
      <c r="T8" s="401"/>
      <c r="U8" s="403"/>
    </row>
    <row r="9" spans="1:22" s="80" customFormat="1" ht="14.4" thickBot="1" x14ac:dyDescent="0.3">
      <c r="A9" s="213" t="s">
        <v>28</v>
      </c>
      <c r="B9" s="55">
        <f>B26+B74+B42+B10+B58+B83</f>
        <v>67394</v>
      </c>
      <c r="C9" s="55">
        <f>C26+C74+C42+C10+C58+C83</f>
        <v>67409</v>
      </c>
      <c r="D9" s="55">
        <f t="shared" ref="D9" si="0">IF(ISERROR(B9-C9),"n/a",B9-C9)</f>
        <v>-15</v>
      </c>
      <c r="E9" s="56">
        <f t="shared" ref="E9" si="1">IF(ISERROR(D9/C9),"n/a",(D9/C9))</f>
        <v>-2.225222151344776E-4</v>
      </c>
      <c r="F9" s="59">
        <f>F26+F74+F42+F10+F58+F83</f>
        <v>45007</v>
      </c>
      <c r="G9" s="59">
        <f>G26+G74+G42+G10+G58+G83</f>
        <v>43926</v>
      </c>
      <c r="H9" s="368">
        <f>IF(ISERROR(F9-G9),"n/a",F9-G9)</f>
        <v>1081</v>
      </c>
      <c r="I9" s="60">
        <f t="shared" ref="I9" si="2">IF(ISERROR(H9/G9),"n/a",(H9/G9))</f>
        <v>2.4609570641533487E-2</v>
      </c>
      <c r="J9" s="57">
        <f>J26+J74+J42+J10+J58+J83</f>
        <v>7694</v>
      </c>
      <c r="K9" s="57">
        <f>K26+K74+K42+K10+K58+K83</f>
        <v>7950</v>
      </c>
      <c r="L9" s="58">
        <f t="shared" ref="L9" si="3">IF(ISERROR(J9-K9),"n/a",J9-K9)</f>
        <v>-256</v>
      </c>
      <c r="M9" s="61">
        <f t="shared" ref="M9" si="4">IF(ISERROR(L9/K9),"n/a",(L9/K9))</f>
        <v>-3.2201257861635219E-2</v>
      </c>
      <c r="N9" s="62">
        <f>N26+N74+N42+N10+N58+N83</f>
        <v>8</v>
      </c>
      <c r="O9" s="62">
        <f>O26+O74+O42+O10+O58+O83</f>
        <v>0</v>
      </c>
      <c r="P9" s="369">
        <f t="shared" ref="P9" si="5">IF(ISERROR(N9-O9),"n/a",N9-O9)</f>
        <v>8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15689</v>
      </c>
      <c r="C10" s="65">
        <f>C11+C18</f>
        <v>14141</v>
      </c>
      <c r="D10" s="66">
        <f t="shared" ref="D10:D25" si="9">IF(ISERROR(B10-C10),"n/a",B10-C10)</f>
        <v>1548</v>
      </c>
      <c r="E10" s="67">
        <f t="shared" ref="E10:E25" si="10">IF(ISERROR(D10/C10),"n/a",(D10/C10))</f>
        <v>0.10946892016123329</v>
      </c>
      <c r="F10" s="68">
        <f>F11+F18</f>
        <v>8281</v>
      </c>
      <c r="G10" s="69">
        <f>G11+G18</f>
        <v>7380</v>
      </c>
      <c r="H10" s="70">
        <f t="shared" ref="H10:H24" si="11">IF(ISERROR(F10-G10),"n/a",F10-G10)</f>
        <v>901</v>
      </c>
      <c r="I10" s="71">
        <f t="shared" ref="I10:I25" si="12">IF(ISERROR(H10/G10),"n/a",(H10/G10))</f>
        <v>0.12208672086720868</v>
      </c>
      <c r="J10" s="72">
        <f>J11+J18</f>
        <v>1274</v>
      </c>
      <c r="K10" s="73">
        <f>K11+K18</f>
        <v>1220</v>
      </c>
      <c r="L10" s="74">
        <f t="shared" ref="L10:L24" si="13">IF(ISERROR(J10-K10),"n/a",J10-K10)</f>
        <v>54</v>
      </c>
      <c r="M10" s="75">
        <f t="shared" ref="M10:M25" si="14">IF(ISERROR(L10/K10),"n/a",(L10/K10))</f>
        <v>4.4262295081967211E-2</v>
      </c>
      <c r="N10" s="76">
        <f>N11+N18</f>
        <v>5</v>
      </c>
      <c r="O10" s="77">
        <f>O11+O18</f>
        <v>0</v>
      </c>
      <c r="P10" s="78">
        <f t="shared" ref="P10:P25" si="15">IF(ISERROR(N10-O10),"n/a",N10-O10)</f>
        <v>5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12926</v>
      </c>
      <c r="C11" s="65">
        <f>C12+C14+C16</f>
        <v>11254</v>
      </c>
      <c r="D11" s="66">
        <f t="shared" si="9"/>
        <v>1672</v>
      </c>
      <c r="E11" s="67">
        <f t="shared" si="10"/>
        <v>0.14856939754753865</v>
      </c>
      <c r="F11" s="68">
        <f>F12+F16+F14</f>
        <v>7202</v>
      </c>
      <c r="G11" s="69">
        <f>G12+G16+G14</f>
        <v>6225</v>
      </c>
      <c r="H11" s="70">
        <f t="shared" si="11"/>
        <v>977</v>
      </c>
      <c r="I11" s="71">
        <f t="shared" si="12"/>
        <v>0.15694779116465862</v>
      </c>
      <c r="J11" s="72">
        <f>J12+J16+J14</f>
        <v>1117</v>
      </c>
      <c r="K11" s="73">
        <f>K12+K16+K14</f>
        <v>960</v>
      </c>
      <c r="L11" s="74">
        <f t="shared" si="13"/>
        <v>157</v>
      </c>
      <c r="M11" s="75">
        <f t="shared" si="14"/>
        <v>0.16354166666666667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11129</v>
      </c>
      <c r="C12" s="107">
        <f>C13</f>
        <v>9875</v>
      </c>
      <c r="D12" s="108">
        <f t="shared" ref="D12:D15" si="19">IF(ISERROR(B12-C12),"n/a",B12-C12)</f>
        <v>1254</v>
      </c>
      <c r="E12" s="109">
        <f t="shared" ref="E12:E15" si="20">IF(ISERROR(D12/C12),"n/a",(D12/C12))</f>
        <v>0.1269873417721519</v>
      </c>
      <c r="F12" s="194">
        <f>F13</f>
        <v>5786</v>
      </c>
      <c r="G12" s="195">
        <f>G13</f>
        <v>5183</v>
      </c>
      <c r="H12" s="110">
        <f t="shared" ref="H12:H15" si="21">IF(ISERROR(F12-G12),"n/a",F12-G12)</f>
        <v>603</v>
      </c>
      <c r="I12" s="111">
        <f t="shared" ref="I12:I15" si="22">IF(ISERROR(H12/G12),"n/a",(H12/G12))</f>
        <v>0.11634188693806675</v>
      </c>
      <c r="J12" s="196">
        <f>J13</f>
        <v>951</v>
      </c>
      <c r="K12" s="197">
        <f>K13</f>
        <v>903</v>
      </c>
      <c r="L12" s="112">
        <f t="shared" ref="L12:L15" si="23">IF(ISERROR(J12-K12),"n/a",J12-K12)</f>
        <v>48</v>
      </c>
      <c r="M12" s="113">
        <f t="shared" ref="M12:M15" si="24">IF(ISERROR(L12/K12),"n/a",(L12/K12))</f>
        <v>5.3156146179401995E-2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11129</v>
      </c>
      <c r="C13" s="312">
        <v>9875</v>
      </c>
      <c r="D13" s="120">
        <f t="shared" si="19"/>
        <v>1254</v>
      </c>
      <c r="E13" s="321">
        <f t="shared" si="20"/>
        <v>0.1269873417721519</v>
      </c>
      <c r="F13" s="313">
        <v>5786</v>
      </c>
      <c r="G13" s="314">
        <v>5183</v>
      </c>
      <c r="H13" s="124">
        <f t="shared" si="21"/>
        <v>603</v>
      </c>
      <c r="I13" s="125">
        <f t="shared" si="22"/>
        <v>0.11634188693806675</v>
      </c>
      <c r="J13" s="315">
        <v>951</v>
      </c>
      <c r="K13" s="316">
        <v>903</v>
      </c>
      <c r="L13" s="128">
        <f t="shared" si="23"/>
        <v>48</v>
      </c>
      <c r="M13" s="129">
        <f t="shared" si="24"/>
        <v>5.3156146179401995E-2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1212</v>
      </c>
      <c r="C14" s="107">
        <f>C15</f>
        <v>907</v>
      </c>
      <c r="D14" s="108">
        <f t="shared" si="19"/>
        <v>305</v>
      </c>
      <c r="E14" s="109">
        <f t="shared" si="20"/>
        <v>0.3362734288864388</v>
      </c>
      <c r="F14" s="194">
        <f>F15</f>
        <v>947</v>
      </c>
      <c r="G14" s="195">
        <f>G15</f>
        <v>645</v>
      </c>
      <c r="H14" s="110">
        <f t="shared" si="21"/>
        <v>302</v>
      </c>
      <c r="I14" s="111">
        <f t="shared" si="22"/>
        <v>0.46821705426356591</v>
      </c>
      <c r="J14" s="196">
        <f>J15</f>
        <v>133</v>
      </c>
      <c r="K14" s="197">
        <f>K15</f>
        <v>43</v>
      </c>
      <c r="L14" s="112">
        <f t="shared" si="23"/>
        <v>90</v>
      </c>
      <c r="M14" s="113">
        <f t="shared" si="24"/>
        <v>2.0930232558139537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1212</v>
      </c>
      <c r="C15" s="119">
        <v>907</v>
      </c>
      <c r="D15" s="120">
        <f t="shared" si="19"/>
        <v>305</v>
      </c>
      <c r="E15" s="121">
        <f t="shared" si="20"/>
        <v>0.3362734288864388</v>
      </c>
      <c r="F15" s="122">
        <v>947</v>
      </c>
      <c r="G15" s="123">
        <v>645</v>
      </c>
      <c r="H15" s="124">
        <f t="shared" si="21"/>
        <v>302</v>
      </c>
      <c r="I15" s="125">
        <f t="shared" si="22"/>
        <v>0.46821705426356591</v>
      </c>
      <c r="J15" s="126">
        <v>133</v>
      </c>
      <c r="K15" s="127">
        <v>43</v>
      </c>
      <c r="L15" s="128">
        <f t="shared" si="23"/>
        <v>90</v>
      </c>
      <c r="M15" s="129">
        <f t="shared" si="24"/>
        <v>2.0930232558139537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585</v>
      </c>
      <c r="C16" s="107">
        <f>C17</f>
        <v>472</v>
      </c>
      <c r="D16" s="108">
        <f t="shared" si="9"/>
        <v>113</v>
      </c>
      <c r="E16" s="109">
        <f t="shared" si="10"/>
        <v>0.23940677966101695</v>
      </c>
      <c r="F16" s="194">
        <f>F17</f>
        <v>469</v>
      </c>
      <c r="G16" s="195">
        <f>G17</f>
        <v>397</v>
      </c>
      <c r="H16" s="110">
        <f t="shared" si="11"/>
        <v>72</v>
      </c>
      <c r="I16" s="111">
        <f t="shared" si="12"/>
        <v>0.181360201511335</v>
      </c>
      <c r="J16" s="196">
        <f>J17</f>
        <v>33</v>
      </c>
      <c r="K16" s="197">
        <f>K17</f>
        <v>14</v>
      </c>
      <c r="L16" s="112">
        <f t="shared" si="13"/>
        <v>19</v>
      </c>
      <c r="M16" s="113">
        <f t="shared" si="14"/>
        <v>1.3571428571428572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585</v>
      </c>
      <c r="C17" s="119">
        <v>472</v>
      </c>
      <c r="D17" s="120">
        <f t="shared" si="9"/>
        <v>113</v>
      </c>
      <c r="E17" s="121">
        <f t="shared" si="10"/>
        <v>0.23940677966101695</v>
      </c>
      <c r="F17" s="122">
        <v>469</v>
      </c>
      <c r="G17" s="123">
        <v>397</v>
      </c>
      <c r="H17" s="124">
        <f t="shared" si="11"/>
        <v>72</v>
      </c>
      <c r="I17" s="125">
        <f t="shared" si="12"/>
        <v>0.181360201511335</v>
      </c>
      <c r="J17" s="126">
        <v>33</v>
      </c>
      <c r="K17" s="127">
        <v>14</v>
      </c>
      <c r="L17" s="128">
        <f t="shared" si="13"/>
        <v>19</v>
      </c>
      <c r="M17" s="129">
        <f t="shared" si="14"/>
        <v>1.3571428571428572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2763</v>
      </c>
      <c r="C18" s="65">
        <f>C19+C22+C24</f>
        <v>2887</v>
      </c>
      <c r="D18" s="66">
        <f t="shared" si="9"/>
        <v>-124</v>
      </c>
      <c r="E18" s="67">
        <f t="shared" si="10"/>
        <v>-4.2951160374090754E-2</v>
      </c>
      <c r="F18" s="68">
        <f>F19+F24+F22</f>
        <v>1079</v>
      </c>
      <c r="G18" s="69">
        <f>G19+G24+G22</f>
        <v>1155</v>
      </c>
      <c r="H18" s="70">
        <f t="shared" si="11"/>
        <v>-76</v>
      </c>
      <c r="I18" s="71">
        <f t="shared" si="12"/>
        <v>-6.5800865800865804E-2</v>
      </c>
      <c r="J18" s="72">
        <f>J19+J24+J22</f>
        <v>157</v>
      </c>
      <c r="K18" s="73">
        <f>K19+K24+K22</f>
        <v>260</v>
      </c>
      <c r="L18" s="74">
        <f t="shared" si="13"/>
        <v>-103</v>
      </c>
      <c r="M18" s="75">
        <f t="shared" si="14"/>
        <v>-0.39615384615384613</v>
      </c>
      <c r="N18" s="76">
        <f>N19+N24+N22</f>
        <v>5</v>
      </c>
      <c r="O18" s="77">
        <f>O19+O24+O22</f>
        <v>0</v>
      </c>
      <c r="P18" s="78">
        <f t="shared" si="15"/>
        <v>5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2495</v>
      </c>
      <c r="C19" s="258">
        <f>SUM(C20:C21)</f>
        <v>2600</v>
      </c>
      <c r="D19" s="247">
        <f t="shared" si="9"/>
        <v>-105</v>
      </c>
      <c r="E19" s="248">
        <f t="shared" si="10"/>
        <v>-4.0384615384615387E-2</v>
      </c>
      <c r="F19" s="259">
        <f>SUM(F20:F21)</f>
        <v>957</v>
      </c>
      <c r="G19" s="260">
        <f>SUM(G20:G21)</f>
        <v>1041</v>
      </c>
      <c r="H19" s="261">
        <f t="shared" si="11"/>
        <v>-84</v>
      </c>
      <c r="I19" s="262">
        <f t="shared" si="12"/>
        <v>-8.069164265129683E-2</v>
      </c>
      <c r="J19" s="263">
        <f>SUM(J20:J21)</f>
        <v>145</v>
      </c>
      <c r="K19" s="264">
        <f>SUM(K20:K21)</f>
        <v>236</v>
      </c>
      <c r="L19" s="265">
        <f t="shared" si="13"/>
        <v>-91</v>
      </c>
      <c r="M19" s="266">
        <f t="shared" si="14"/>
        <v>-0.38559322033898308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2413</v>
      </c>
      <c r="C20" s="119">
        <v>2542</v>
      </c>
      <c r="D20" s="202">
        <f t="shared" si="9"/>
        <v>-129</v>
      </c>
      <c r="E20" s="267">
        <f t="shared" si="10"/>
        <v>-5.0747442958300554E-2</v>
      </c>
      <c r="F20" s="122">
        <v>956</v>
      </c>
      <c r="G20" s="123">
        <v>1035</v>
      </c>
      <c r="H20" s="124">
        <f>IF(ISERROR(F20-G20),"n/a",F20-G20)</f>
        <v>-79</v>
      </c>
      <c r="I20" s="125">
        <f>IF(ISERROR(H20/G20),"n/a",(H20/G20))</f>
        <v>-7.6328502415458938E-2</v>
      </c>
      <c r="J20" s="126">
        <v>145</v>
      </c>
      <c r="K20" s="127">
        <v>236</v>
      </c>
      <c r="L20" s="128">
        <f>IF(ISERROR(J20-K20),"n/a",J20-K20)</f>
        <v>-91</v>
      </c>
      <c r="M20" s="129">
        <f>IF(ISERROR(L20/K20),"n/a",(L20/K20))</f>
        <v>-0.38559322033898308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82</v>
      </c>
      <c r="C21" s="119">
        <v>58</v>
      </c>
      <c r="D21" s="229">
        <f t="shared" si="9"/>
        <v>24</v>
      </c>
      <c r="E21" s="230">
        <f t="shared" si="10"/>
        <v>0.41379310344827586</v>
      </c>
      <c r="F21" s="122">
        <v>1</v>
      </c>
      <c r="G21" s="123">
        <v>6</v>
      </c>
      <c r="H21" s="124">
        <f>IF(ISERROR(F21-G21),"n/a",F21-G21)</f>
        <v>-5</v>
      </c>
      <c r="I21" s="125">
        <f>IF(ISERROR(H21/G21),"n/a",(H21/G21))</f>
        <v>-0.83333333333333337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218</v>
      </c>
      <c r="C22" s="107">
        <f>C23</f>
        <v>237</v>
      </c>
      <c r="D22" s="108">
        <f>IF(ISERROR(B22-C22),"n/a",B22-C22)</f>
        <v>-19</v>
      </c>
      <c r="E22" s="109">
        <f>IF(ISERROR(D22/C22),"n/a",(D22/C22))</f>
        <v>-8.0168776371308023E-2</v>
      </c>
      <c r="F22" s="194">
        <f>F23</f>
        <v>113</v>
      </c>
      <c r="G22" s="195">
        <f>G23</f>
        <v>107</v>
      </c>
      <c r="H22" s="110">
        <f>IF(ISERROR(F22-G22),"n/a",F22-G22)</f>
        <v>6</v>
      </c>
      <c r="I22" s="111">
        <f>IF(ISERROR(H22/G22),"n/a",(H22/G22))</f>
        <v>5.6074766355140186E-2</v>
      </c>
      <c r="J22" s="196">
        <f>J23</f>
        <v>12</v>
      </c>
      <c r="K22" s="197">
        <f>K23</f>
        <v>22</v>
      </c>
      <c r="L22" s="112">
        <f>IF(ISERROR(J22-K22),"n/a",J22-K22)</f>
        <v>-10</v>
      </c>
      <c r="M22" s="113">
        <f>IF(ISERROR(L22/K22),"n/a",(L22/K22))</f>
        <v>-0.45454545454545453</v>
      </c>
      <c r="N22" s="198">
        <f>N23</f>
        <v>5</v>
      </c>
      <c r="O22" s="199">
        <f>O23</f>
        <v>0</v>
      </c>
      <c r="P22" s="114">
        <f>IF(ISERROR(N22-O22),"n/a",N22-O22)</f>
        <v>5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218</v>
      </c>
      <c r="C23" s="119">
        <v>237</v>
      </c>
      <c r="D23" s="108">
        <f>IF(ISERROR(B23-C23),"n/a",B23-C23)</f>
        <v>-19</v>
      </c>
      <c r="E23" s="121">
        <f>IF(ISERROR(D23/C23),"n/a",(D23/C23))</f>
        <v>-8.0168776371308023E-2</v>
      </c>
      <c r="F23" s="122">
        <v>113</v>
      </c>
      <c r="G23" s="123">
        <v>107</v>
      </c>
      <c r="H23" s="124">
        <f>IF(ISERROR(F23-G23),"n/a",F23-G23)</f>
        <v>6</v>
      </c>
      <c r="I23" s="125">
        <f>IF(ISERROR(H23/G23),"n/a",(H23/G23))</f>
        <v>5.6074766355140186E-2</v>
      </c>
      <c r="J23" s="126">
        <v>12</v>
      </c>
      <c r="K23" s="127">
        <v>22</v>
      </c>
      <c r="L23" s="128">
        <f>IF(ISERROR(J23-K23),"n/a",J23-K23)</f>
        <v>-10</v>
      </c>
      <c r="M23" s="129">
        <f>IF(ISERROR(L23/K23),"n/a",(L23/K23))</f>
        <v>-0.45454545454545453</v>
      </c>
      <c r="N23" s="143">
        <v>5</v>
      </c>
      <c r="O23" s="144">
        <v>0</v>
      </c>
      <c r="P23" s="145">
        <f>IF(ISERROR(N23-O23),"n/a",N23-O23)</f>
        <v>5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50</v>
      </c>
      <c r="C24" s="107">
        <f>C25</f>
        <v>50</v>
      </c>
      <c r="D24" s="229">
        <f t="shared" si="9"/>
        <v>0</v>
      </c>
      <c r="E24" s="109">
        <f t="shared" si="10"/>
        <v>0</v>
      </c>
      <c r="F24" s="194">
        <f>F25</f>
        <v>9</v>
      </c>
      <c r="G24" s="195">
        <f>G25</f>
        <v>7</v>
      </c>
      <c r="H24" s="110">
        <f t="shared" si="11"/>
        <v>2</v>
      </c>
      <c r="I24" s="111">
        <f t="shared" si="12"/>
        <v>0.2857142857142857</v>
      </c>
      <c r="J24" s="196">
        <f>J25</f>
        <v>0</v>
      </c>
      <c r="K24" s="197">
        <f>K25</f>
        <v>2</v>
      </c>
      <c r="L24" s="112">
        <f t="shared" si="13"/>
        <v>-2</v>
      </c>
      <c r="M24" s="113">
        <f t="shared" si="14"/>
        <v>-1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50</v>
      </c>
      <c r="C25" s="119">
        <v>50</v>
      </c>
      <c r="D25" s="120">
        <f t="shared" si="9"/>
        <v>0</v>
      </c>
      <c r="E25" s="121">
        <f t="shared" si="10"/>
        <v>0</v>
      </c>
      <c r="F25" s="122">
        <v>9</v>
      </c>
      <c r="G25" s="123">
        <v>7</v>
      </c>
      <c r="H25" s="124">
        <v>0</v>
      </c>
      <c r="I25" s="125">
        <f t="shared" si="12"/>
        <v>0</v>
      </c>
      <c r="J25" s="126">
        <v>0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31638</v>
      </c>
      <c r="C26" s="65">
        <f>C27+C34</f>
        <v>32509</v>
      </c>
      <c r="D26" s="66">
        <f t="shared" ref="D26:D33" si="33">IF(ISERROR(B26-C26),"n/a",B26-C26)</f>
        <v>-871</v>
      </c>
      <c r="E26" s="67">
        <f t="shared" ref="E26:E33" si="34">IF(ISERROR(D26/C26),"n/a",(D26/C26))</f>
        <v>-2.6792580516164753E-2</v>
      </c>
      <c r="F26" s="68">
        <f>F27+F34</f>
        <v>22270</v>
      </c>
      <c r="G26" s="69">
        <f>G27+G34</f>
        <v>22074</v>
      </c>
      <c r="H26" s="70">
        <f t="shared" ref="H26:H33" si="35">IF(ISERROR(F26-G26),"n/a",F26-G26)</f>
        <v>196</v>
      </c>
      <c r="I26" s="71">
        <f t="shared" ref="I26:I33" si="36">IF(ISERROR(H26/G26),"n/a",(H26/G26))</f>
        <v>8.8792244269276076E-3</v>
      </c>
      <c r="J26" s="72">
        <f>J27+J34</f>
        <v>3784</v>
      </c>
      <c r="K26" s="73">
        <f>K27+K34</f>
        <v>3903</v>
      </c>
      <c r="L26" s="74">
        <f t="shared" ref="L26:L33" si="37">IF(ISERROR(J26-K26),"n/a",J26-K26)</f>
        <v>-119</v>
      </c>
      <c r="M26" s="75">
        <f t="shared" ref="M26:M33" si="38">IF(ISERROR(L26/K26),"n/a",(L26/K26))</f>
        <v>-3.048936715347169E-2</v>
      </c>
      <c r="N26" s="76">
        <f>N27+N34</f>
        <v>3</v>
      </c>
      <c r="O26" s="77">
        <f>O27+O34</f>
        <v>0</v>
      </c>
      <c r="P26" s="78">
        <f t="shared" ref="P26:P33" si="39">IF(ISERROR(N26-O26),"n/a",N26-O26)</f>
        <v>3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26036</v>
      </c>
      <c r="C27" s="65">
        <f>C28+C32+C30</f>
        <v>25790</v>
      </c>
      <c r="D27" s="66">
        <f t="shared" si="33"/>
        <v>246</v>
      </c>
      <c r="E27" s="67">
        <f t="shared" si="34"/>
        <v>9.5385808452888715E-3</v>
      </c>
      <c r="F27" s="68">
        <f>F28+F32+F30</f>
        <v>18021</v>
      </c>
      <c r="G27" s="69">
        <f>G28+G32+G30</f>
        <v>16751</v>
      </c>
      <c r="H27" s="70">
        <f t="shared" si="35"/>
        <v>1270</v>
      </c>
      <c r="I27" s="71">
        <f t="shared" si="36"/>
        <v>7.5816369171989736E-2</v>
      </c>
      <c r="J27" s="72">
        <f>J28+J32+J30</f>
        <v>3113</v>
      </c>
      <c r="K27" s="73">
        <f>K28+K32+K30</f>
        <v>2969</v>
      </c>
      <c r="L27" s="74">
        <f t="shared" si="37"/>
        <v>144</v>
      </c>
      <c r="M27" s="75">
        <f t="shared" si="38"/>
        <v>4.8501178848097001E-2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21595</v>
      </c>
      <c r="C28" s="107">
        <f>C29</f>
        <v>21668</v>
      </c>
      <c r="D28" s="108">
        <f t="shared" ref="D28" si="43">IF(ISERROR(B28-C28),"n/a",B28-C28)</f>
        <v>-73</v>
      </c>
      <c r="E28" s="109">
        <f t="shared" ref="E28" si="44">IF(ISERROR(D28/C28),"n/a",(D28/C28))</f>
        <v>-3.3690234447110948E-3</v>
      </c>
      <c r="F28" s="194">
        <f>F29</f>
        <v>14459</v>
      </c>
      <c r="G28" s="195">
        <f>G29</f>
        <v>13558</v>
      </c>
      <c r="H28" s="110">
        <f t="shared" ref="H28" si="45">IF(ISERROR(F28-G28),"n/a",F28-G28)</f>
        <v>901</v>
      </c>
      <c r="I28" s="111">
        <f t="shared" ref="I28" si="46">IF(ISERROR(H28/G28),"n/a",(H28/G28))</f>
        <v>6.6455229384865019E-2</v>
      </c>
      <c r="J28" s="196">
        <f>J29</f>
        <v>2779</v>
      </c>
      <c r="K28" s="197">
        <f>K29</f>
        <v>2754</v>
      </c>
      <c r="L28" s="112">
        <f t="shared" ref="L28" si="47">IF(ISERROR(J28-K28),"n/a",J28-K28)</f>
        <v>25</v>
      </c>
      <c r="M28" s="113">
        <f t="shared" ref="M28" si="48">IF(ISERROR(L28/K28),"n/a",(L28/K28))</f>
        <v>9.0777051561365292E-3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21595</v>
      </c>
      <c r="C29" s="269">
        <v>21668</v>
      </c>
      <c r="D29" s="270">
        <f t="shared" ref="D29" si="53">IF(ISERROR(B29-C29),"n/a",B29-C29)</f>
        <v>-73</v>
      </c>
      <c r="E29" s="271">
        <f t="shared" ref="E29" si="54">IF(ISERROR(D29/C29),"n/a",(D29/C29))</f>
        <v>-3.3690234447110948E-3</v>
      </c>
      <c r="F29" s="272">
        <v>14459</v>
      </c>
      <c r="G29" s="273">
        <v>13558</v>
      </c>
      <c r="H29" s="274">
        <f t="shared" ref="H29" si="55">IF(ISERROR(F29-G29),"n/a",F29-G29)</f>
        <v>901</v>
      </c>
      <c r="I29" s="275">
        <f t="shared" ref="I29" si="56">IF(ISERROR(H29/G29),"n/a",(H29/G29))</f>
        <v>6.6455229384865019E-2</v>
      </c>
      <c r="J29" s="276">
        <v>2779</v>
      </c>
      <c r="K29" s="277">
        <v>2754</v>
      </c>
      <c r="L29" s="278">
        <f t="shared" ref="L29" si="57">IF(ISERROR(J29-K29),"n/a",J29-K29)</f>
        <v>25</v>
      </c>
      <c r="M29" s="279">
        <f t="shared" ref="M29" si="58">IF(ISERROR(L29/K29),"n/a",(L29/K29))</f>
        <v>9.0777051561365292E-3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3174</v>
      </c>
      <c r="C30" s="107">
        <f>C31</f>
        <v>2842</v>
      </c>
      <c r="D30" s="108">
        <f t="shared" si="33"/>
        <v>332</v>
      </c>
      <c r="E30" s="109">
        <f t="shared" si="34"/>
        <v>0.11681914144968332</v>
      </c>
      <c r="F30" s="194">
        <f>F31</f>
        <v>2477</v>
      </c>
      <c r="G30" s="195">
        <f>G31</f>
        <v>2131</v>
      </c>
      <c r="H30" s="110">
        <f t="shared" si="35"/>
        <v>346</v>
      </c>
      <c r="I30" s="111">
        <f t="shared" si="36"/>
        <v>0.16236508681370249</v>
      </c>
      <c r="J30" s="196">
        <f>J31</f>
        <v>247</v>
      </c>
      <c r="K30" s="197">
        <f>K31</f>
        <v>177</v>
      </c>
      <c r="L30" s="112">
        <f t="shared" si="37"/>
        <v>70</v>
      </c>
      <c r="M30" s="113">
        <f t="shared" si="38"/>
        <v>0.39548022598870058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3174</v>
      </c>
      <c r="C31" s="119">
        <v>2842</v>
      </c>
      <c r="D31" s="120">
        <f t="shared" si="33"/>
        <v>332</v>
      </c>
      <c r="E31" s="121">
        <f t="shared" si="34"/>
        <v>0.11681914144968332</v>
      </c>
      <c r="F31" s="122">
        <v>2477</v>
      </c>
      <c r="G31" s="123">
        <v>2131</v>
      </c>
      <c r="H31" s="124">
        <f t="shared" si="35"/>
        <v>346</v>
      </c>
      <c r="I31" s="125">
        <f t="shared" si="36"/>
        <v>0.16236508681370249</v>
      </c>
      <c r="J31" s="126">
        <v>247</v>
      </c>
      <c r="K31" s="127">
        <v>177</v>
      </c>
      <c r="L31" s="128">
        <f t="shared" si="37"/>
        <v>70</v>
      </c>
      <c r="M31" s="129">
        <f t="shared" si="38"/>
        <v>0.39548022598870058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1267</v>
      </c>
      <c r="C32" s="107">
        <f>C33</f>
        <v>1280</v>
      </c>
      <c r="D32" s="108">
        <f t="shared" si="33"/>
        <v>-13</v>
      </c>
      <c r="E32" s="109">
        <f t="shared" si="34"/>
        <v>-1.015625E-2</v>
      </c>
      <c r="F32" s="194">
        <f>F33</f>
        <v>1085</v>
      </c>
      <c r="G32" s="195">
        <f>G33</f>
        <v>1062</v>
      </c>
      <c r="H32" s="110">
        <f t="shared" si="35"/>
        <v>23</v>
      </c>
      <c r="I32" s="111">
        <f t="shared" si="36"/>
        <v>2.1657250470809793E-2</v>
      </c>
      <c r="J32" s="196">
        <f>J33</f>
        <v>87</v>
      </c>
      <c r="K32" s="197">
        <f>K33</f>
        <v>38</v>
      </c>
      <c r="L32" s="112">
        <f t="shared" si="37"/>
        <v>49</v>
      </c>
      <c r="M32" s="113">
        <f t="shared" si="38"/>
        <v>1.2894736842105263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1267</v>
      </c>
      <c r="C33" s="119">
        <v>1280</v>
      </c>
      <c r="D33" s="120">
        <f t="shared" si="33"/>
        <v>-13</v>
      </c>
      <c r="E33" s="121">
        <f t="shared" si="34"/>
        <v>-1.015625E-2</v>
      </c>
      <c r="F33" s="122">
        <v>1085</v>
      </c>
      <c r="G33" s="123">
        <v>1062</v>
      </c>
      <c r="H33" s="124">
        <f t="shared" si="35"/>
        <v>23</v>
      </c>
      <c r="I33" s="125">
        <f t="shared" si="36"/>
        <v>2.1657250470809793E-2</v>
      </c>
      <c r="J33" s="126">
        <v>87</v>
      </c>
      <c r="K33" s="127">
        <v>38</v>
      </c>
      <c r="L33" s="128">
        <f t="shared" si="37"/>
        <v>49</v>
      </c>
      <c r="M33" s="129">
        <f t="shared" si="38"/>
        <v>1.2894736842105263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5602</v>
      </c>
      <c r="C34" s="65">
        <f>C35+C40+C38</f>
        <v>6719</v>
      </c>
      <c r="D34" s="66">
        <f t="shared" ref="D34" si="63">IF(ISERROR(B34-C34),"n/a",B34-C34)</f>
        <v>-1117</v>
      </c>
      <c r="E34" s="67">
        <f t="shared" ref="E34" si="64">IF(ISERROR(D34/C34),"n/a",(D34/C34))</f>
        <v>-0.16624497693109094</v>
      </c>
      <c r="F34" s="68">
        <f>F35+F40+F38</f>
        <v>4249</v>
      </c>
      <c r="G34" s="69">
        <f>G35+G40+G38</f>
        <v>5323</v>
      </c>
      <c r="H34" s="70">
        <f t="shared" ref="H34" si="65">IF(ISERROR(F34-G34),"n/a",F34-G34)</f>
        <v>-1074</v>
      </c>
      <c r="I34" s="71">
        <f t="shared" ref="I34" si="66">IF(ISERROR(H34/G34),"n/a",(H34/G34))</f>
        <v>-0.20176592147285366</v>
      </c>
      <c r="J34" s="72">
        <f>J35+J40+J38</f>
        <v>671</v>
      </c>
      <c r="K34" s="73">
        <f>K35+K40+K38</f>
        <v>934</v>
      </c>
      <c r="L34" s="74">
        <f t="shared" ref="L34" si="67">IF(ISERROR(J34-K34),"n/a",J34-K34)</f>
        <v>-263</v>
      </c>
      <c r="M34" s="75">
        <f t="shared" ref="M34" si="68">IF(ISERROR(L34/K34),"n/a",(L34/K34))</f>
        <v>-0.28158458244111351</v>
      </c>
      <c r="N34" s="76">
        <f>N35+N40+N38</f>
        <v>3</v>
      </c>
      <c r="O34" s="77">
        <f>O35+O40+O38</f>
        <v>0</v>
      </c>
      <c r="P34" s="78">
        <f t="shared" ref="P34" si="69">IF(ISERROR(N34-O34),"n/a",N34-O34)</f>
        <v>3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4953</v>
      </c>
      <c r="C35" s="246">
        <f>SUM(C36:C37)</f>
        <v>5931</v>
      </c>
      <c r="D35" s="247">
        <f t="shared" ref="D35:D41" si="73">IF(ISERROR(B35-C35),"n/a",B35-C35)</f>
        <v>-978</v>
      </c>
      <c r="E35" s="248">
        <f t="shared" ref="E35:E41" si="74">IF(ISERROR(D35/C35),"n/a",(D35/C35))</f>
        <v>-0.16489630753667173</v>
      </c>
      <c r="F35" s="249">
        <f>SUM(F36:F37)</f>
        <v>3716</v>
      </c>
      <c r="G35" s="250">
        <f>SUM(G36:G37)</f>
        <v>4598</v>
      </c>
      <c r="H35" s="251">
        <f t="shared" ref="H35:H41" si="75">IF(ISERROR(F35-G35),"n/a",F35-G35)</f>
        <v>-882</v>
      </c>
      <c r="I35" s="252">
        <f t="shared" ref="I35:I41" si="76">IF(ISERROR(H35/G35),"n/a",(H35/G35))</f>
        <v>-0.1918225315354502</v>
      </c>
      <c r="J35" s="253">
        <f>SUM(J36:J37)</f>
        <v>584</v>
      </c>
      <c r="K35" s="254">
        <f>SUM(K36:K37)</f>
        <v>846</v>
      </c>
      <c r="L35" s="255">
        <f t="shared" ref="L35:L40" si="77">IF(ISERROR(J35-K35),"n/a",J35-K35)</f>
        <v>-262</v>
      </c>
      <c r="M35" s="256">
        <f t="shared" ref="M35:M41" si="78">IF(ISERROR(L35/K35),"n/a",(L35/K35))</f>
        <v>-0.30969267139479906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4898</v>
      </c>
      <c r="C36" s="269">
        <v>5857</v>
      </c>
      <c r="D36" s="202">
        <f t="shared" si="73"/>
        <v>-959</v>
      </c>
      <c r="E36" s="267">
        <f t="shared" si="74"/>
        <v>-0.16373570087075295</v>
      </c>
      <c r="F36" s="272">
        <v>3692</v>
      </c>
      <c r="G36" s="273">
        <v>4580</v>
      </c>
      <c r="H36" s="274">
        <f>IF(ISERROR(F36-G36),"n/a",F36-G36)</f>
        <v>-888</v>
      </c>
      <c r="I36" s="275">
        <f>IF(ISERROR(H36/G36),"n/a",(H36/G36))</f>
        <v>-0.19388646288209607</v>
      </c>
      <c r="J36" s="276">
        <v>581</v>
      </c>
      <c r="K36" s="277">
        <v>846</v>
      </c>
      <c r="L36" s="278">
        <f>IF(ISERROR(J36-K36),"n/a",J36-K36)</f>
        <v>-265</v>
      </c>
      <c r="M36" s="279">
        <f>IF(ISERROR(L36/K36),"n/a",(L36/K36))</f>
        <v>-0.3132387706855792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55</v>
      </c>
      <c r="C37" s="119">
        <v>74</v>
      </c>
      <c r="D37" s="93">
        <f t="shared" si="73"/>
        <v>-19</v>
      </c>
      <c r="E37" s="94">
        <f t="shared" si="74"/>
        <v>-0.25675675675675674</v>
      </c>
      <c r="F37" s="122">
        <v>24</v>
      </c>
      <c r="G37" s="123">
        <v>18</v>
      </c>
      <c r="H37" s="124">
        <f>IF(ISERROR(F37-G37),"n/a",F37-G37)</f>
        <v>6</v>
      </c>
      <c r="I37" s="125">
        <f>IF(ISERROR(H37/G37),"n/a",(H37/G37))</f>
        <v>0.33333333333333331</v>
      </c>
      <c r="J37" s="126">
        <v>3</v>
      </c>
      <c r="K37" s="127">
        <v>0</v>
      </c>
      <c r="L37" s="128">
        <f>IF(ISERROR(J37-K37),"n/a",J37-K37)</f>
        <v>3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547</v>
      </c>
      <c r="C38" s="107">
        <f>C39</f>
        <v>697</v>
      </c>
      <c r="D38" s="108">
        <f>IF(ISERROR(B38-C38),"n/a",B38-C38)</f>
        <v>-150</v>
      </c>
      <c r="E38" s="109">
        <f>IF(ISERROR(D38/C38),"n/a",(D38/C38))</f>
        <v>-0.21520803443328551</v>
      </c>
      <c r="F38" s="194">
        <f>F39</f>
        <v>485</v>
      </c>
      <c r="G38" s="195">
        <f>G39</f>
        <v>681</v>
      </c>
      <c r="H38" s="110">
        <f>IF(ISERROR(F38-G38),"n/a",F38-G38)</f>
        <v>-196</v>
      </c>
      <c r="I38" s="111">
        <f>IF(ISERROR(H38/G38),"n/a",(H38/G38))</f>
        <v>-0.28781204111600589</v>
      </c>
      <c r="J38" s="196">
        <f>J39</f>
        <v>79</v>
      </c>
      <c r="K38" s="197">
        <f>K39</f>
        <v>79</v>
      </c>
      <c r="L38" s="112">
        <f>IF(ISERROR(J38-K38),"n/a",J38-K38)</f>
        <v>0</v>
      </c>
      <c r="M38" s="113">
        <f>IF(ISERROR(L38/K38),"n/a",(L38/K38))</f>
        <v>0</v>
      </c>
      <c r="N38" s="198">
        <f>N39</f>
        <v>3</v>
      </c>
      <c r="O38" s="199">
        <f>O39</f>
        <v>0</v>
      </c>
      <c r="P38" s="114">
        <f>IF(ISERROR(N38-O38),"n/a",N38-O38)</f>
        <v>3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547</v>
      </c>
      <c r="C39" s="119">
        <v>697</v>
      </c>
      <c r="D39" s="120">
        <f>IF(ISERROR(B39-C39),"n/a",B39-C39)</f>
        <v>-150</v>
      </c>
      <c r="E39" s="121">
        <f>IF(ISERROR(D39/C39),"n/a",(D39/C39))</f>
        <v>-0.21520803443328551</v>
      </c>
      <c r="F39" s="122">
        <v>485</v>
      </c>
      <c r="G39" s="123">
        <v>681</v>
      </c>
      <c r="H39" s="124">
        <f>IF(ISERROR(F39-G39),"n/a",F39-G39)</f>
        <v>-196</v>
      </c>
      <c r="I39" s="125">
        <f>IF(ISERROR(H39/G39),"n/a",(H39/G39))</f>
        <v>-0.28781204111600589</v>
      </c>
      <c r="J39" s="126">
        <v>79</v>
      </c>
      <c r="K39" s="127">
        <v>79</v>
      </c>
      <c r="L39" s="128">
        <f>IF(ISERROR(J39-K39),"n/a",J39-K39)</f>
        <v>0</v>
      </c>
      <c r="M39" s="129">
        <f>IF(ISERROR(L39/K39),"n/a",(L39/K39))</f>
        <v>0</v>
      </c>
      <c r="N39" s="143">
        <v>3</v>
      </c>
      <c r="O39" s="144">
        <v>0</v>
      </c>
      <c r="P39" s="145">
        <f>IF(ISERROR(N39-O39),"n/a",N39-O39)</f>
        <v>3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102</v>
      </c>
      <c r="C40" s="107">
        <f>C41</f>
        <v>91</v>
      </c>
      <c r="D40" s="108">
        <f t="shared" si="73"/>
        <v>11</v>
      </c>
      <c r="E40" s="109">
        <f t="shared" si="74"/>
        <v>0.12087912087912088</v>
      </c>
      <c r="F40" s="194">
        <f>F41</f>
        <v>48</v>
      </c>
      <c r="G40" s="195">
        <f>G41</f>
        <v>44</v>
      </c>
      <c r="H40" s="110">
        <f t="shared" si="75"/>
        <v>4</v>
      </c>
      <c r="I40" s="111">
        <f t="shared" si="76"/>
        <v>9.0909090909090912E-2</v>
      </c>
      <c r="J40" s="196">
        <f>J41</f>
        <v>8</v>
      </c>
      <c r="K40" s="197">
        <f>K41</f>
        <v>9</v>
      </c>
      <c r="L40" s="112">
        <f t="shared" si="77"/>
        <v>-1</v>
      </c>
      <c r="M40" s="113">
        <f t="shared" si="78"/>
        <v>-0.1111111111111111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102</v>
      </c>
      <c r="C41" s="119">
        <v>91</v>
      </c>
      <c r="D41" s="120">
        <f t="shared" si="73"/>
        <v>11</v>
      </c>
      <c r="E41" s="121">
        <f t="shared" si="74"/>
        <v>0.12087912087912088</v>
      </c>
      <c r="F41" s="122">
        <v>48</v>
      </c>
      <c r="G41" s="123">
        <v>44</v>
      </c>
      <c r="H41" s="124">
        <f t="shared" si="75"/>
        <v>4</v>
      </c>
      <c r="I41" s="125">
        <f t="shared" si="76"/>
        <v>9.0909090909090912E-2</v>
      </c>
      <c r="J41" s="126">
        <v>8</v>
      </c>
      <c r="K41" s="127">
        <v>9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16548</v>
      </c>
      <c r="C42" s="65">
        <f>C43+C50</f>
        <v>17060</v>
      </c>
      <c r="D42" s="66">
        <f t="shared" ref="D42:D57" si="87">IF(ISERROR(B42-C42),"n/a",B42-C42)</f>
        <v>-512</v>
      </c>
      <c r="E42" s="67">
        <f t="shared" ref="E42:E57" si="88">IF(ISERROR(D42/C42),"n/a",(D42/C42))</f>
        <v>-3.0011723329425557E-2</v>
      </c>
      <c r="F42" s="68">
        <f>F43+F50</f>
        <v>12306</v>
      </c>
      <c r="G42" s="69">
        <f>G43+G50</f>
        <v>12422</v>
      </c>
      <c r="H42" s="70">
        <f t="shared" ref="H42:H57" si="89">IF(ISERROR(F42-G42),"n/a",F42-G42)</f>
        <v>-116</v>
      </c>
      <c r="I42" s="71">
        <f t="shared" ref="I42:I57" si="90">IF(ISERROR(H42/G42),"n/a",(H42/G42))</f>
        <v>-9.3382708098534856E-3</v>
      </c>
      <c r="J42" s="72">
        <f>J43+J50</f>
        <v>2214</v>
      </c>
      <c r="K42" s="73">
        <f>K43+K50</f>
        <v>2380</v>
      </c>
      <c r="L42" s="74">
        <f t="shared" ref="L42:L56" si="91">IF(ISERROR(J42-K42),"n/a",J42-K42)</f>
        <v>-166</v>
      </c>
      <c r="M42" s="75">
        <f t="shared" ref="M42:M57" si="92">IF(ISERROR(L42/K42),"n/a",(L42/K42))</f>
        <v>-6.9747899159663868E-2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14304</v>
      </c>
      <c r="C43" s="65">
        <f>C44+C48+C46</f>
        <v>14291</v>
      </c>
      <c r="D43" s="66">
        <f t="shared" si="87"/>
        <v>13</v>
      </c>
      <c r="E43" s="67">
        <f t="shared" si="88"/>
        <v>9.0966342453292282E-4</v>
      </c>
      <c r="F43" s="68">
        <f>F44+F48+F46</f>
        <v>10947</v>
      </c>
      <c r="G43" s="69">
        <f>G44+G48+G46</f>
        <v>10777</v>
      </c>
      <c r="H43" s="70">
        <f t="shared" si="89"/>
        <v>170</v>
      </c>
      <c r="I43" s="71">
        <f t="shared" si="90"/>
        <v>1.5774334230305279E-2</v>
      </c>
      <c r="J43" s="72">
        <f>J44+J48+J46</f>
        <v>1981</v>
      </c>
      <c r="K43" s="73">
        <f>K44+K48+K46</f>
        <v>2025</v>
      </c>
      <c r="L43" s="74">
        <f t="shared" si="91"/>
        <v>-44</v>
      </c>
      <c r="M43" s="75">
        <f t="shared" si="92"/>
        <v>-2.1728395061728394E-2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12622</v>
      </c>
      <c r="C44" s="93">
        <f>C45</f>
        <v>12805</v>
      </c>
      <c r="D44" s="93">
        <f t="shared" si="87"/>
        <v>-183</v>
      </c>
      <c r="E44" s="94">
        <f t="shared" si="88"/>
        <v>-1.4291292463881297E-2</v>
      </c>
      <c r="F44" s="95">
        <f>F45</f>
        <v>9516</v>
      </c>
      <c r="G44" s="97">
        <f>G45</f>
        <v>9553</v>
      </c>
      <c r="H44" s="97">
        <f t="shared" si="89"/>
        <v>-37</v>
      </c>
      <c r="I44" s="98">
        <f t="shared" si="90"/>
        <v>-3.8731288600439653E-3</v>
      </c>
      <c r="J44" s="99">
        <f>J45</f>
        <v>1870</v>
      </c>
      <c r="K44" s="101">
        <f>K45</f>
        <v>1964</v>
      </c>
      <c r="L44" s="101">
        <f t="shared" si="91"/>
        <v>-94</v>
      </c>
      <c r="M44" s="102">
        <f t="shared" si="92"/>
        <v>-4.7861507128309569E-2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12622</v>
      </c>
      <c r="C45" s="269">
        <v>12805</v>
      </c>
      <c r="D45" s="202">
        <f t="shared" ref="D45" si="97">IF(ISERROR(B45-C45),"n/a",B45-C45)</f>
        <v>-183</v>
      </c>
      <c r="E45" s="267">
        <f t="shared" ref="E45" si="98">IF(ISERROR(D45/C45),"n/a",(D45/C45))</f>
        <v>-1.4291292463881297E-2</v>
      </c>
      <c r="F45" s="308">
        <v>9516</v>
      </c>
      <c r="G45" s="304">
        <v>9553</v>
      </c>
      <c r="H45" s="304">
        <f t="shared" ref="H45" si="99">IF(ISERROR(F45-G45),"n/a",F45-G45)</f>
        <v>-37</v>
      </c>
      <c r="I45" s="305">
        <f t="shared" ref="I45" si="100">IF(ISERROR(H45/G45),"n/a",(H45/G45))</f>
        <v>-3.8731288600439653E-3</v>
      </c>
      <c r="J45" s="276">
        <v>1870</v>
      </c>
      <c r="K45" s="306">
        <v>1964</v>
      </c>
      <c r="L45" s="306">
        <f t="shared" ref="L45" si="101">IF(ISERROR(J45-K45),"n/a",J45-K45)</f>
        <v>-94</v>
      </c>
      <c r="M45" s="307">
        <f t="shared" ref="M45" si="102">IF(ISERROR(L45/K45),"n/a",(L45/K45))</f>
        <v>-4.7861507128309569E-2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1050</v>
      </c>
      <c r="C46" s="107">
        <f>C47</f>
        <v>918</v>
      </c>
      <c r="D46" s="108">
        <f>IF(ISERROR(B46-C46),"n/a",B46-C46)</f>
        <v>132</v>
      </c>
      <c r="E46" s="109">
        <f>IF(ISERROR(D46/C46),"n/a",(D46/C46))</f>
        <v>0.1437908496732026</v>
      </c>
      <c r="F46" s="194">
        <f>F47</f>
        <v>870</v>
      </c>
      <c r="G46" s="195">
        <f>G47</f>
        <v>729</v>
      </c>
      <c r="H46" s="110">
        <f>IF(ISERROR(F46-G46),"n/a",F46-G46)</f>
        <v>141</v>
      </c>
      <c r="I46" s="111">
        <f>IF(ISERROR(H46/G46),"n/a",(H46/G46))</f>
        <v>0.19341563786008231</v>
      </c>
      <c r="J46" s="196">
        <f>J47</f>
        <v>78</v>
      </c>
      <c r="K46" s="197">
        <f>K47</f>
        <v>40</v>
      </c>
      <c r="L46" s="112">
        <f>IF(ISERROR(J46-K46),"n/a",J46-K46)</f>
        <v>38</v>
      </c>
      <c r="M46" s="113">
        <f>IF(ISERROR(L46/K46),"n/a",(L46/K46))</f>
        <v>0.95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1050</v>
      </c>
      <c r="C47" s="119">
        <v>918</v>
      </c>
      <c r="D47" s="120">
        <f>IF(ISERROR(B47-C47),"n/a",B47-C47)</f>
        <v>132</v>
      </c>
      <c r="E47" s="121">
        <f>IF(ISERROR(D47/C47),"n/a",(D47/C47))</f>
        <v>0.1437908496732026</v>
      </c>
      <c r="F47" s="122">
        <v>870</v>
      </c>
      <c r="G47" s="123">
        <v>729</v>
      </c>
      <c r="H47" s="124">
        <f>IF(ISERROR(F47-G47),"n/a",F47-G47)</f>
        <v>141</v>
      </c>
      <c r="I47" s="125">
        <f>IF(ISERROR(H47/G47),"n/a",(H47/G47))</f>
        <v>0.19341563786008231</v>
      </c>
      <c r="J47" s="126">
        <v>78</v>
      </c>
      <c r="K47" s="127">
        <v>40</v>
      </c>
      <c r="L47" s="128">
        <f>IF(ISERROR(J47-K47),"n/a",J47-K47)</f>
        <v>38</v>
      </c>
      <c r="M47" s="129">
        <f>IF(ISERROR(L47/K47),"n/a",(L47/K47))</f>
        <v>0.95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632</v>
      </c>
      <c r="C48" s="107">
        <f>C49</f>
        <v>568</v>
      </c>
      <c r="D48" s="108">
        <f t="shared" si="87"/>
        <v>64</v>
      </c>
      <c r="E48" s="109">
        <f t="shared" si="88"/>
        <v>0.11267605633802817</v>
      </c>
      <c r="F48" s="194">
        <f>F49</f>
        <v>561</v>
      </c>
      <c r="G48" s="195">
        <f>G49</f>
        <v>495</v>
      </c>
      <c r="H48" s="110">
        <f t="shared" si="89"/>
        <v>66</v>
      </c>
      <c r="I48" s="111">
        <f t="shared" si="90"/>
        <v>0.13333333333333333</v>
      </c>
      <c r="J48" s="196">
        <f>J49</f>
        <v>33</v>
      </c>
      <c r="K48" s="197">
        <f>K49</f>
        <v>21</v>
      </c>
      <c r="L48" s="112">
        <f t="shared" si="91"/>
        <v>12</v>
      </c>
      <c r="M48" s="113">
        <f t="shared" si="92"/>
        <v>0.5714285714285714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632</v>
      </c>
      <c r="C49" s="119">
        <v>568</v>
      </c>
      <c r="D49" s="120">
        <f t="shared" si="87"/>
        <v>64</v>
      </c>
      <c r="E49" s="121">
        <f t="shared" si="88"/>
        <v>0.11267605633802817</v>
      </c>
      <c r="F49" s="122">
        <v>561</v>
      </c>
      <c r="G49" s="123">
        <v>495</v>
      </c>
      <c r="H49" s="124">
        <f t="shared" si="89"/>
        <v>66</v>
      </c>
      <c r="I49" s="125">
        <f t="shared" si="90"/>
        <v>0.13333333333333333</v>
      </c>
      <c r="J49" s="126">
        <v>33</v>
      </c>
      <c r="K49" s="127">
        <v>21</v>
      </c>
      <c r="L49" s="128">
        <f t="shared" si="91"/>
        <v>12</v>
      </c>
      <c r="M49" s="129">
        <f t="shared" si="92"/>
        <v>0.5714285714285714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2244</v>
      </c>
      <c r="C50" s="65">
        <f>C51+C56+C54</f>
        <v>2769</v>
      </c>
      <c r="D50" s="66">
        <f t="shared" si="87"/>
        <v>-525</v>
      </c>
      <c r="E50" s="67">
        <f t="shared" si="88"/>
        <v>-0.18959913326110509</v>
      </c>
      <c r="F50" s="68">
        <f>F51+F56+F54</f>
        <v>1359</v>
      </c>
      <c r="G50" s="69">
        <f>G51+G56+G54</f>
        <v>1645</v>
      </c>
      <c r="H50" s="70">
        <f t="shared" si="89"/>
        <v>-286</v>
      </c>
      <c r="I50" s="71">
        <f t="shared" si="90"/>
        <v>-0.17386018237082068</v>
      </c>
      <c r="J50" s="72">
        <f>J51+J56+J54</f>
        <v>233</v>
      </c>
      <c r="K50" s="73">
        <f>K51+K56+K54</f>
        <v>355</v>
      </c>
      <c r="L50" s="74">
        <f t="shared" si="91"/>
        <v>-122</v>
      </c>
      <c r="M50" s="75">
        <f t="shared" si="92"/>
        <v>-0.3436619718309859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2095</v>
      </c>
      <c r="C51" s="92">
        <f>SUM(C52:C53)</f>
        <v>2566</v>
      </c>
      <c r="D51" s="93">
        <f t="shared" si="87"/>
        <v>-471</v>
      </c>
      <c r="E51" s="94">
        <f t="shared" si="88"/>
        <v>-0.18355416991426343</v>
      </c>
      <c r="F51" s="95">
        <f>SUM(F52:F53)</f>
        <v>1294</v>
      </c>
      <c r="G51" s="96">
        <f>SUM(G52:G53)</f>
        <v>1549</v>
      </c>
      <c r="H51" s="97">
        <f t="shared" si="89"/>
        <v>-255</v>
      </c>
      <c r="I51" s="98">
        <f t="shared" si="90"/>
        <v>-0.1646223369916075</v>
      </c>
      <c r="J51" s="99">
        <f>SUM(J52:J53)</f>
        <v>218</v>
      </c>
      <c r="K51" s="100">
        <f>SUM(K52:K53)</f>
        <v>349</v>
      </c>
      <c r="L51" s="101">
        <f t="shared" si="91"/>
        <v>-131</v>
      </c>
      <c r="M51" s="102">
        <f t="shared" si="92"/>
        <v>-0.37535816618911177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2057</v>
      </c>
      <c r="C52" s="269">
        <v>2509</v>
      </c>
      <c r="D52" s="270">
        <f>IF(ISERROR(B52-C52),"n/a",B52-C52)</f>
        <v>-452</v>
      </c>
      <c r="E52" s="271">
        <f>IF(ISERROR(D52/C52),"n/a",(D52/C52))</f>
        <v>-0.18015145476285371</v>
      </c>
      <c r="F52" s="272">
        <v>1283</v>
      </c>
      <c r="G52" s="273">
        <v>1541</v>
      </c>
      <c r="H52" s="274">
        <f>IF(ISERROR(F52-G52),"n/a",F52-G52)</f>
        <v>-258</v>
      </c>
      <c r="I52" s="275">
        <f>IF(ISERROR(H52/G52),"n/a",(H52/G52))</f>
        <v>-0.16742375081116159</v>
      </c>
      <c r="J52" s="276">
        <v>218</v>
      </c>
      <c r="K52" s="277">
        <v>349</v>
      </c>
      <c r="L52" s="278">
        <f>IF(ISERROR(J52-K52),"n/a",J52-K52)</f>
        <v>-131</v>
      </c>
      <c r="M52" s="279">
        <f>IF(ISERROR(L52/K52),"n/a",(L52/K52))</f>
        <v>-0.37535816618911177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38</v>
      </c>
      <c r="C53" s="119">
        <v>57</v>
      </c>
      <c r="D53" s="120">
        <f>IF(ISERROR(B53-C53),"n/a",B53-C53)</f>
        <v>-19</v>
      </c>
      <c r="E53" s="121">
        <f>IF(ISERROR(D53/C53),"n/a",(D53/C53))</f>
        <v>-0.33333333333333331</v>
      </c>
      <c r="F53" s="122">
        <v>11</v>
      </c>
      <c r="G53" s="123">
        <v>8</v>
      </c>
      <c r="H53" s="124">
        <f>IF(ISERROR(F53-G53),"n/a",F53-G53)</f>
        <v>3</v>
      </c>
      <c r="I53" s="125">
        <f>IF(ISERROR(H53/G53),"n/a",(H53/G53))</f>
        <v>0.375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112</v>
      </c>
      <c r="C54" s="107">
        <f>C55</f>
        <v>142</v>
      </c>
      <c r="D54" s="108">
        <f>IF(ISERROR(B54-C54),"n/a",B54-C54)</f>
        <v>-30</v>
      </c>
      <c r="E54" s="109">
        <f>IF(ISERROR(D54/C54),"n/a",(D54/C54))</f>
        <v>-0.21126760563380281</v>
      </c>
      <c r="F54" s="194">
        <f>F55</f>
        <v>59</v>
      </c>
      <c r="G54" s="195">
        <f>G55</f>
        <v>92</v>
      </c>
      <c r="H54" s="110">
        <f>IF(ISERROR(F54-G54),"n/a",F54-G54)</f>
        <v>-33</v>
      </c>
      <c r="I54" s="111">
        <f>IF(ISERROR(H54/G54),"n/a",(H54/G54))</f>
        <v>-0.35869565217391303</v>
      </c>
      <c r="J54" s="196">
        <f>J55</f>
        <v>14</v>
      </c>
      <c r="K54" s="197">
        <f>K55</f>
        <v>5</v>
      </c>
      <c r="L54" s="112">
        <f>IF(ISERROR(J54-K54),"n/a",J54-K54)</f>
        <v>9</v>
      </c>
      <c r="M54" s="113">
        <f>IF(ISERROR(L54/K54),"n/a",(L54/K54))</f>
        <v>1.8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112</v>
      </c>
      <c r="C55" s="119">
        <v>142</v>
      </c>
      <c r="D55" s="120">
        <f>IF(ISERROR(B55-C55),"n/a",B55-C55)</f>
        <v>-30</v>
      </c>
      <c r="E55" s="121">
        <f>IF(ISERROR(D55/C55),"n/a",(D55/C55))</f>
        <v>-0.21126760563380281</v>
      </c>
      <c r="F55" s="122">
        <v>59</v>
      </c>
      <c r="G55" s="123">
        <v>92</v>
      </c>
      <c r="H55" s="124">
        <f>IF(ISERROR(F55-G55),"n/a",F55-G55)</f>
        <v>-33</v>
      </c>
      <c r="I55" s="125">
        <f>IF(ISERROR(H55/G55),"n/a",(H55/G55))</f>
        <v>-0.35869565217391303</v>
      </c>
      <c r="J55" s="126">
        <v>14</v>
      </c>
      <c r="K55" s="127">
        <v>5</v>
      </c>
      <c r="L55" s="128">
        <f>IF(ISERROR(J55-K55),"n/a",J55-K55)</f>
        <v>9</v>
      </c>
      <c r="M55" s="129">
        <f>IF(ISERROR(L55/K55),"n/a",(L55/K55))</f>
        <v>1.8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37</v>
      </c>
      <c r="C56" s="107">
        <f>C57</f>
        <v>61</v>
      </c>
      <c r="D56" s="108">
        <f t="shared" si="87"/>
        <v>-24</v>
      </c>
      <c r="E56" s="109">
        <f t="shared" si="88"/>
        <v>-0.39344262295081966</v>
      </c>
      <c r="F56" s="194">
        <f>F57</f>
        <v>6</v>
      </c>
      <c r="G56" s="195">
        <f>G57</f>
        <v>4</v>
      </c>
      <c r="H56" s="110">
        <f t="shared" si="89"/>
        <v>2</v>
      </c>
      <c r="I56" s="111">
        <f t="shared" si="90"/>
        <v>0.5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37</v>
      </c>
      <c r="C57" s="119">
        <v>61</v>
      </c>
      <c r="D57" s="120">
        <f t="shared" si="87"/>
        <v>-24</v>
      </c>
      <c r="E57" s="121">
        <f t="shared" si="88"/>
        <v>-0.39344262295081966</v>
      </c>
      <c r="F57" s="122">
        <v>6</v>
      </c>
      <c r="G57" s="123">
        <v>4</v>
      </c>
      <c r="H57" s="124">
        <f t="shared" si="89"/>
        <v>2</v>
      </c>
      <c r="I57" s="125">
        <f t="shared" si="90"/>
        <v>0.5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1254</v>
      </c>
      <c r="C58" s="65">
        <f>C59+C66</f>
        <v>1187</v>
      </c>
      <c r="D58" s="66">
        <f t="shared" ref="D58:D61" si="111">IF(ISERROR(B58-C58),"n/a",B58-C58)</f>
        <v>67</v>
      </c>
      <c r="E58" s="67">
        <f t="shared" ref="E58:E61" si="112">IF(ISERROR(D58/C58),"n/a",(D58/C58))</f>
        <v>5.6444818871103621E-2</v>
      </c>
      <c r="F58" s="68">
        <f>F59+F66</f>
        <v>933</v>
      </c>
      <c r="G58" s="69">
        <f>G59+G66</f>
        <v>880</v>
      </c>
      <c r="H58" s="70">
        <f t="shared" ref="H58:H61" si="113">IF(ISERROR(F58-G58),"n/a",F58-G58)</f>
        <v>53</v>
      </c>
      <c r="I58" s="71">
        <f t="shared" ref="I58:I61" si="114">IF(ISERROR(H58/G58),"n/a",(H58/G58))</f>
        <v>6.0227272727272727E-2</v>
      </c>
      <c r="J58" s="72">
        <f>J59+J66</f>
        <v>151</v>
      </c>
      <c r="K58" s="73">
        <f>K59+K66</f>
        <v>164</v>
      </c>
      <c r="L58" s="74">
        <f t="shared" ref="L58:L61" si="115">IF(ISERROR(J58-K58),"n/a",J58-K58)</f>
        <v>-13</v>
      </c>
      <c r="M58" s="75">
        <f t="shared" ref="M58:M61" si="116">IF(ISERROR(L58/K58),"n/a",(L58/K58))</f>
        <v>-7.926829268292683E-2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1074</v>
      </c>
      <c r="C59" s="65">
        <f>C60+C64+C62</f>
        <v>1020</v>
      </c>
      <c r="D59" s="66">
        <f t="shared" si="111"/>
        <v>54</v>
      </c>
      <c r="E59" s="67">
        <f t="shared" si="112"/>
        <v>5.2941176470588235E-2</v>
      </c>
      <c r="F59" s="68">
        <f>F60+F64+F62</f>
        <v>769</v>
      </c>
      <c r="G59" s="69">
        <f>G60+G64+G62</f>
        <v>744</v>
      </c>
      <c r="H59" s="70">
        <f t="shared" si="113"/>
        <v>25</v>
      </c>
      <c r="I59" s="71">
        <f t="shared" si="114"/>
        <v>3.3602150537634407E-2</v>
      </c>
      <c r="J59" s="72">
        <f>J60+J64+J62</f>
        <v>119</v>
      </c>
      <c r="K59" s="73">
        <f>K60+K64+K62</f>
        <v>131</v>
      </c>
      <c r="L59" s="74">
        <f t="shared" si="115"/>
        <v>-12</v>
      </c>
      <c r="M59" s="75">
        <f t="shared" si="116"/>
        <v>-9.1603053435114504E-2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973</v>
      </c>
      <c r="C60" s="93">
        <f>C61</f>
        <v>923</v>
      </c>
      <c r="D60" s="93">
        <f t="shared" si="111"/>
        <v>50</v>
      </c>
      <c r="E60" s="94">
        <f t="shared" si="112"/>
        <v>5.4171180931744313E-2</v>
      </c>
      <c r="F60" s="95">
        <f>F61</f>
        <v>686</v>
      </c>
      <c r="G60" s="97">
        <f>G61</f>
        <v>661</v>
      </c>
      <c r="H60" s="97">
        <f t="shared" si="113"/>
        <v>25</v>
      </c>
      <c r="I60" s="98">
        <f t="shared" si="114"/>
        <v>3.7821482602118005E-2</v>
      </c>
      <c r="J60" s="99">
        <f>J61</f>
        <v>113</v>
      </c>
      <c r="K60" s="101">
        <f>K61</f>
        <v>123</v>
      </c>
      <c r="L60" s="101">
        <f t="shared" si="115"/>
        <v>-10</v>
      </c>
      <c r="M60" s="102">
        <f t="shared" si="116"/>
        <v>-8.1300813008130079E-2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973</v>
      </c>
      <c r="C61" s="269">
        <v>923</v>
      </c>
      <c r="D61" s="202">
        <f t="shared" si="111"/>
        <v>50</v>
      </c>
      <c r="E61" s="267">
        <f t="shared" si="112"/>
        <v>5.4171180931744313E-2</v>
      </c>
      <c r="F61" s="308">
        <v>686</v>
      </c>
      <c r="G61" s="304">
        <v>661</v>
      </c>
      <c r="H61" s="304">
        <f t="shared" si="113"/>
        <v>25</v>
      </c>
      <c r="I61" s="305">
        <f t="shared" si="114"/>
        <v>3.7821482602118005E-2</v>
      </c>
      <c r="J61" s="276">
        <v>113</v>
      </c>
      <c r="K61" s="306">
        <v>123</v>
      </c>
      <c r="L61" s="306">
        <f t="shared" si="115"/>
        <v>-10</v>
      </c>
      <c r="M61" s="307">
        <f t="shared" si="116"/>
        <v>-8.1300813008130079E-2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76</v>
      </c>
      <c r="C62" s="107">
        <f>C63</f>
        <v>64</v>
      </c>
      <c r="D62" s="108">
        <f>IF(ISERROR(B62-C62),"n/a",B62-C62)</f>
        <v>12</v>
      </c>
      <c r="E62" s="109">
        <f>IF(ISERROR(D62/C62),"n/a",(D62/C62))</f>
        <v>0.1875</v>
      </c>
      <c r="F62" s="194">
        <f>F63</f>
        <v>57</v>
      </c>
      <c r="G62" s="195">
        <f>G63</f>
        <v>56</v>
      </c>
      <c r="H62" s="110">
        <f>IF(ISERROR(F62-G62),"n/a",F62-G62)</f>
        <v>1</v>
      </c>
      <c r="I62" s="111">
        <f>IF(ISERROR(H62/G62),"n/a",(H62/G62))</f>
        <v>1.7857142857142856E-2</v>
      </c>
      <c r="J62" s="196">
        <f>J63</f>
        <v>6</v>
      </c>
      <c r="K62" s="197">
        <f>K63</f>
        <v>6</v>
      </c>
      <c r="L62" s="112">
        <f>IF(ISERROR(J62-K62),"n/a",J62-K62)</f>
        <v>0</v>
      </c>
      <c r="M62" s="113">
        <f>IF(ISERROR(L62/K62),"n/a",(L62/K62))</f>
        <v>0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76</v>
      </c>
      <c r="C63" s="119">
        <v>64</v>
      </c>
      <c r="D63" s="120">
        <f>IF(ISERROR(B63-C63),"n/a",B63-C63)</f>
        <v>12</v>
      </c>
      <c r="E63" s="121">
        <f>IF(ISERROR(D63/C63),"n/a",(D63/C63))</f>
        <v>0.1875</v>
      </c>
      <c r="F63" s="122">
        <v>57</v>
      </c>
      <c r="G63" s="123">
        <v>56</v>
      </c>
      <c r="H63" s="124">
        <f>IF(ISERROR(F63-G63),"n/a",F63-G63)</f>
        <v>1</v>
      </c>
      <c r="I63" s="125">
        <f>IF(ISERROR(H63/G63),"n/a",(H63/G63))</f>
        <v>1.7857142857142856E-2</v>
      </c>
      <c r="J63" s="126">
        <v>6</v>
      </c>
      <c r="K63" s="127">
        <v>6</v>
      </c>
      <c r="L63" s="128">
        <f>IF(ISERROR(J63-K63),"n/a",J63-K63)</f>
        <v>0</v>
      </c>
      <c r="M63" s="129">
        <f>IF(ISERROR(L63/K63),"n/a",(L63/K63))</f>
        <v>0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33</v>
      </c>
      <c r="D64" s="108">
        <f t="shared" ref="D64:D67" si="121">IF(ISERROR(B64-C64),"n/a",B64-C64)</f>
        <v>-8</v>
      </c>
      <c r="E64" s="109">
        <f t="shared" ref="E64:E67" si="122">IF(ISERROR(D64/C64),"n/a",(D64/C64))</f>
        <v>-0.24242424242424243</v>
      </c>
      <c r="F64" s="194">
        <f>F65</f>
        <v>26</v>
      </c>
      <c r="G64" s="195">
        <f>G65</f>
        <v>27</v>
      </c>
      <c r="H64" s="110">
        <f t="shared" ref="H64:H67" si="123">IF(ISERROR(F64-G64),"n/a",F64-G64)</f>
        <v>-1</v>
      </c>
      <c r="I64" s="111">
        <f t="shared" ref="I64:I67" si="124">IF(ISERROR(H64/G64),"n/a",(H64/G64))</f>
        <v>-3.7037037037037035E-2</v>
      </c>
      <c r="J64" s="196">
        <f>J65</f>
        <v>0</v>
      </c>
      <c r="K64" s="197">
        <f>K65</f>
        <v>2</v>
      </c>
      <c r="L64" s="112">
        <f t="shared" ref="L64:L67" si="125">IF(ISERROR(J64-K64),"n/a",J64-K64)</f>
        <v>-2</v>
      </c>
      <c r="M64" s="113">
        <f t="shared" ref="M64:M67" si="126">IF(ISERROR(L64/K64),"n/a",(L64/K64))</f>
        <v>-1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25</v>
      </c>
      <c r="C65" s="119">
        <v>33</v>
      </c>
      <c r="D65" s="120">
        <f t="shared" si="121"/>
        <v>-8</v>
      </c>
      <c r="E65" s="121">
        <f t="shared" si="122"/>
        <v>-0.24242424242424243</v>
      </c>
      <c r="F65" s="122">
        <v>26</v>
      </c>
      <c r="G65" s="123">
        <v>27</v>
      </c>
      <c r="H65" s="124">
        <f t="shared" si="123"/>
        <v>-1</v>
      </c>
      <c r="I65" s="125">
        <f t="shared" si="124"/>
        <v>-3.7037037037037035E-2</v>
      </c>
      <c r="J65" s="126">
        <v>0</v>
      </c>
      <c r="K65" s="127">
        <v>2</v>
      </c>
      <c r="L65" s="128">
        <f t="shared" si="125"/>
        <v>-2</v>
      </c>
      <c r="M65" s="129">
        <f t="shared" si="126"/>
        <v>-1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180</v>
      </c>
      <c r="C66" s="65">
        <f>C67+C72+C70</f>
        <v>167</v>
      </c>
      <c r="D66" s="66">
        <f t="shared" si="121"/>
        <v>13</v>
      </c>
      <c r="E66" s="67">
        <f t="shared" si="122"/>
        <v>7.7844311377245512E-2</v>
      </c>
      <c r="F66" s="68">
        <f>F67+F72+F70</f>
        <v>164</v>
      </c>
      <c r="G66" s="69">
        <f>G67+G72+G70</f>
        <v>136</v>
      </c>
      <c r="H66" s="70">
        <f t="shared" si="123"/>
        <v>28</v>
      </c>
      <c r="I66" s="71">
        <f t="shared" si="124"/>
        <v>0.20588235294117646</v>
      </c>
      <c r="J66" s="72">
        <f>J67+J72+J70</f>
        <v>32</v>
      </c>
      <c r="K66" s="73">
        <f>K67+K72+K70</f>
        <v>33</v>
      </c>
      <c r="L66" s="74">
        <f t="shared" si="125"/>
        <v>-1</v>
      </c>
      <c r="M66" s="75">
        <f t="shared" si="126"/>
        <v>-3.0303030303030304E-2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154</v>
      </c>
      <c r="C67" s="92">
        <f>SUM(C68:C69)</f>
        <v>158</v>
      </c>
      <c r="D67" s="93">
        <f t="shared" si="121"/>
        <v>-4</v>
      </c>
      <c r="E67" s="94">
        <f t="shared" si="122"/>
        <v>-2.5316455696202531E-2</v>
      </c>
      <c r="F67" s="95">
        <f>SUM(F68:F69)</f>
        <v>148</v>
      </c>
      <c r="G67" s="96">
        <f>SUM(G68:G69)</f>
        <v>130</v>
      </c>
      <c r="H67" s="97">
        <f t="shared" si="123"/>
        <v>18</v>
      </c>
      <c r="I67" s="98">
        <f t="shared" si="124"/>
        <v>0.13846153846153847</v>
      </c>
      <c r="J67" s="99">
        <f>SUM(J68:J69)</f>
        <v>30</v>
      </c>
      <c r="K67" s="100">
        <f>SUM(K68:K69)</f>
        <v>32</v>
      </c>
      <c r="L67" s="101">
        <f t="shared" si="125"/>
        <v>-2</v>
      </c>
      <c r="M67" s="102">
        <f t="shared" si="126"/>
        <v>-6.25E-2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153</v>
      </c>
      <c r="C68" s="269">
        <v>155</v>
      </c>
      <c r="D68" s="270">
        <f>IF(ISERROR(B68-C68),"n/a",B68-C68)</f>
        <v>-2</v>
      </c>
      <c r="E68" s="271">
        <f>IF(ISERROR(D68/C68),"n/a",(D68/C68))</f>
        <v>-1.2903225806451613E-2</v>
      </c>
      <c r="F68" s="272">
        <v>146</v>
      </c>
      <c r="G68" s="273">
        <v>130</v>
      </c>
      <c r="H68" s="274">
        <f>IF(ISERROR(F68-G68),"n/a",F68-G68)</f>
        <v>16</v>
      </c>
      <c r="I68" s="275">
        <f>IF(ISERROR(H68/G68),"n/a",(H68/G68))</f>
        <v>0.12307692307692308</v>
      </c>
      <c r="J68" s="276">
        <v>29</v>
      </c>
      <c r="K68" s="277">
        <v>32</v>
      </c>
      <c r="L68" s="278">
        <f>IF(ISERROR(J68-K68),"n/a",J68-K68)</f>
        <v>-3</v>
      </c>
      <c r="M68" s="279">
        <f>IF(ISERROR(L68/K68),"n/a",(L68/K68))</f>
        <v>-9.375E-2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1</v>
      </c>
      <c r="C69" s="119">
        <v>3</v>
      </c>
      <c r="D69" s="120">
        <f>IF(ISERROR(B69-C69),"n/a",B69-C69)</f>
        <v>-2</v>
      </c>
      <c r="E69" s="121">
        <f>IF(ISERROR(D69/C69),"n/a",(D69/C69))</f>
        <v>-0.66666666666666663</v>
      </c>
      <c r="F69" s="122">
        <v>2</v>
      </c>
      <c r="G69" s="123">
        <v>0</v>
      </c>
      <c r="H69" s="124">
        <f>IF(ISERROR(F69-G69),"n/a",F69-G69)</f>
        <v>2</v>
      </c>
      <c r="I69" s="125" t="str">
        <f>IF(ISERROR(H69/G69),"n/a",(H69/G69))</f>
        <v>n/a</v>
      </c>
      <c r="J69" s="126">
        <v>1</v>
      </c>
      <c r="K69" s="127">
        <v>0</v>
      </c>
      <c r="L69" s="128">
        <f>IF(ISERROR(J69-K69),"n/a",J69-K69)</f>
        <v>1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7</v>
      </c>
      <c r="D70" s="108">
        <f>IF(ISERROR(B70-C70),"n/a",B70-C70)</f>
        <v>12</v>
      </c>
      <c r="E70" s="109">
        <f>IF(ISERROR(D70/C70),"n/a",(D70/C70))</f>
        <v>1.7142857142857142</v>
      </c>
      <c r="F70" s="194">
        <f>F71</f>
        <v>13</v>
      </c>
      <c r="G70" s="195">
        <f>G71</f>
        <v>6</v>
      </c>
      <c r="H70" s="110">
        <f>IF(ISERROR(F70-G70),"n/a",F70-G70)</f>
        <v>7</v>
      </c>
      <c r="I70" s="111">
        <f>IF(ISERROR(H70/G70),"n/a",(H70/G70))</f>
        <v>1.1666666666666667</v>
      </c>
      <c r="J70" s="196">
        <f>J71</f>
        <v>2</v>
      </c>
      <c r="K70" s="197">
        <f>K71</f>
        <v>1</v>
      </c>
      <c r="L70" s="112">
        <f>IF(ISERROR(J70-K70),"n/a",J70-K70)</f>
        <v>1</v>
      </c>
      <c r="M70" s="113">
        <f>IF(ISERROR(L70/K70),"n/a",(L70/K70))</f>
        <v>1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19</v>
      </c>
      <c r="C71" s="119">
        <v>7</v>
      </c>
      <c r="D71" s="120">
        <f>IF(ISERROR(B71-C71),"n/a",B71-C71)</f>
        <v>12</v>
      </c>
      <c r="E71" s="121">
        <f>IF(ISERROR(D71/C71),"n/a",(D71/C71))</f>
        <v>1.7142857142857142</v>
      </c>
      <c r="F71" s="122">
        <v>13</v>
      </c>
      <c r="G71" s="123">
        <v>6</v>
      </c>
      <c r="H71" s="124">
        <f>IF(ISERROR(F71-G71),"n/a",F71-G71)</f>
        <v>7</v>
      </c>
      <c r="I71" s="125">
        <f>IF(ISERROR(H71/G71),"n/a",(H71/G71))</f>
        <v>1.1666666666666667</v>
      </c>
      <c r="J71" s="126">
        <v>2</v>
      </c>
      <c r="K71" s="127">
        <v>1</v>
      </c>
      <c r="L71" s="128">
        <f>IF(ISERROR(J71-K71),"n/a",J71-K71)</f>
        <v>1</v>
      </c>
      <c r="M71" s="129">
        <f>IF(ISERROR(L71/K71),"n/a",(L71/K71))</f>
        <v>1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3</v>
      </c>
      <c r="G72" s="195">
        <f>G73</f>
        <v>0</v>
      </c>
      <c r="H72" s="110">
        <f t="shared" ref="H72:H73" si="133">IF(ISERROR(F72-G72),"n/a",F72-G72)</f>
        <v>3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3</v>
      </c>
      <c r="G73" s="123">
        <v>0</v>
      </c>
      <c r="H73" s="124">
        <f t="shared" si="133"/>
        <v>3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1852</v>
      </c>
      <c r="C74" s="65">
        <f>SUM(C75:C75)</f>
        <v>2085</v>
      </c>
      <c r="D74" s="66">
        <f>IF(ISERROR(B74-C74),"n/a",B74-C74)</f>
        <v>-233</v>
      </c>
      <c r="E74" s="67">
        <f>IF(ISERROR(D74/C74),"n/a",(D74/C74))</f>
        <v>-0.11175059952038369</v>
      </c>
      <c r="F74" s="68">
        <f>SUM(F75:F75)</f>
        <v>807</v>
      </c>
      <c r="G74" s="69">
        <f>SUM(G75:G75)</f>
        <v>808</v>
      </c>
      <c r="H74" s="70">
        <f>IF(ISERROR(F74-G74),"n/a",F74-G74)</f>
        <v>-1</v>
      </c>
      <c r="I74" s="71">
        <f>IF(ISERROR(H74/G74),"n/a",(H74/G74))</f>
        <v>-1.2376237623762376E-3</v>
      </c>
      <c r="J74" s="72">
        <f>SUM(J75:J75)</f>
        <v>198</v>
      </c>
      <c r="K74" s="73">
        <f>SUM(K75:K75)</f>
        <v>213</v>
      </c>
      <c r="L74" s="74">
        <f>IF(ISERROR(J74-K74),"n/a",J74-K74)</f>
        <v>-15</v>
      </c>
      <c r="M74" s="75">
        <f>IF(ISERROR(L74/K74),"n/a",(L74/K74))</f>
        <v>-7.0422535211267609E-2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1852</v>
      </c>
      <c r="C75" s="65">
        <f>C76+C81+C79</f>
        <v>2085</v>
      </c>
      <c r="D75" s="66">
        <f t="shared" ref="D75:D86" si="141">IF(ISERROR(B75-C75),"n/a",B75-C75)</f>
        <v>-233</v>
      </c>
      <c r="E75" s="67">
        <f t="shared" ref="E75:E86" si="142">IF(ISERROR(D75/C75),"n/a",(D75/C75))</f>
        <v>-0.11175059952038369</v>
      </c>
      <c r="F75" s="68">
        <f>F76+F81+F79</f>
        <v>807</v>
      </c>
      <c r="G75" s="69">
        <f>G76+G81+G79</f>
        <v>808</v>
      </c>
      <c r="H75" s="70">
        <f t="shared" ref="H75:H86" si="143">IF(ISERROR(F75-G75),"n/a",F75-G75)</f>
        <v>-1</v>
      </c>
      <c r="I75" s="71">
        <f t="shared" ref="I75:I86" si="144">IF(ISERROR(H75/G75),"n/a",(H75/G75))</f>
        <v>-1.2376237623762376E-3</v>
      </c>
      <c r="J75" s="72">
        <f>J76+J81+J79</f>
        <v>198</v>
      </c>
      <c r="K75" s="73">
        <f>K76+K81+K79</f>
        <v>213</v>
      </c>
      <c r="L75" s="74">
        <f t="shared" ref="L75:L86" si="145">IF(ISERROR(J75-K75),"n/a",J75-K75)</f>
        <v>-15</v>
      </c>
      <c r="M75" s="75">
        <f t="shared" ref="M75:M86" si="146">IF(ISERROR(L75/K75),"n/a",(L75/K75))</f>
        <v>-7.0422535211267609E-2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1700</v>
      </c>
      <c r="C76" s="92">
        <f>SUM(C77:C78)</f>
        <v>1841</v>
      </c>
      <c r="D76" s="93">
        <f t="shared" si="141"/>
        <v>-141</v>
      </c>
      <c r="E76" s="94">
        <f t="shared" si="142"/>
        <v>-7.6588810429114612E-2</v>
      </c>
      <c r="F76" s="95">
        <f>SUM(F77:F78)</f>
        <v>766</v>
      </c>
      <c r="G76" s="96">
        <f>SUM(G77:G78)</f>
        <v>735</v>
      </c>
      <c r="H76" s="97">
        <f t="shared" si="143"/>
        <v>31</v>
      </c>
      <c r="I76" s="98">
        <f t="shared" si="144"/>
        <v>4.2176870748299317E-2</v>
      </c>
      <c r="J76" s="99">
        <f>SUM(J77:J78)</f>
        <v>189</v>
      </c>
      <c r="K76" s="100">
        <f>SUM(K77:K78)</f>
        <v>204</v>
      </c>
      <c r="L76" s="101">
        <f t="shared" si="145"/>
        <v>-15</v>
      </c>
      <c r="M76" s="102">
        <f t="shared" si="146"/>
        <v>-7.3529411764705885E-2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1688</v>
      </c>
      <c r="C77" s="269">
        <v>1820</v>
      </c>
      <c r="D77" s="270">
        <f>IF(ISERROR(B77-C77),"n/a",B77-C77)</f>
        <v>-132</v>
      </c>
      <c r="E77" s="271">
        <f>IF(ISERROR(D77/C77),"n/a",(D77/C77))</f>
        <v>-7.2527472527472533E-2</v>
      </c>
      <c r="F77" s="272">
        <v>765</v>
      </c>
      <c r="G77" s="273">
        <v>733</v>
      </c>
      <c r="H77" s="274">
        <f>IF(ISERROR(F77-G77),"n/a",F77-G77)</f>
        <v>32</v>
      </c>
      <c r="I77" s="275">
        <f>IF(ISERROR(H77/G77),"n/a",(H77/G77))</f>
        <v>4.3656207366984993E-2</v>
      </c>
      <c r="J77" s="276">
        <v>189</v>
      </c>
      <c r="K77" s="277">
        <v>204</v>
      </c>
      <c r="L77" s="278">
        <f>IF(ISERROR(J77-K77),"n/a",J77-K77)</f>
        <v>-15</v>
      </c>
      <c r="M77" s="279">
        <f>IF(ISERROR(L77/K77),"n/a",(L77/K77))</f>
        <v>-7.3529411764705885E-2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12</v>
      </c>
      <c r="C78" s="233">
        <v>21</v>
      </c>
      <c r="D78" s="234">
        <f>IF(ISERROR(B78-C78),"n/a",B78-C78)</f>
        <v>-9</v>
      </c>
      <c r="E78" s="235">
        <f>IF(ISERROR(D78/C78),"n/a",(D78/C78))</f>
        <v>-0.42857142857142855</v>
      </c>
      <c r="F78" s="236">
        <v>1</v>
      </c>
      <c r="G78" s="237">
        <v>2</v>
      </c>
      <c r="H78" s="238">
        <f>IF(ISERROR(F78-G78),"n/a",F78-G78)</f>
        <v>-1</v>
      </c>
      <c r="I78" s="239">
        <f>IF(ISERROR(H78/G78),"n/a",(H78/G78))</f>
        <v>-0.5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128</v>
      </c>
      <c r="C79" s="107">
        <f>C80</f>
        <v>225</v>
      </c>
      <c r="D79" s="108">
        <f>IF(ISERROR(B79-C79),"n/a",B79-C79)</f>
        <v>-97</v>
      </c>
      <c r="E79" s="109">
        <f>IF(ISERROR(D79/C79),"n/a",(D79/C79))</f>
        <v>-0.43111111111111111</v>
      </c>
      <c r="F79" s="194">
        <f>F80</f>
        <v>37</v>
      </c>
      <c r="G79" s="195">
        <f>G80</f>
        <v>72</v>
      </c>
      <c r="H79" s="110">
        <f>IF(ISERROR(F79-G79),"n/a",F79-G79)</f>
        <v>-35</v>
      </c>
      <c r="I79" s="111">
        <f>IF(ISERROR(H79/G79),"n/a",(H79/G79))</f>
        <v>-0.4861111111111111</v>
      </c>
      <c r="J79" s="196">
        <f>J80</f>
        <v>9</v>
      </c>
      <c r="K79" s="197">
        <f>K80</f>
        <v>9</v>
      </c>
      <c r="L79" s="112">
        <f>IF(ISERROR(J79-K79),"n/a",J79-K79)</f>
        <v>0</v>
      </c>
      <c r="M79" s="113">
        <f>IF(ISERROR(L79/K79),"n/a",(L79/K79))</f>
        <v>0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128</v>
      </c>
      <c r="C80" s="119">
        <v>225</v>
      </c>
      <c r="D80" s="120">
        <f>IF(ISERROR(B80-C80),"n/a",B80-C80)</f>
        <v>-97</v>
      </c>
      <c r="E80" s="121">
        <f>IF(ISERROR(D80/C80),"n/a",(D80/C80))</f>
        <v>-0.43111111111111111</v>
      </c>
      <c r="F80" s="122">
        <v>37</v>
      </c>
      <c r="G80" s="123">
        <v>72</v>
      </c>
      <c r="H80" s="124">
        <f>IF(ISERROR(F80-G80),"n/a",F80-G80)</f>
        <v>-35</v>
      </c>
      <c r="I80" s="125">
        <f>IF(ISERROR(H80/G80),"n/a",(H80/G80))</f>
        <v>-0.4861111111111111</v>
      </c>
      <c r="J80" s="126">
        <v>9</v>
      </c>
      <c r="K80" s="127">
        <v>9</v>
      </c>
      <c r="L80" s="128">
        <f>IF(ISERROR(J80-K80),"n/a",J80-K80)</f>
        <v>0</v>
      </c>
      <c r="M80" s="129">
        <f>IF(ISERROR(L80/K80),"n/a",(L80/K80))</f>
        <v>0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24</v>
      </c>
      <c r="C81" s="107">
        <f>C82</f>
        <v>19</v>
      </c>
      <c r="D81" s="108">
        <f t="shared" si="141"/>
        <v>5</v>
      </c>
      <c r="E81" s="109">
        <f t="shared" si="142"/>
        <v>0.26315789473684209</v>
      </c>
      <c r="F81" s="194">
        <f>F82</f>
        <v>4</v>
      </c>
      <c r="G81" s="195">
        <f>G82</f>
        <v>1</v>
      </c>
      <c r="H81" s="110">
        <f t="shared" si="143"/>
        <v>3</v>
      </c>
      <c r="I81" s="111">
        <f t="shared" si="144"/>
        <v>3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24</v>
      </c>
      <c r="C82" s="216">
        <v>19</v>
      </c>
      <c r="D82" s="130">
        <f t="shared" si="141"/>
        <v>5</v>
      </c>
      <c r="E82" s="217">
        <f t="shared" si="142"/>
        <v>0.26315789473684209</v>
      </c>
      <c r="F82" s="218">
        <v>4</v>
      </c>
      <c r="G82" s="219">
        <v>1</v>
      </c>
      <c r="H82" s="220">
        <f t="shared" si="143"/>
        <v>3</v>
      </c>
      <c r="I82" s="221">
        <f t="shared" si="144"/>
        <v>3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413</v>
      </c>
      <c r="C83" s="65">
        <f>C84+C91</f>
        <v>427</v>
      </c>
      <c r="D83" s="66">
        <f t="shared" si="141"/>
        <v>-14</v>
      </c>
      <c r="E83" s="67">
        <f t="shared" si="142"/>
        <v>-3.2786885245901641E-2</v>
      </c>
      <c r="F83" s="68">
        <f>F84+F91</f>
        <v>410</v>
      </c>
      <c r="G83" s="69">
        <f>G84+G91</f>
        <v>362</v>
      </c>
      <c r="H83" s="70">
        <f t="shared" si="143"/>
        <v>48</v>
      </c>
      <c r="I83" s="71">
        <f t="shared" si="144"/>
        <v>0.13259668508287292</v>
      </c>
      <c r="J83" s="72">
        <f>J84+J91</f>
        <v>73</v>
      </c>
      <c r="K83" s="73">
        <f>K84+K91</f>
        <v>70</v>
      </c>
      <c r="L83" s="74">
        <f t="shared" si="145"/>
        <v>3</v>
      </c>
      <c r="M83" s="75">
        <f t="shared" si="146"/>
        <v>4.2857142857142858E-2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319</v>
      </c>
      <c r="C84" s="65">
        <f>C85+C89+C87</f>
        <v>313</v>
      </c>
      <c r="D84" s="66">
        <f t="shared" si="141"/>
        <v>6</v>
      </c>
      <c r="E84" s="67">
        <f t="shared" si="142"/>
        <v>1.9169329073482427E-2</v>
      </c>
      <c r="F84" s="68">
        <f>F85+F89+F87</f>
        <v>315</v>
      </c>
      <c r="G84" s="69">
        <f>G85+G89+G87</f>
        <v>268</v>
      </c>
      <c r="H84" s="70">
        <f t="shared" si="143"/>
        <v>47</v>
      </c>
      <c r="I84" s="71">
        <f t="shared" si="144"/>
        <v>0.17537313432835822</v>
      </c>
      <c r="J84" s="72">
        <f>J85+J89+J87</f>
        <v>53</v>
      </c>
      <c r="K84" s="73">
        <f>K85+K89+K87</f>
        <v>54</v>
      </c>
      <c r="L84" s="74">
        <f t="shared" si="145"/>
        <v>-1</v>
      </c>
      <c r="M84" s="75">
        <f t="shared" si="146"/>
        <v>-1.8518518518518517E-2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272</v>
      </c>
      <c r="C85" s="93">
        <f>C86</f>
        <v>280</v>
      </c>
      <c r="D85" s="93">
        <f t="shared" si="141"/>
        <v>-8</v>
      </c>
      <c r="E85" s="94">
        <f t="shared" si="142"/>
        <v>-2.8571428571428571E-2</v>
      </c>
      <c r="F85" s="95">
        <f>F86</f>
        <v>272</v>
      </c>
      <c r="G85" s="97">
        <f>G86</f>
        <v>244</v>
      </c>
      <c r="H85" s="97">
        <f t="shared" si="143"/>
        <v>28</v>
      </c>
      <c r="I85" s="98">
        <f t="shared" si="144"/>
        <v>0.11475409836065574</v>
      </c>
      <c r="J85" s="99">
        <f>J86</f>
        <v>49</v>
      </c>
      <c r="K85" s="101">
        <f>K86</f>
        <v>53</v>
      </c>
      <c r="L85" s="101">
        <f t="shared" si="145"/>
        <v>-4</v>
      </c>
      <c r="M85" s="102">
        <f t="shared" si="146"/>
        <v>-7.5471698113207544E-2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272</v>
      </c>
      <c r="C86" s="269">
        <v>280</v>
      </c>
      <c r="D86" s="202">
        <f t="shared" si="141"/>
        <v>-8</v>
      </c>
      <c r="E86" s="267">
        <f t="shared" si="142"/>
        <v>-2.8571428571428571E-2</v>
      </c>
      <c r="F86" s="308">
        <v>272</v>
      </c>
      <c r="G86" s="304">
        <v>244</v>
      </c>
      <c r="H86" s="304">
        <f t="shared" si="143"/>
        <v>28</v>
      </c>
      <c r="I86" s="305">
        <f t="shared" si="144"/>
        <v>0.11475409836065574</v>
      </c>
      <c r="J86" s="276">
        <v>49</v>
      </c>
      <c r="K86" s="306">
        <v>53</v>
      </c>
      <c r="L86" s="306">
        <f t="shared" si="145"/>
        <v>-4</v>
      </c>
      <c r="M86" s="307">
        <f t="shared" si="146"/>
        <v>-7.5471698113207544E-2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20</v>
      </c>
      <c r="G87" s="195">
        <f>G88</f>
        <v>13</v>
      </c>
      <c r="H87" s="110">
        <f>IF(ISERROR(F87-G87),"n/a",F87-G87)</f>
        <v>7</v>
      </c>
      <c r="I87" s="111">
        <f>IF(ISERROR(H87/G87),"n/a",(H87/G87))</f>
        <v>0.53846153846153844</v>
      </c>
      <c r="J87" s="196">
        <f>J88</f>
        <v>3</v>
      </c>
      <c r="K87" s="197">
        <f>K88</f>
        <v>1</v>
      </c>
      <c r="L87" s="112">
        <f>IF(ISERROR(J87-K87),"n/a",J87-K87)</f>
        <v>2</v>
      </c>
      <c r="M87" s="113">
        <f>IF(ISERROR(L87/K87),"n/a",(L87/K87))</f>
        <v>2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20</v>
      </c>
      <c r="G88" s="123">
        <v>13</v>
      </c>
      <c r="H88" s="124">
        <f>IF(ISERROR(F88-G88),"n/a",F88-G88)</f>
        <v>7</v>
      </c>
      <c r="I88" s="125">
        <f>IF(ISERROR(H88/G88),"n/a",(H88/G88))</f>
        <v>0.53846153846153844</v>
      </c>
      <c r="J88" s="126">
        <v>3</v>
      </c>
      <c r="K88" s="127">
        <v>1</v>
      </c>
      <c r="L88" s="128">
        <f>IF(ISERROR(J88-K88),"n/a",J88-K88)</f>
        <v>2</v>
      </c>
      <c r="M88" s="129">
        <f>IF(ISERROR(L88/K88),"n/a",(L88/K88))</f>
        <v>2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23</v>
      </c>
      <c r="G89" s="195">
        <f>G90</f>
        <v>11</v>
      </c>
      <c r="H89" s="110">
        <f t="shared" ref="H89:H92" si="157">IF(ISERROR(F89-G89),"n/a",F89-G89)</f>
        <v>12</v>
      </c>
      <c r="I89" s="111">
        <f t="shared" ref="I89:I92" si="158">IF(ISERROR(H89/G89),"n/a",(H89/G89))</f>
        <v>1.0909090909090908</v>
      </c>
      <c r="J89" s="196">
        <f>J90</f>
        <v>1</v>
      </c>
      <c r="K89" s="197">
        <f>K90</f>
        <v>0</v>
      </c>
      <c r="L89" s="112">
        <f t="shared" ref="L89:L92" si="159">IF(ISERROR(J89-K89),"n/a",J89-K89)</f>
        <v>1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23</v>
      </c>
      <c r="G90" s="123">
        <v>11</v>
      </c>
      <c r="H90" s="124">
        <f t="shared" si="157"/>
        <v>12</v>
      </c>
      <c r="I90" s="125">
        <f t="shared" si="158"/>
        <v>1.0909090909090908</v>
      </c>
      <c r="J90" s="126">
        <v>1</v>
      </c>
      <c r="K90" s="127">
        <v>0</v>
      </c>
      <c r="L90" s="128">
        <f t="shared" si="159"/>
        <v>1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94</v>
      </c>
      <c r="C91" s="65">
        <f>C92+C97+C95</f>
        <v>114</v>
      </c>
      <c r="D91" s="66">
        <f t="shared" si="155"/>
        <v>-20</v>
      </c>
      <c r="E91" s="67">
        <f t="shared" si="156"/>
        <v>-0.17543859649122806</v>
      </c>
      <c r="F91" s="68">
        <f>F92+F97+F95</f>
        <v>95</v>
      </c>
      <c r="G91" s="69">
        <f>G92+G97+G95</f>
        <v>94</v>
      </c>
      <c r="H91" s="70">
        <f t="shared" si="157"/>
        <v>1</v>
      </c>
      <c r="I91" s="71">
        <f t="shared" si="158"/>
        <v>1.0638297872340425E-2</v>
      </c>
      <c r="J91" s="72">
        <f>J92+J97+J95</f>
        <v>20</v>
      </c>
      <c r="K91" s="73">
        <f>K92+K97+K95</f>
        <v>16</v>
      </c>
      <c r="L91" s="74">
        <f t="shared" si="159"/>
        <v>4</v>
      </c>
      <c r="M91" s="75">
        <f t="shared" si="160"/>
        <v>0.25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88</v>
      </c>
      <c r="C92" s="92">
        <f>SUM(C93:C94)</f>
        <v>104</v>
      </c>
      <c r="D92" s="93">
        <f t="shared" si="155"/>
        <v>-16</v>
      </c>
      <c r="E92" s="94">
        <f t="shared" si="156"/>
        <v>-0.15384615384615385</v>
      </c>
      <c r="F92" s="95">
        <f>SUM(F93:F94)</f>
        <v>90</v>
      </c>
      <c r="G92" s="96">
        <f>SUM(G93:G94)</f>
        <v>90</v>
      </c>
      <c r="H92" s="97">
        <f t="shared" si="157"/>
        <v>0</v>
      </c>
      <c r="I92" s="98">
        <f t="shared" si="158"/>
        <v>0</v>
      </c>
      <c r="J92" s="99">
        <f>SUM(J93:J94)</f>
        <v>20</v>
      </c>
      <c r="K92" s="100">
        <f>SUM(K93:K94)</f>
        <v>16</v>
      </c>
      <c r="L92" s="101">
        <f t="shared" si="159"/>
        <v>4</v>
      </c>
      <c r="M92" s="102">
        <f t="shared" si="160"/>
        <v>0.25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88</v>
      </c>
      <c r="C93" s="269">
        <v>102</v>
      </c>
      <c r="D93" s="270">
        <f>IF(ISERROR(B93-C93),"n/a",B93-C93)</f>
        <v>-14</v>
      </c>
      <c r="E93" s="271">
        <f>IF(ISERROR(D93/C93),"n/a",(D93/C93))</f>
        <v>-0.13725490196078433</v>
      </c>
      <c r="F93" s="272">
        <v>90</v>
      </c>
      <c r="G93" s="273">
        <v>90</v>
      </c>
      <c r="H93" s="274">
        <v>0</v>
      </c>
      <c r="I93" s="275">
        <f>IF(ISERROR(H93/G93),"n/a",(H93/G93))</f>
        <v>0</v>
      </c>
      <c r="J93" s="276">
        <v>20</v>
      </c>
      <c r="K93" s="277">
        <v>16</v>
      </c>
      <c r="L93" s="278">
        <f>IF(ISERROR(J93-K93),"n/a",J93-K93)</f>
        <v>4</v>
      </c>
      <c r="M93" s="279">
        <f>IF(ISERROR(L93/K93),"n/a",(L93/K93))</f>
        <v>0.25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2</v>
      </c>
      <c r="D94" s="120">
        <f>IF(ISERROR(B94-C94),"n/a",B94-C94)</f>
        <v>-2</v>
      </c>
      <c r="E94" s="121">
        <f>IF(ISERROR(D94/C94),"n/a",(D94/C94))</f>
        <v>-1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5</v>
      </c>
      <c r="G95" s="195">
        <f>G96</f>
        <v>4</v>
      </c>
      <c r="H95" s="110">
        <f>IF(ISERROR(F95-G95),"n/a",F95-G95)</f>
        <v>1</v>
      </c>
      <c r="I95" s="111">
        <f>IF(ISERROR(H95/G95),"n/a",(H95/G95))</f>
        <v>0.25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5</v>
      </c>
      <c r="G96" s="123">
        <v>4</v>
      </c>
      <c r="H96" s="124">
        <f>IF(ISERROR(F96-G96),"n/a",F96-G96)</f>
        <v>1</v>
      </c>
      <c r="I96" s="125">
        <f>IF(ISERROR(H96/G96),"n/a",(H96/G96))</f>
        <v>0.25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5/27/2022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Fall 2022</v>
      </c>
      <c r="B3" s="376"/>
      <c r="C3" s="376"/>
      <c r="D3" s="376"/>
      <c r="E3" s="36"/>
    </row>
    <row r="4" spans="1:5" ht="15.6" x14ac:dyDescent="0.3">
      <c r="A4" s="377" t="str">
        <f>Summary!A4</f>
        <v>as of Friday, May 27,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6" x14ac:dyDescent="0.25">
      <c r="A8" s="419"/>
      <c r="B8" s="87" t="str">
        <f>(Summary!B7)</f>
        <v>as of 5/27/22</v>
      </c>
      <c r="C8" s="349" t="str">
        <f>Summary!C7</f>
        <v>as of 5/27/21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0.65949136173409162</v>
      </c>
      <c r="C10" s="10">
        <f>IF(ISERROR(Summary!C48/Summary!C10),"n/a",Summary!C48/Summary!C10)</f>
        <v>0.64101776031261659</v>
      </c>
      <c r="D10" s="12">
        <f>IF(ISERROR(B10-C10),"n/a",B10-C10)</f>
        <v>1.8473601421475028E-2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0.19870480653454392</v>
      </c>
      <c r="C11" s="10">
        <f>IF(ISERROR(Summary!C67/Summary!C48),"n/a",Summary!C67/Summary!C48)</f>
        <v>0.20507551628480428</v>
      </c>
      <c r="D11" s="12">
        <f>IF(ISERROR(B11-C11),"n/a",B11-C11)</f>
        <v>-6.370709750260356E-3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5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>
        <f>IF(ISERROR(Summary!B53/Summary!B15),"n/a",Summary!B53/Summary!B15)</f>
        <v>0.85533596837944659</v>
      </c>
      <c r="C16" s="10">
        <f>IF(ISERROR(Summary!C53/Summary!C15),"n/a",Summary!C53/Summary!C15)</f>
        <v>0.84157160963244615</v>
      </c>
      <c r="D16" s="12">
        <f>IF(ISERROR(B16-C16),"n/a",B16-C16)</f>
        <v>1.3764358747000438E-2</v>
      </c>
      <c r="E16" s="35"/>
    </row>
    <row r="17" spans="1:5" ht="15" x14ac:dyDescent="0.25">
      <c r="A17" s="14" t="s">
        <v>13</v>
      </c>
      <c r="B17" s="10">
        <f>IF(ISERROR(Summary!B72/Summary!B53),"n/a",Summary!B72/Summary!B53)</f>
        <v>7.6709796672828096E-2</v>
      </c>
      <c r="C17" s="10">
        <f>IF(ISERROR(Summary!C72/Summary!C53),"n/a",Summary!C72/Summary!C53)</f>
        <v>4.1164658634538151E-2</v>
      </c>
      <c r="D17" s="12">
        <f>IF(ISERROR(B17-C17),"n/a",B17-C17)</f>
        <v>3.5545138038289945E-2</v>
      </c>
      <c r="E17" s="35"/>
    </row>
    <row r="18" spans="1:5" ht="15" x14ac:dyDescent="0.25">
      <c r="A18" s="14" t="s">
        <v>14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5">
      <c r="A19" s="14" t="s">
        <v>15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5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0.78927410617551463</v>
      </c>
      <c r="C22" s="10">
        <f>IF(ISERROR(Summary!C51/Summary!C13),"n/a",Summary!C51/Summary!C13)</f>
        <v>0.75242105263157899</v>
      </c>
      <c r="D22" s="12">
        <f>IF(ISERROR(B22-C22),"n/a",B22-C22)</f>
        <v>3.6853053543935643E-2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0.11210249370853352</v>
      </c>
      <c r="C23" s="10">
        <f>IF(ISERROR(Summary!C70/Summary!C51),"n/a",Summary!C70/Summary!C51)</f>
        <v>7.7504196978175718E-2</v>
      </c>
      <c r="D23" s="12">
        <f>IF(ISERROR(B23-C23),"n/a",B23-C23)</f>
        <v>3.4598296730357803E-2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5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0.68170426065162903</v>
      </c>
      <c r="C28" s="10">
        <f>IF(ISERROR(Summary!C47/Summary!C9),"n/a",Summary!C47/Summary!C9)</f>
        <v>0.6600782258676996</v>
      </c>
      <c r="D28" s="12">
        <f>IF(ISERROR(B28-C28),"n/a",B28-C28)</f>
        <v>2.1626034783929438E-2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0.18146200085873765</v>
      </c>
      <c r="C29" s="10">
        <f>IF(ISERROR(Summary!C66/Summary!C47),"n/a",Summary!C66/Summary!C47)</f>
        <v>0.18256867539191715</v>
      </c>
      <c r="D29" s="12">
        <f>IF(ISERROR(B29-C29),"n/a",B29-C29)</f>
        <v>-1.1066745331795025E-3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6" thickBot="1" x14ac:dyDescent="0.3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5/27/22</v>
      </c>
      <c r="C36" s="349" t="str">
        <f>Summary!C7</f>
        <v>as of 5/27/21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0.61361423386739844</v>
      </c>
      <c r="C39" s="10">
        <f>IF(ISERROR(Summary!C56/Summary!C18),"n/a",Summary!C56/Summary!C18)</f>
        <v>0.6244897959183674</v>
      </c>
      <c r="D39" s="12">
        <f>IF(ISERROR(B39-C39),"n/a",B39-C39)</f>
        <v>-1.0875562050968957E-2</v>
      </c>
    </row>
    <row r="40" spans="1:4" ht="15" x14ac:dyDescent="0.25">
      <c r="A40" s="14" t="s">
        <v>13</v>
      </c>
      <c r="B40" s="10">
        <f>IF(ISERROR(Summary!B75/Summary!B56),"n/a",Summary!B75/Summary!B56)</f>
        <v>0.17484131563762262</v>
      </c>
      <c r="C40" s="10">
        <f>IF(ISERROR(Summary!C75/Summary!C56),"n/a",Summary!C75/Summary!C56)</f>
        <v>0.21432975706005672</v>
      </c>
      <c r="D40" s="12">
        <f>IF(ISERROR(B40-C40),"n/a",B40-C40)</f>
        <v>-3.9488441422434101E-2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IF(ISERROR(Summary!B57/Summary!B19),"n/a",Summary!B57/Summary!B19)</f>
        <v>0.20744680851063829</v>
      </c>
      <c r="C45" s="10">
        <f>IF(ISERROR(Summary!C57/Summary!C19),"n/a",Summary!C57/Summary!C19)</f>
        <v>0.15813953488372093</v>
      </c>
      <c r="D45" s="12">
        <f t="shared" ref="D45:D49" si="0">IF(ISERROR(B45-C45),"n/a",B45-C45)</f>
        <v>4.9307273626917364E-2</v>
      </c>
    </row>
    <row r="46" spans="1:4" ht="15" x14ac:dyDescent="0.25">
      <c r="A46" s="14" t="s">
        <v>13</v>
      </c>
      <c r="B46" s="10">
        <f>IF(ISERROR(Summary!B76/Summary!B57),"n/a",Summary!B76/Summary!B57)</f>
        <v>0.10256410256410256</v>
      </c>
      <c r="C46" s="10">
        <f>IF(ISERROR(Summary!C76/Summary!C57),"n/a",Summary!C76/Summary!C57)</f>
        <v>0</v>
      </c>
      <c r="D46" s="12">
        <f t="shared" si="0"/>
        <v>0.10256410256410256</v>
      </c>
    </row>
    <row r="47" spans="1:4" ht="15" x14ac:dyDescent="0.25">
      <c r="A47" s="14" t="s">
        <v>14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5">
      <c r="A48" s="14" t="s">
        <v>15</v>
      </c>
      <c r="B48" s="10">
        <f>IF(ISERROR(Summary!B119/Summary!B76),"n/a",Summary!B119/Summary!B76)</f>
        <v>0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0.31818181818181818</v>
      </c>
      <c r="C51" s="10">
        <f>IF(ISERROR(Summary!C62/Summary!C24),"n/a",Summary!C62/Summary!C24)</f>
        <v>0.24454148471615719</v>
      </c>
      <c r="D51" s="12">
        <f>IF(ISERROR(B51-C51),"n/a",B51-C51)</f>
        <v>7.3640333465660984E-2</v>
      </c>
    </row>
    <row r="52" spans="1:4" ht="15" x14ac:dyDescent="0.25">
      <c r="A52" s="14" t="s">
        <v>13</v>
      </c>
      <c r="B52" s="10">
        <f>IF(ISERROR(Summary!B81/Summary!B62),"n/a",Summary!B81/Summary!B62)</f>
        <v>0.14285714285714285</v>
      </c>
      <c r="C52" s="10">
        <f>IF(ISERROR(Summary!C81/Summary!C62),"n/a",Summary!C81/Summary!C62)</f>
        <v>0.21428571428571427</v>
      </c>
      <c r="D52" s="12">
        <f>IF(ISERROR(B52-C52),"n/a",B52-C52)</f>
        <v>-7.1428571428571425E-2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0.6912621359223301</v>
      </c>
      <c r="C57" s="10">
        <f>IF(ISERROR(Summary!C59/Summary!C21),"n/a",Summary!C59/Summary!C21)</f>
        <v>0.73323170731707321</v>
      </c>
      <c r="D57" s="12">
        <f>IF(ISERROR(B57-C57),"n/a",B57-C57)</f>
        <v>-4.196957139474311E-2</v>
      </c>
    </row>
    <row r="58" spans="1:4" ht="15" x14ac:dyDescent="0.25">
      <c r="A58" s="14" t="s">
        <v>13</v>
      </c>
      <c r="B58" s="10">
        <f>IF(ISERROR(Summary!B78/Summary!B59),"n/a",Summary!B78/Summary!B59)</f>
        <v>0.16432584269662923</v>
      </c>
      <c r="C58" s="10">
        <f>IF(ISERROR(Summary!C78/Summary!C59),"n/a",Summary!C78/Summary!C59)</f>
        <v>0.12266112266112267</v>
      </c>
      <c r="D58" s="12">
        <f>IF(ISERROR(B58-C58),"n/a",B58-C58)</f>
        <v>4.1664720035506558E-2</v>
      </c>
    </row>
    <row r="59" spans="1:4" ht="15" x14ac:dyDescent="0.25">
      <c r="A59" s="14" t="s">
        <v>14</v>
      </c>
      <c r="B59" s="10">
        <f>IF(ISERROR(Summary!B121/Summary!B59),"n/a",Summary!B121/Summary!B59)</f>
        <v>1.1235955056179775E-2</v>
      </c>
      <c r="C59" s="10">
        <f>IF(ISERROR(Summary!C121/Summary!C59),"n/a",Summary!C121/Summary!C59)</f>
        <v>0</v>
      </c>
      <c r="D59" s="12">
        <f>IF(ISERROR(B59-C59),"n/a",B59-C59)</f>
        <v>1.1235955056179775E-2</v>
      </c>
    </row>
    <row r="60" spans="1:4" ht="15" x14ac:dyDescent="0.25">
      <c r="A60" s="14" t="s">
        <v>15</v>
      </c>
      <c r="B60" s="10">
        <f>IF(ISERROR(Summary!B121/Summary!B78),"n/a",Summary!B121/Summary!B78)</f>
        <v>6.8376068376068383E-2</v>
      </c>
      <c r="C60" s="10">
        <f>IF(ISERROR(Summary!C121/Summary!C78),"n/a",Summary!C121/Summary!C78)</f>
        <v>0</v>
      </c>
      <c r="D60" s="12">
        <f>IF(ISERROR(B60-C60),"n/a",B60-C60)</f>
        <v>6.8376068376068383E-2</v>
      </c>
    </row>
    <row r="61" spans="1:4" ht="15" x14ac:dyDescent="0.25">
      <c r="A61" s="14" t="s">
        <v>16</v>
      </c>
      <c r="B61" s="10">
        <f>IF(ISERROR(Summary!B140/Summary!B121), "n/a",Summary!B140/Summary!B121)</f>
        <v>0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0.60879466038476637</v>
      </c>
      <c r="C63" s="10">
        <f>IF(ISERROR(Summary!C54/Summary!C16),"n/a",Summary!C54/Summary!C16)</f>
        <v>0.62146394410148564</v>
      </c>
      <c r="D63" s="12">
        <f>IF(ISERROR(B63-C63),"n/a",B63-C63)</f>
        <v>-1.2669283716719271E-2</v>
      </c>
    </row>
    <row r="64" spans="1:4" ht="15" x14ac:dyDescent="0.25">
      <c r="A64" s="14" t="s">
        <v>13</v>
      </c>
      <c r="B64" s="10">
        <f>IF(ISERROR(Summary!B73/Summary!B54),"n/a",Summary!B73/Summary!B54)</f>
        <v>0.17322326841222752</v>
      </c>
      <c r="C64" s="10">
        <f>IF(ISERROR(Summary!C73/Summary!C54),"n/a",Summary!C73/Summary!C54)</f>
        <v>0.20390787031983407</v>
      </c>
      <c r="D64" s="12">
        <f>IF(ISERROR(B64-C64),"n/a",B64-C64)</f>
        <v>-3.0684601907606551E-2</v>
      </c>
    </row>
    <row r="65" spans="1:4" ht="15" x14ac:dyDescent="0.25">
      <c r="A65" s="14" t="s">
        <v>14</v>
      </c>
      <c r="B65" s="10">
        <f>IF(ISERROR(Summary!B116/Summary!B54),"n/a",Summary!B116/Summary!B54)</f>
        <v>1.0318586353669547E-3</v>
      </c>
      <c r="C65" s="10">
        <f>IF(ISERROR(Summary!C116/Summary!C54),"n/a",Summary!C116/Summary!C54)</f>
        <v>0</v>
      </c>
      <c r="D65" s="12">
        <f>IF(ISERROR(B65-C65),"n/a",B65-C65)</f>
        <v>1.0318586353669547E-3</v>
      </c>
    </row>
    <row r="66" spans="1:4" ht="15" x14ac:dyDescent="0.25">
      <c r="A66" s="14" t="s">
        <v>15</v>
      </c>
      <c r="B66" s="10">
        <f>IF(ISERROR(Summary!B116/Summary!B73),"n/a",Summary!B116/Summary!B73)</f>
        <v>5.956813104988831E-3</v>
      </c>
      <c r="C66" s="10">
        <f>IF(ISERROR(Summary!C116/Summary!C73),"n/a",Summary!C116/Summary!C73)</f>
        <v>0</v>
      </c>
      <c r="D66" s="12">
        <f>IF(ISERROR(B66-C66),"n/a",B66-C66)</f>
        <v>5.956813104988831E-3</v>
      </c>
    </row>
    <row r="67" spans="1:4" ht="15.6" thickBot="1" x14ac:dyDescent="0.3">
      <c r="A67" s="15" t="s">
        <v>16</v>
      </c>
      <c r="B67" s="11">
        <f>IF(ISERROR(Summary!B135/Summary!B116), "n/a",Summary!B135/Summary!B116)</f>
        <v>0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5/27/2022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Fall 2022</v>
      </c>
      <c r="B3" s="376"/>
      <c r="C3" s="376"/>
      <c r="D3" s="376"/>
      <c r="E3" s="332"/>
    </row>
    <row r="4" spans="1:5" ht="15.6" x14ac:dyDescent="0.3">
      <c r="A4" s="377" t="str">
        <f>Summary!A4</f>
        <v>as of Friday, May 27,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5">
      <c r="A9" s="419"/>
      <c r="B9" s="349" t="str">
        <f>(Summary!B7)</f>
        <v>as of 5/27/22</v>
      </c>
      <c r="C9" s="351" t="str">
        <f>Summary!C7</f>
        <v>as of 5/27/21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0.51990295624045291</v>
      </c>
      <c r="C11" s="10">
        <f>IF(ISERROR(College!G13/College!C13),"n/a",College!G13/College!C13)</f>
        <v>0.52486075949367084</v>
      </c>
      <c r="D11" s="12">
        <f>IF(ISERROR(B11-C11),"n/a",B11-C11)</f>
        <v>-4.9578032532179295E-3</v>
      </c>
    </row>
    <row r="12" spans="1:5" ht="15" x14ac:dyDescent="0.25">
      <c r="A12" s="14" t="s">
        <v>13</v>
      </c>
      <c r="B12" s="10">
        <f>IF(ISERROR(College!J13/College!F13),"n/a",College!J13/College!F13)</f>
        <v>0.16436225371586588</v>
      </c>
      <c r="C12" s="10">
        <f>IF(ISERROR(College!K13/College!G13),"n/a",College!K13/College!G13)</f>
        <v>0.17422342272814972</v>
      </c>
      <c r="D12" s="12">
        <f>IF(ISERROR(B12-C12),"n/a",B12-C12)</f>
        <v>-9.8611690122838436E-3</v>
      </c>
    </row>
    <row r="13" spans="1:5" ht="15" x14ac:dyDescent="0.25">
      <c r="A13" s="14" t="s">
        <v>14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5">
      <c r="A14" s="14" t="s">
        <v>15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5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IF(ISERROR(College!F17/College!B17),"n/a",College!F17/College!B17)</f>
        <v>0.80170940170940175</v>
      </c>
      <c r="C17" s="10">
        <f>IF(ISERROR(College!G17/College!C17),"n/a",College!G17/College!C17)</f>
        <v>0.84110169491525422</v>
      </c>
      <c r="D17" s="12">
        <f>IF(ISERROR(B17-C17),"n/a",B17-C17)</f>
        <v>-3.9392293205852469E-2</v>
      </c>
    </row>
    <row r="18" spans="1:4" ht="15" x14ac:dyDescent="0.25">
      <c r="A18" s="14" t="s">
        <v>13</v>
      </c>
      <c r="B18" s="10">
        <f>IF(ISERROR(College!J17/College!F17),"n/a",College!J17/College!F17)</f>
        <v>7.0362473347547971E-2</v>
      </c>
      <c r="C18" s="10">
        <f>IF(ISERROR(College!K17/College!G17),"n/a",College!K17/College!G17)</f>
        <v>3.5264483627204031E-2</v>
      </c>
      <c r="D18" s="12">
        <f>IF(ISERROR(B18-C18),"n/a",B18-C18)</f>
        <v>3.509798972034394E-2</v>
      </c>
    </row>
    <row r="19" spans="1:4" ht="15" x14ac:dyDescent="0.25">
      <c r="A19" s="14" t="s">
        <v>14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IF(ISERROR(College!F15/College!B15),"n/a",College!F15/College!B15)</f>
        <v>0.78135313531353134</v>
      </c>
      <c r="C23" s="10">
        <f>IF(ISERROR(College!G15/College!C15),"n/a",College!G15/College!C15)</f>
        <v>0.71113561190738694</v>
      </c>
      <c r="D23" s="12">
        <f>IF(ISERROR(B23-C23),"n/a",B23-C23)</f>
        <v>7.02175234061444E-2</v>
      </c>
    </row>
    <row r="24" spans="1:4" ht="15" x14ac:dyDescent="0.25">
      <c r="A24" s="14" t="s">
        <v>13</v>
      </c>
      <c r="B24" s="10">
        <f>IF(ISERROR(College!J15/College!F15),"n/a",College!J15/College!F15)</f>
        <v>0.14044350580781415</v>
      </c>
      <c r="C24" s="10">
        <f>IF(ISERROR(College!K15/College!G15),"n/a",College!K15/College!G15)</f>
        <v>6.6666666666666666E-2</v>
      </c>
      <c r="D24" s="12">
        <f>IF(ISERROR(B24-C24),"n/a",B24-C24)</f>
        <v>7.3776839141147479E-2</v>
      </c>
    </row>
    <row r="25" spans="1:4" ht="15" x14ac:dyDescent="0.25">
      <c r="A25" s="14" t="s">
        <v>14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0.55717159213987311</v>
      </c>
      <c r="C29" s="10">
        <f>IF(ISERROR(College!G11/College!C11),"n/a",College!G11/College!C11)</f>
        <v>0.55313666251999294</v>
      </c>
      <c r="D29" s="12">
        <f>IF(ISERROR(B29-C29),"n/a",B29-C29)</f>
        <v>4.0349296198801676E-3</v>
      </c>
    </row>
    <row r="30" spans="1:4" ht="15" x14ac:dyDescent="0.25">
      <c r="A30" s="14" t="s">
        <v>13</v>
      </c>
      <c r="B30" s="10">
        <f>IF(ISERROR(College!J11/College!F11),"n/a",College!J11/College!F11)</f>
        <v>0.15509580672035544</v>
      </c>
      <c r="C30" s="10">
        <f>IF(ISERROR(College!K11/College!G11),"n/a",College!K11/College!G11)</f>
        <v>0.15421686746987953</v>
      </c>
      <c r="D30" s="12">
        <f>IF(ISERROR(B30-C30),"n/a",B30-C30)</f>
        <v>8.7893925047591304E-4</v>
      </c>
    </row>
    <row r="31" spans="1:4" ht="15" x14ac:dyDescent="0.25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5/27/22</v>
      </c>
      <c r="C36" s="349" t="str">
        <f>(Summary!C7)</f>
        <v>as of 5/27/21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0.39618731869042684</v>
      </c>
      <c r="C39" s="10">
        <f>IF(ISERROR(College!G20/College!C20),"n/a",College!G20/College!C20)</f>
        <v>0.40715971675845791</v>
      </c>
      <c r="D39" s="12">
        <f>IF(ISERROR(B39-C39),"n/a",B39-C39)</f>
        <v>-1.0972398068031075E-2</v>
      </c>
    </row>
    <row r="40" spans="1:4" ht="15" x14ac:dyDescent="0.25">
      <c r="A40" s="14" t="s">
        <v>13</v>
      </c>
      <c r="B40" s="10">
        <f>IF(ISERROR(College!J20/College!F20),"n/a",College!J20/College!F20)</f>
        <v>0.15167364016736401</v>
      </c>
      <c r="C40" s="10">
        <f>IF(ISERROR(College!K20/College!G20),"n/a",College!K20/College!G20)</f>
        <v>0.22801932367149758</v>
      </c>
      <c r="D40" s="12">
        <f>IF(ISERROR(B40-C40),"n/a",B40-C40)</f>
        <v>-7.6345683504133566E-2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IF(ISERROR(College!F21/College!B21),"n/a",College!F21/College!B21)</f>
        <v>1.2195121951219513E-2</v>
      </c>
      <c r="C45" s="10">
        <f>IF(ISERROR(College!G21/College!C21),"n/a",College!G21/College!C21)</f>
        <v>0.10344827586206896</v>
      </c>
      <c r="D45" s="12">
        <f t="shared" ref="D45:D49" si="0">IF(ISERROR(B45-C45),"n/a",B45-C45)</f>
        <v>-9.1253153910849455E-2</v>
      </c>
    </row>
    <row r="46" spans="1:4" ht="15" x14ac:dyDescent="0.25">
      <c r="A46" s="14" t="s">
        <v>13</v>
      </c>
      <c r="B46" s="10">
        <f>IF(ISERROR(College!J21/College!F21),"n/a",College!J21/College!F21)</f>
        <v>0</v>
      </c>
      <c r="C46" s="10">
        <f>IF(ISERROR(College!K21/College!G21),"n/a",College!K21/College!G21)</f>
        <v>0</v>
      </c>
      <c r="D46" s="12">
        <f t="shared" si="0"/>
        <v>0</v>
      </c>
    </row>
    <row r="47" spans="1:4" ht="15" x14ac:dyDescent="0.25">
      <c r="A47" s="14" t="s">
        <v>14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5">
      <c r="A48" s="14" t="s">
        <v>15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0.18</v>
      </c>
      <c r="C51" s="10">
        <f>IF(ISERROR(College!G25/College!C25),"n/a",College!G25/College!C25)</f>
        <v>0.14000000000000001</v>
      </c>
      <c r="D51" s="12">
        <f>IF(ISERROR(B51-C51),"n/a",B51-C51)</f>
        <v>3.999999999999998E-2</v>
      </c>
    </row>
    <row r="52" spans="1:4" ht="15" x14ac:dyDescent="0.25">
      <c r="A52" s="14" t="s">
        <v>13</v>
      </c>
      <c r="B52" s="10">
        <f>IF(ISERROR(College!J25/College!F25),"n/a",College!J25/College!F25)</f>
        <v>0</v>
      </c>
      <c r="C52" s="10">
        <f>IF(ISERROR(College!K25/College!G25),"n/a",College!K25/College!G25)</f>
        <v>0.2857142857142857</v>
      </c>
      <c r="D52" s="12">
        <f>IF(ISERROR(B52-C52),"n/a",B52-C52)</f>
        <v>-0.2857142857142857</v>
      </c>
    </row>
    <row r="53" spans="1:4" ht="15" x14ac:dyDescent="0.25">
      <c r="A53" s="14" t="s">
        <v>14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IF(ISERROR(College!N25/College!J25),"n/a",College!N25/College!J25)</f>
        <v>n/a</v>
      </c>
      <c r="C54" s="10">
        <f>IF(ISERROR(College!O25/College!K25),"n/a",College!O25/College!K25)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0.51834862385321101</v>
      </c>
      <c r="C57" s="10">
        <f>IF(ISERROR(College!G23/College!C23),"n/a",College!G23/College!C23)</f>
        <v>0.45147679324894513</v>
      </c>
      <c r="D57" s="12">
        <f>IF(ISERROR(B57-C57),"n/a",B57-C57)</f>
        <v>6.6871830604265881E-2</v>
      </c>
    </row>
    <row r="58" spans="1:4" ht="15" x14ac:dyDescent="0.25">
      <c r="A58" s="14" t="s">
        <v>13</v>
      </c>
      <c r="B58" s="10">
        <f>IF(ISERROR(College!J23/College!F23),"n/a",College!J23/College!F23)</f>
        <v>0.10619469026548672</v>
      </c>
      <c r="C58" s="10">
        <f>IF(ISERROR(College!K23/College!G23),"n/a",College!K23/College!G23)</f>
        <v>0.20560747663551401</v>
      </c>
      <c r="D58" s="12">
        <f>IF(ISERROR(B58-C58),"n/a",B58-C58)</f>
        <v>-9.941278637002729E-2</v>
      </c>
    </row>
    <row r="59" spans="1:4" ht="15" x14ac:dyDescent="0.25">
      <c r="A59" s="14" t="s">
        <v>14</v>
      </c>
      <c r="B59" s="10">
        <f>IF(ISERROR(College!N23/College!F23),"n/a",College!N23/College!F23)</f>
        <v>4.4247787610619468E-2</v>
      </c>
      <c r="C59" s="10">
        <f>IF(ISERROR(College!O23/College!G23),"n/a",College!O23/College!G23)</f>
        <v>0</v>
      </c>
      <c r="D59" s="12">
        <f>IF(ISERROR(B59-C59),"n/a",B59-C59)</f>
        <v>4.4247787610619468E-2</v>
      </c>
    </row>
    <row r="60" spans="1:4" ht="15" x14ac:dyDescent="0.25">
      <c r="A60" s="14" t="s">
        <v>15</v>
      </c>
      <c r="B60" s="10">
        <f>IF(ISERROR(College!N23/College!J23),"n/a",College!N23/College!J23)</f>
        <v>0.41666666666666669</v>
      </c>
      <c r="C60" s="10">
        <f>IF(ISERROR(College!O23/College!K23),"n/a",College!O23/College!K23)</f>
        <v>0</v>
      </c>
      <c r="D60" s="12">
        <f>IF(ISERROR(B60-C60),"n/a",B60-C60)</f>
        <v>0.41666666666666669</v>
      </c>
    </row>
    <row r="61" spans="1:4" ht="15" x14ac:dyDescent="0.25">
      <c r="A61" s="14" t="s">
        <v>16</v>
      </c>
      <c r="B61" s="10">
        <f>IF(ISERROR(College!R23/College!N23), "n/a",College!R23/College!N23)</f>
        <v>0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0.3905175533840029</v>
      </c>
      <c r="C63" s="10">
        <f>IF(ISERROR(College!G18/College!C18),"n/a",College!G18/College!C18)</f>
        <v>0.40006927606511949</v>
      </c>
      <c r="D63" s="12">
        <f>IF(ISERROR(B63-C63),"n/a",B63-C63)</f>
        <v>-9.5517226811165923E-3</v>
      </c>
    </row>
    <row r="64" spans="1:4" ht="15" x14ac:dyDescent="0.25">
      <c r="A64" s="14" t="s">
        <v>13</v>
      </c>
      <c r="B64" s="10">
        <f>IF(ISERROR(College!J18/College!F18),"n/a",College!J18/College!F18)</f>
        <v>0.14550509731232622</v>
      </c>
      <c r="C64" s="10">
        <f>IF(ISERROR(College!K18/College!G18),"n/a",College!K18/College!G18)</f>
        <v>0.22510822510822512</v>
      </c>
      <c r="D64" s="12">
        <f>IF(ISERROR(B64-C64),"n/a",B64-C64)</f>
        <v>-7.9603127795898898E-2</v>
      </c>
    </row>
    <row r="65" spans="1:4" ht="15" x14ac:dyDescent="0.25">
      <c r="A65" s="14" t="s">
        <v>14</v>
      </c>
      <c r="B65" s="10">
        <f>IF(ISERROR(College!N18/College!F18),"n/a",College!N18/College!F18)</f>
        <v>4.6339202965708986E-3</v>
      </c>
      <c r="C65" s="10">
        <f>IF(ISERROR(College!O18/College!G18),"n/a",College!O18/College!G18)</f>
        <v>0</v>
      </c>
      <c r="D65" s="12">
        <f>IF(ISERROR(B65-C65),"n/a",B65-C65)</f>
        <v>4.6339202965708986E-3</v>
      </c>
    </row>
    <row r="66" spans="1:4" ht="15" x14ac:dyDescent="0.25">
      <c r="A66" s="14" t="s">
        <v>15</v>
      </c>
      <c r="B66" s="10">
        <f>IF(ISERROR(College!N18/College!J18),"n/a",College!N18/College!J18)</f>
        <v>3.1847133757961783E-2</v>
      </c>
      <c r="C66" s="10">
        <f>IF(ISERROR(College!O18/College!K18),"n/a",College!O18/College!K18)</f>
        <v>0</v>
      </c>
      <c r="D66" s="12">
        <f>IF(ISERROR(B66-C66),"n/a",B66-C66)</f>
        <v>3.1847133757961783E-2</v>
      </c>
    </row>
    <row r="67" spans="1:4" ht="15.6" thickBot="1" x14ac:dyDescent="0.3">
      <c r="A67" s="15" t="s">
        <v>16</v>
      </c>
      <c r="B67" s="11">
        <f>IF(ISERROR(College!R18/College!N18), "n/a",College!R18/College!N18)</f>
        <v>0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5/27/2022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May 27,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5">
      <c r="A9" s="419"/>
      <c r="B9" s="349" t="str">
        <f>(Summary!B7)</f>
        <v>as of 5/27/22</v>
      </c>
      <c r="C9" s="351" t="str">
        <f>Summary!C7</f>
        <v>as of 5/27/21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0.66955313730030097</v>
      </c>
      <c r="C11" s="10">
        <f>IF(ISERROR(College!G29/College!C29),"n/a",College!G29/College!C29)</f>
        <v>0.62571534059442491</v>
      </c>
      <c r="D11" s="12">
        <f>IF(ISERROR(B11-C11),"n/a",B11-C11)</f>
        <v>4.3837796705876064E-2</v>
      </c>
    </row>
    <row r="12" spans="1:19" ht="15" x14ac:dyDescent="0.25">
      <c r="A12" s="14" t="s">
        <v>13</v>
      </c>
      <c r="B12" s="10">
        <f>IF(ISERROR(College!J29/College!F29),"n/a",College!J29/College!F29)</f>
        <v>0.19219863061069231</v>
      </c>
      <c r="C12" s="10">
        <f>IF(ISERROR(College!K29/College!G29),"n/a",College!K29/College!G29)</f>
        <v>0.20312730491222894</v>
      </c>
      <c r="D12" s="12">
        <f>IF(ISERROR(B12-C12),"n/a",B12-C12)</f>
        <v>-1.0928674301536628E-2</v>
      </c>
    </row>
    <row r="13" spans="1:19" ht="15" x14ac:dyDescent="0.25">
      <c r="A13" s="14" t="s">
        <v>14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5">
      <c r="A14" s="14" t="s">
        <v>15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5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IF(ISERROR(College!F33/College!B33),"n/a",College!F33/College!B33)</f>
        <v>0.85635359116022103</v>
      </c>
      <c r="C17" s="10">
        <f>IF(ISERROR(College!G33/College!C33),"n/a",College!G33/College!C33)</f>
        <v>0.82968750000000002</v>
      </c>
      <c r="D17" s="12">
        <f>IF(ISERROR(B17-C17),"n/a",B17-C17)</f>
        <v>2.6666091160221006E-2</v>
      </c>
    </row>
    <row r="18" spans="1:4" ht="15" x14ac:dyDescent="0.25">
      <c r="A18" s="14" t="s">
        <v>13</v>
      </c>
      <c r="B18" s="10">
        <f>IF(ISERROR(College!J33/College!F33),"n/a",College!J33/College!F33)</f>
        <v>8.0184331797235026E-2</v>
      </c>
      <c r="C18" s="10">
        <f>IF(ISERROR(College!K33/College!G33),"n/a",College!K33/College!G33)</f>
        <v>3.5781544256120526E-2</v>
      </c>
      <c r="D18" s="12">
        <f>IF(ISERROR(B18-C18),"n/a",B18-C18)</f>
        <v>4.44027875411145E-2</v>
      </c>
    </row>
    <row r="19" spans="1:4" ht="15" x14ac:dyDescent="0.25">
      <c r="A19" s="14" t="s">
        <v>14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0.78040327662255826</v>
      </c>
      <c r="C23" s="10">
        <f>IF(ISERROR(College!G31/College!C31),"n/a",College!G31/College!C31)</f>
        <v>0.74982406755805775</v>
      </c>
      <c r="D23" s="12">
        <f>IF(ISERROR(B23-C23),"n/a",B23-C23)</f>
        <v>3.0579209064500512E-2</v>
      </c>
    </row>
    <row r="24" spans="1:4" ht="15" x14ac:dyDescent="0.25">
      <c r="A24" s="14" t="s">
        <v>13</v>
      </c>
      <c r="B24" s="10">
        <f>IF(ISERROR(College!J31/College!F31),"n/a",College!J31/College!F31)</f>
        <v>9.9717400080742841E-2</v>
      </c>
      <c r="C24" s="10">
        <f>IF(ISERROR(College!K31/College!G31),"n/a",College!K31/College!G31)</f>
        <v>8.3059596433599253E-2</v>
      </c>
      <c r="D24" s="12">
        <f>IF(ISERROR(B24-C24),"n/a",B24-C24)</f>
        <v>1.6657803647143588E-2</v>
      </c>
    </row>
    <row r="25" spans="1:4" ht="15" x14ac:dyDescent="0.25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0.69215701336610846</v>
      </c>
      <c r="C29" s="10">
        <f>IF(ISERROR(College!G27/College!C27),"n/a",College!G27/College!C27)</f>
        <v>0.64951531601395884</v>
      </c>
      <c r="D29" s="12">
        <f>IF(ISERROR(B29-C29),"n/a",B29-C29)</f>
        <v>4.2641697352149621E-2</v>
      </c>
    </row>
    <row r="30" spans="1:4" ht="15" x14ac:dyDescent="0.25">
      <c r="A30" s="14" t="s">
        <v>13</v>
      </c>
      <c r="B30" s="10">
        <f>IF(ISERROR(College!J27/College!F27),"n/a",College!J27/College!F27)</f>
        <v>0.17274291104822151</v>
      </c>
      <c r="C30" s="10">
        <f>IF(ISERROR(College!K27/College!G27),"n/a",College!K27/College!G27)</f>
        <v>0.17724314966270671</v>
      </c>
      <c r="D30" s="12">
        <f>IF(ISERROR(B30-C30),"n/a",B30-C30)</f>
        <v>-4.5002386144852025E-3</v>
      </c>
    </row>
    <row r="31" spans="1:4" ht="15" x14ac:dyDescent="0.25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5/27/22</v>
      </c>
      <c r="C36" s="349" t="str">
        <f>(Summary!C7)</f>
        <v>as of 5/27/21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0.75377705185790123</v>
      </c>
      <c r="C39" s="10">
        <f>IF(ISERROR(College!G36/College!C36),"n/a",College!G36/College!C36)</f>
        <v>0.78197029195834045</v>
      </c>
      <c r="D39" s="12">
        <f>IF(ISERROR(B39-C39),"n/a",B39-C39)</f>
        <v>-2.8193240100439221E-2</v>
      </c>
    </row>
    <row r="40" spans="1:4" ht="15" x14ac:dyDescent="0.25">
      <c r="A40" s="14" t="s">
        <v>13</v>
      </c>
      <c r="B40" s="10">
        <f>IF(ISERROR(College!J36/College!F36),"n/a",College!J36/College!F36)</f>
        <v>0.15736728060671723</v>
      </c>
      <c r="C40" s="10">
        <f>IF(ISERROR(College!K36/College!G36),"n/a",College!K36/College!G36)</f>
        <v>0.18471615720524018</v>
      </c>
      <c r="D40" s="12">
        <f>IF(ISERROR(B40-C40),"n/a",B40-C40)</f>
        <v>-2.7348876598522948E-2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IF(ISERROR(College!F37/College!B37),"n/a",College!F37/College!B37)</f>
        <v>0.43636363636363634</v>
      </c>
      <c r="C45" s="10">
        <f>IF(ISERROR(College!G37/College!C37),"n/a",College!G37/College!C37)</f>
        <v>0.24324324324324326</v>
      </c>
      <c r="D45" s="12">
        <f>IF(ISERROR(B45-C45),"n/a",B45-C45)</f>
        <v>0.19312039312039309</v>
      </c>
    </row>
    <row r="46" spans="1:4" ht="15" x14ac:dyDescent="0.25">
      <c r="A46" s="14" t="s">
        <v>13</v>
      </c>
      <c r="B46" s="10">
        <f>IF(ISERROR(College!J37/College!F37),"n/a",College!J37/College!F37)</f>
        <v>0.125</v>
      </c>
      <c r="C46" s="10">
        <f>IF(ISERROR(College!K37/College!G37),"n/a",College!K37/College!G37)</f>
        <v>0</v>
      </c>
      <c r="D46" s="12">
        <f>IF(ISERROR(B46-C46),"n/a",B46-C46)</f>
        <v>0.125</v>
      </c>
    </row>
    <row r="47" spans="1:4" ht="15" x14ac:dyDescent="0.25">
      <c r="A47" s="14" t="s">
        <v>14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IF(ISERROR(College!N37/College!J37),"n/a",College!N37/College!J37)</f>
        <v>0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0.20454545454545456</v>
      </c>
      <c r="C51" s="10">
        <f>IF(ISERROR(College!G41/College!C41),"n/a",College!G41/College!C41)</f>
        <v>0.48351648351648352</v>
      </c>
      <c r="D51" s="12">
        <f>IF(ISERROR(B51-C51),"n/a",B51-C51)</f>
        <v>-0.27897102897102899</v>
      </c>
    </row>
    <row r="52" spans="1:4" ht="15" x14ac:dyDescent="0.25">
      <c r="A52" s="14" t="s">
        <v>13</v>
      </c>
      <c r="B52" s="10">
        <f>IF(ISERROR(College!J41/College!F41),"n/a",College!J41/College!F41)</f>
        <v>0.16666666666666666</v>
      </c>
      <c r="C52" s="10">
        <f>IF(ISERROR(College!K41/College!G41),"n/a",College!K41/College!G41)</f>
        <v>0.20454545454545456</v>
      </c>
      <c r="D52" s="12">
        <f>IF(ISERROR(B52-C52),"n/a",B52-C52)</f>
        <v>-3.7878787878787901E-2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0.88665447897623395</v>
      </c>
      <c r="C57" s="10">
        <f>IF(ISERROR(College!G39/College!C39),"n/a",College!G39/College!C39)</f>
        <v>0.97704447632711622</v>
      </c>
      <c r="D57" s="12">
        <f>IF(ISERROR(B57-C57),"n/a",B57-C57)</f>
        <v>-9.0389997350882267E-2</v>
      </c>
    </row>
    <row r="58" spans="1:4" ht="15" x14ac:dyDescent="0.25">
      <c r="A58" s="14" t="s">
        <v>13</v>
      </c>
      <c r="B58" s="10">
        <f>IF(ISERROR(College!J39/College!F39),"n/a",College!J39/College!F39)</f>
        <v>0.16288659793814433</v>
      </c>
      <c r="C58" s="10">
        <f>IF(ISERROR(College!K39/College!G39),"n/a",College!K39/College!G39)</f>
        <v>0.11600587371512482</v>
      </c>
      <c r="D58" s="12">
        <f>IF(ISERROR(B58-C58),"n/a",B58-C58)</f>
        <v>4.6880724223019518E-2</v>
      </c>
    </row>
    <row r="59" spans="1:4" ht="15" x14ac:dyDescent="0.25">
      <c r="A59" s="14" t="s">
        <v>14</v>
      </c>
      <c r="B59" s="10">
        <f>IF(ISERROR(College!N39/College!F39),"n/a",College!N39/College!F39)</f>
        <v>6.1855670103092781E-3</v>
      </c>
      <c r="C59" s="10">
        <f>IF(ISERROR(College!O39/College!G39),"n/a",College!O39/College!G39)</f>
        <v>0</v>
      </c>
      <c r="D59" s="12">
        <f>IF(ISERROR(B59-C59),"n/a",B59-C59)</f>
        <v>6.1855670103092781E-3</v>
      </c>
    </row>
    <row r="60" spans="1:4" ht="15" x14ac:dyDescent="0.25">
      <c r="A60" s="14" t="s">
        <v>15</v>
      </c>
      <c r="B60" s="10">
        <f>IF(ISERROR(College!N39/College!J39),"n/a",College!N39/College!J39)</f>
        <v>3.7974683544303799E-2</v>
      </c>
      <c r="C60" s="10">
        <f>IF(ISERROR(College!O39/College!K39),"n/a",College!O39/College!K39)</f>
        <v>0</v>
      </c>
      <c r="D60" s="12">
        <f>IF(ISERROR(B60-C60),"n/a",B60-C60)</f>
        <v>3.7974683544303799E-2</v>
      </c>
    </row>
    <row r="61" spans="1:4" ht="15" x14ac:dyDescent="0.25">
      <c r="A61" s="14" t="s">
        <v>16</v>
      </c>
      <c r="B61" s="10">
        <f>IF(ISERROR(College!R39/College!N39), "n/a",College!R39/College!N39)</f>
        <v>0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0.75847911460192785</v>
      </c>
      <c r="C63" s="10">
        <f>IF(ISERROR(College!G34/College!C34),"n/a",College!G34/College!C34)</f>
        <v>0.79223098675398129</v>
      </c>
      <c r="D63" s="12">
        <f>IF(ISERROR(B63-C63),"n/a",B63-C63)</f>
        <v>-3.3751872152053441E-2</v>
      </c>
    </row>
    <row r="64" spans="1:4" ht="15" x14ac:dyDescent="0.25">
      <c r="A64" s="14" t="s">
        <v>13</v>
      </c>
      <c r="B64" s="10">
        <f>IF(ISERROR(College!J34/College!F34),"n/a",College!J34/College!F34)</f>
        <v>0.15791951047305247</v>
      </c>
      <c r="C64" s="10">
        <f>IF(ISERROR(College!K34/College!G34),"n/a",College!K34/College!G34)</f>
        <v>0.17546496336652265</v>
      </c>
      <c r="D64" s="12">
        <f>IF(ISERROR(B64-C64),"n/a",B64-C64)</f>
        <v>-1.7545452893470176E-2</v>
      </c>
    </row>
    <row r="65" spans="1:4" ht="15" x14ac:dyDescent="0.25">
      <c r="A65" s="14" t="s">
        <v>14</v>
      </c>
      <c r="B65" s="10">
        <f>IF(ISERROR(College!N34/College!F34),"n/a",College!N34/College!F34)</f>
        <v>7.0604848199576375E-4</v>
      </c>
      <c r="C65" s="10">
        <f>IF(ISERROR(College!O34/College!G34),"n/a",College!O34/College!G34)</f>
        <v>0</v>
      </c>
      <c r="D65" s="12">
        <f>IF(ISERROR(B65-C65),"n/a",B65-C65)</f>
        <v>7.0604848199576375E-4</v>
      </c>
    </row>
    <row r="66" spans="1:4" ht="15" x14ac:dyDescent="0.25">
      <c r="A66" s="14" t="s">
        <v>15</v>
      </c>
      <c r="B66" s="10">
        <f>IF(ISERROR(College!N34/College!J34),"n/a",College!N34/College!J34)</f>
        <v>4.4709388971684054E-3</v>
      </c>
      <c r="C66" s="10">
        <f>IF(ISERROR(College!O34/College!K34),"n/a",College!O34/College!K34)</f>
        <v>0</v>
      </c>
      <c r="D66" s="12">
        <f>IF(ISERROR(B66-C66),"n/a",B66-C66)</f>
        <v>4.4709388971684054E-3</v>
      </c>
    </row>
    <row r="67" spans="1:4" ht="15.6" thickBot="1" x14ac:dyDescent="0.3">
      <c r="A67" s="15" t="s">
        <v>16</v>
      </c>
      <c r="B67" s="11">
        <f>IF(ISERROR(College!R34/College!N34), "n/a",College!R34/College!N34)</f>
        <v>0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5/27/2022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May 27,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5">
      <c r="A9" s="419"/>
      <c r="B9" s="349" t="str">
        <f>(Summary!B7)</f>
        <v>as of 5/27/22</v>
      </c>
      <c r="C9" s="351" t="str">
        <f>Summary!C7</f>
        <v>as of 5/27/21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0.75392172397401358</v>
      </c>
      <c r="C11" s="10">
        <f>IF(ISERROR(College!G45/College!C45),"n/a",College!G45/College!C45)</f>
        <v>0.74603670441233894</v>
      </c>
      <c r="D11" s="12">
        <f>IF(ISERROR(B11-C11),"n/a",B11-C11)</f>
        <v>7.8850195616746444E-3</v>
      </c>
    </row>
    <row r="12" spans="1:4" ht="15" x14ac:dyDescent="0.25">
      <c r="A12" s="14" t="s">
        <v>13</v>
      </c>
      <c r="B12" s="10">
        <f>IF(ISERROR(College!J45/College!F45),"n/a",College!J45/College!F45)</f>
        <v>0.19651113913408996</v>
      </c>
      <c r="C12" s="10">
        <f>IF(ISERROR(College!K45/College!G45),"n/a",College!K45/College!G45)</f>
        <v>0.20558986705746884</v>
      </c>
      <c r="D12" s="12">
        <f>IF(ISERROR(B12-C12),"n/a",B12-C12)</f>
        <v>-9.078727923378882E-3</v>
      </c>
    </row>
    <row r="13" spans="1:4" ht="15" x14ac:dyDescent="0.25">
      <c r="A13" s="14" t="s">
        <v>14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IF(ISERROR(College!F49/College!B49),"n/a",College!F49/College!B49)</f>
        <v>0.88765822784810122</v>
      </c>
      <c r="C17" s="10">
        <f>IF(ISERROR(College!G49/College!C49),"n/a",College!G49/College!C49)</f>
        <v>0.87147887323943662</v>
      </c>
      <c r="D17" s="12">
        <f>IF(ISERROR(B17-C17),"n/a",B17-C17)</f>
        <v>1.6179354608664598E-2</v>
      </c>
    </row>
    <row r="18" spans="1:4" ht="15" x14ac:dyDescent="0.25">
      <c r="A18" s="14" t="s">
        <v>13</v>
      </c>
      <c r="B18" s="10">
        <f>IF(ISERROR(College!J49/College!F49),"n/a",College!J49/College!F49)</f>
        <v>5.8823529411764705E-2</v>
      </c>
      <c r="C18" s="10">
        <f>IF(ISERROR(College!K49/College!G49),"n/a",College!K49/College!G49)</f>
        <v>4.2424242424242427E-2</v>
      </c>
      <c r="D18" s="12">
        <f>IF(ISERROR(B18-C18),"n/a",B18-C18)</f>
        <v>1.6399286987522278E-2</v>
      </c>
    </row>
    <row r="19" spans="1:4" ht="15" x14ac:dyDescent="0.25">
      <c r="A19" s="14" t="s">
        <v>14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IF(ISERROR(College!F47/College!B47),"n/a",College!F47/College!B47)</f>
        <v>0.82857142857142863</v>
      </c>
      <c r="C23" s="10">
        <f>IF(ISERROR(College!G47/College!C47),"n/a",College!G47/College!C47)</f>
        <v>0.79411764705882348</v>
      </c>
      <c r="D23" s="12">
        <f>IF(ISERROR(B23-C23),"n/a",B23-C23)</f>
        <v>3.4453781512605142E-2</v>
      </c>
    </row>
    <row r="24" spans="1:4" ht="15" x14ac:dyDescent="0.25">
      <c r="A24" s="14" t="s">
        <v>13</v>
      </c>
      <c r="B24" s="10">
        <f>IF(ISERROR(College!J47/College!F47),"n/a",College!J47/College!F47)</f>
        <v>8.9655172413793102E-2</v>
      </c>
      <c r="C24" s="10">
        <f>IF(ISERROR(College!K47/College!G47),"n/a",College!K47/College!G47)</f>
        <v>5.4869684499314127E-2</v>
      </c>
      <c r="D24" s="12">
        <f>IF(ISERROR(B24-C24),"n/a",B24-C24)</f>
        <v>3.4785487914478976E-2</v>
      </c>
    </row>
    <row r="25" spans="1:4" ht="15" x14ac:dyDescent="0.25">
      <c r="A25" s="14" t="s">
        <v>14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0.76531040268456374</v>
      </c>
      <c r="C29" s="10">
        <f>IF(ISERROR(College!G43/College!C43),"n/a",College!G43/College!C43)</f>
        <v>0.754110978937793</v>
      </c>
      <c r="D29" s="12">
        <f>IF(ISERROR(B29-C29),"n/a",B29-C29)</f>
        <v>1.1199423746770742E-2</v>
      </c>
    </row>
    <row r="30" spans="1:4" ht="15" x14ac:dyDescent="0.25">
      <c r="A30" s="14" t="s">
        <v>13</v>
      </c>
      <c r="B30" s="10">
        <f>IF(ISERROR(College!J43/College!F43),"n/a",College!J43/College!F43)</f>
        <v>0.18096282086416371</v>
      </c>
      <c r="C30" s="10">
        <f>IF(ISERROR(College!K43/College!G43),"n/a",College!K43/College!G43)</f>
        <v>0.18790015774334232</v>
      </c>
      <c r="D30" s="12">
        <f>IF(ISERROR(B30-C30),"n/a",B30-C30)</f>
        <v>-6.9373368791786072E-3</v>
      </c>
    </row>
    <row r="31" spans="1:4" ht="15" x14ac:dyDescent="0.25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5/27/22</v>
      </c>
      <c r="C36" s="349" t="str">
        <f>(Summary!C7)</f>
        <v>as of 5/27/21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0.62372386971317451</v>
      </c>
      <c r="C39" s="10">
        <f>IF(ISERROR(College!G52/College!C52),"n/a",College!G52/College!C52)</f>
        <v>0.61418891988840174</v>
      </c>
      <c r="D39" s="12">
        <f>IF(ISERROR(B39-C39),"n/a",B39-C39)</f>
        <v>9.5349498247727649E-3</v>
      </c>
    </row>
    <row r="40" spans="1:4" ht="15" x14ac:dyDescent="0.25">
      <c r="A40" s="14" t="s">
        <v>13</v>
      </c>
      <c r="B40" s="10">
        <f>IF(ISERROR(College!J52/College!F52),"n/a",College!J52/College!F52)</f>
        <v>0.16991426344505067</v>
      </c>
      <c r="C40" s="10">
        <f>IF(ISERROR(College!K52/College!G52),"n/a",College!K52/College!G52)</f>
        <v>0.22647631408176508</v>
      </c>
      <c r="D40" s="12">
        <f>IF(ISERROR(B40-C40),"n/a",B40-C40)</f>
        <v>-5.6562050636714406E-2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IF(ISERROR(College!F53/College!B53),"n/a",College!F53/College!B53)</f>
        <v>0.28947368421052633</v>
      </c>
      <c r="C45" s="10">
        <f>IF(ISERROR(College!G53/College!C53),"n/a",College!G53/College!C35)</f>
        <v>1.3488450514247176E-3</v>
      </c>
      <c r="D45" s="12">
        <f>IF(ISERROR(B45-C45),"n/a",B45-C45)</f>
        <v>0.28812483915910159</v>
      </c>
    </row>
    <row r="46" spans="1:4" ht="15" x14ac:dyDescent="0.25">
      <c r="A46" s="14" t="s">
        <v>13</v>
      </c>
      <c r="B46" s="10">
        <f>IF(ISERROR(College!J53/College!F53),"n/a",College!J53/College!F53)</f>
        <v>0</v>
      </c>
      <c r="C46" s="10">
        <f>IF(ISERROR(College!K53/College!G53),"n/a",College!K53/College!G53)</f>
        <v>0</v>
      </c>
      <c r="D46" s="12">
        <f>IF(ISERROR(B46-C46),"n/a",B46-C46)</f>
        <v>0</v>
      </c>
    </row>
    <row r="47" spans="1:4" ht="15" x14ac:dyDescent="0.25">
      <c r="A47" s="14" t="s">
        <v>14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0.25</v>
      </c>
      <c r="C51" s="10">
        <f>IF(ISERROR(College!G57/College!C57),"n/a",College!G57/College!C57)</f>
        <v>6.5573770491803282E-2</v>
      </c>
      <c r="D51" s="12">
        <f>IF(ISERROR(B51-C51),"n/a",B51-C51)</f>
        <v>0.1844262295081967</v>
      </c>
    </row>
    <row r="52" spans="1:4" ht="15" x14ac:dyDescent="0.25">
      <c r="A52" s="14" t="s">
        <v>13</v>
      </c>
      <c r="B52" s="10">
        <f>IF(ISERROR(College!J57/College!F57),"n/a",College!J57/College!F57)</f>
        <v>0.16666666666666666</v>
      </c>
      <c r="C52" s="10">
        <f>IF(ISERROR(College!K57/College!G57),"n/a",College!K57/College!G57)</f>
        <v>0.25</v>
      </c>
      <c r="D52" s="12">
        <f>IF(ISERROR(B52-C52),"n/a",B52-C52)</f>
        <v>-8.3333333333333343E-2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0.5267857142857143</v>
      </c>
      <c r="C57" s="10">
        <f>IF(ISERROR(College!G55/College!C55),"n/a",College!G55/College!C55)</f>
        <v>0.647887323943662</v>
      </c>
      <c r="D57" s="12">
        <f>IF(ISERROR(B57-C57),"n/a",B57-C57)</f>
        <v>-0.1211016096579477</v>
      </c>
    </row>
    <row r="58" spans="1:4" ht="15" x14ac:dyDescent="0.25">
      <c r="A58" s="14" t="s">
        <v>13</v>
      </c>
      <c r="B58" s="10">
        <f>IF(ISERROR(College!J55/College!F55),"n/a",College!J55/College!F55)</f>
        <v>0.23728813559322035</v>
      </c>
      <c r="C58" s="10">
        <f>IF(ISERROR(College!K55/College!G55),"n/a",College!K55/College!G55)</f>
        <v>5.434782608695652E-2</v>
      </c>
      <c r="D58" s="12">
        <f>IF(ISERROR(B58-C58),"n/a",B58-C58)</f>
        <v>0.18294030950626383</v>
      </c>
    </row>
    <row r="59" spans="1:4" ht="15" x14ac:dyDescent="0.25">
      <c r="A59" s="14" t="s">
        <v>14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0.60561497326203206</v>
      </c>
      <c r="C63" s="10">
        <f>IF(ISERROR(College!G50/College!C50),"n/a",College!G50/College!C50)</f>
        <v>0.59407728421812933</v>
      </c>
      <c r="D63" s="12">
        <f>IF(ISERROR(B63-C63),"n/a",B63-C63)</f>
        <v>1.1537689043902732E-2</v>
      </c>
    </row>
    <row r="64" spans="1:4" ht="15" x14ac:dyDescent="0.25">
      <c r="A64" s="14" t="s">
        <v>13</v>
      </c>
      <c r="B64" s="10">
        <f>IF(ISERROR(College!J50/College!F50),"n/a",College!J50/College!F50)</f>
        <v>0.1714495952906549</v>
      </c>
      <c r="C64" s="10">
        <f>IF(ISERROR(College!K50/College!G50),"n/a",College!K50/College!G50)</f>
        <v>0.21580547112462006</v>
      </c>
      <c r="D64" s="12">
        <f>IF(ISERROR(B64-C64),"n/a",B64-C64)</f>
        <v>-4.4355875833965164E-2</v>
      </c>
    </row>
    <row r="65" spans="1:4" ht="15" x14ac:dyDescent="0.25">
      <c r="A65" s="14" t="s">
        <v>14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5/27/2022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May 27,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79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5/27/22</v>
      </c>
      <c r="C9" s="351" t="str">
        <f>Summary!C7</f>
        <v>as of 5/27/21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IF(ISERROR(College!F61/College!B61),"n/a",College!F61/College!B61)</f>
        <v>0.70503597122302153</v>
      </c>
      <c r="C11" s="10">
        <f>IF(ISERROR(College!G61/College!C61),"n/a",College!G61/College!C61)</f>
        <v>0.71614301191765983</v>
      </c>
      <c r="D11" s="12">
        <f>IF(ISERROR(B11-C11),"n/a",B11-C11)</f>
        <v>-1.1107040694638304E-2</v>
      </c>
    </row>
    <row r="12" spans="1:4" ht="15" x14ac:dyDescent="0.25">
      <c r="A12" s="14" t="s">
        <v>13</v>
      </c>
      <c r="B12" s="10">
        <f>IF(ISERROR(College!J61/College!F61),"n/a",College!J61/College!F61)</f>
        <v>0.16472303206997085</v>
      </c>
      <c r="C12" s="10">
        <f>IF(ISERROR(College!K61/College!G61),"n/a",College!K61/College!G61)</f>
        <v>0.18608169440242056</v>
      </c>
      <c r="D12" s="12">
        <f>IF(ISERROR(B12-C12),"n/a",B12-C12)</f>
        <v>-2.1358662332449707E-2</v>
      </c>
    </row>
    <row r="13" spans="1:4" ht="15" x14ac:dyDescent="0.25">
      <c r="A13" s="14" t="s">
        <v>14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IF(ISERROR(College!F65/College!B65),"n/a",College!F65/College!B65)</f>
        <v>1.04</v>
      </c>
      <c r="C17" s="10">
        <f>IF(ISERROR(College!G65/College!C65),"n/a",College!G65/College!C65)</f>
        <v>0.81818181818181823</v>
      </c>
      <c r="D17" s="12">
        <f>IF(ISERROR(B17-C17),"n/a",B17-C17)</f>
        <v>0.2218181818181818</v>
      </c>
    </row>
    <row r="18" spans="1:4" ht="15" x14ac:dyDescent="0.2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7.407407407407407E-2</v>
      </c>
      <c r="D18" s="12">
        <f>IF(ISERROR(B18-C18),"n/a",B18-C18)</f>
        <v>-7.407407407407407E-2</v>
      </c>
    </row>
    <row r="19" spans="1:4" ht="15" x14ac:dyDescent="0.2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>
        <f>IF(ISERROR(College!O65/College!K65),"n/a",College!O65/College!K65)</f>
        <v>0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IF(ISERROR(College!F63/College!B63),"n/a",College!F63/College!B63)</f>
        <v>0.75</v>
      </c>
      <c r="C23" s="10">
        <f>IF(ISERROR(College!G63/College!C63),"n/a",College!G63/College!C63)</f>
        <v>0.875</v>
      </c>
      <c r="D23" s="12">
        <f>IF(ISERROR(B23-C23),"n/a",B23-C23)</f>
        <v>-0.125</v>
      </c>
    </row>
    <row r="24" spans="1:4" ht="15" x14ac:dyDescent="0.25">
      <c r="A24" s="14" t="s">
        <v>13</v>
      </c>
      <c r="B24" s="10">
        <f>IF(ISERROR(College!J63/College!F63),"n/a",College!J63/College!F63)</f>
        <v>0.10526315789473684</v>
      </c>
      <c r="C24" s="10">
        <f>IF(ISERROR(College!K63/College!G63),"n/a",College!K63/College!G63)</f>
        <v>0.10714285714285714</v>
      </c>
      <c r="D24" s="12">
        <f>IF(ISERROR(B24-C24),"n/a",B24-C24)</f>
        <v>-1.8796992481203006E-3</v>
      </c>
    </row>
    <row r="25" spans="1:4" ht="15" x14ac:dyDescent="0.25">
      <c r="A25" s="14" t="s">
        <v>14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IF(ISERROR(College!N63/College!J63),"n/a",College!N63/College!J63)</f>
        <v>0</v>
      </c>
      <c r="C26" s="10">
        <f>IF(ISERROR(College!O63/College!K63),"n/a",College!O63/College!K63)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IF(ISERROR(College!F59/College!B59),"n/a",College!F59/College!B59)</f>
        <v>0.71601489757914338</v>
      </c>
      <c r="C29" s="10">
        <f>IF(ISERROR(College!G59/College!C59),"n/a",College!G59/College!C59)</f>
        <v>0.72941176470588232</v>
      </c>
      <c r="D29" s="12">
        <f>IF(ISERROR(B29-C29),"n/a",B29-C29)</f>
        <v>-1.3396867126738932E-2</v>
      </c>
    </row>
    <row r="30" spans="1:4" ht="15" x14ac:dyDescent="0.25">
      <c r="A30" s="14" t="s">
        <v>13</v>
      </c>
      <c r="B30" s="10">
        <f>IF(ISERROR(College!J59/College!F59),"n/a",College!J59/College!F59)</f>
        <v>0.15474642392717816</v>
      </c>
      <c r="C30" s="10">
        <f>IF(ISERROR(College!K59/College!G59),"n/a",College!K59/College!G59)</f>
        <v>0.17607526881720431</v>
      </c>
      <c r="D30" s="12">
        <f>IF(ISERROR(B30-C30),"n/a",B30-C30)</f>
        <v>-2.132884489002615E-2</v>
      </c>
    </row>
    <row r="31" spans="1:4" ht="15" x14ac:dyDescent="0.25">
      <c r="A31" s="14" t="s">
        <v>14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5/27/22</v>
      </c>
      <c r="C36" s="349" t="str">
        <f>(Summary!C7)</f>
        <v>as of 5/27/21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0.95424836601307195</v>
      </c>
      <c r="C39" s="10">
        <f>IF(ISERROR(College!G68/College!C68),"n/a",College!G68/College!C68)</f>
        <v>0.83870967741935487</v>
      </c>
      <c r="D39" s="12">
        <f>IF(ISERROR(B39-C39),"n/a",B39-C39)</f>
        <v>0.11553868859371708</v>
      </c>
    </row>
    <row r="40" spans="1:4" ht="15" x14ac:dyDescent="0.25">
      <c r="A40" s="14" t="s">
        <v>13</v>
      </c>
      <c r="B40" s="10">
        <f>IF(ISERROR(College!J68/College!F68),"n/a",College!J68/College!F68)</f>
        <v>0.19863013698630136</v>
      </c>
      <c r="C40" s="10">
        <f>IF(ISERROR(College!K68/College!G68),"n/a",College!K68/College!G68)</f>
        <v>0.24615384615384617</v>
      </c>
      <c r="D40" s="12">
        <f>IF(ISERROR(B40-C40),"n/a",B40-C40)</f>
        <v>-4.7523709167544809E-2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IF(ISERROR(College!F69/College!B69),"n/a",College!F69/College!B69)</f>
        <v>2</v>
      </c>
      <c r="C45" s="10">
        <f>IF(ISERROR(College!G69/College!C69),"n/a",College!G69/College!C69)</f>
        <v>0</v>
      </c>
      <c r="D45" s="12">
        <f>IF(ISERROR(B45-C45),"n/a",B45-C45)</f>
        <v>2</v>
      </c>
    </row>
    <row r="46" spans="1:4" ht="15" x14ac:dyDescent="0.25">
      <c r="A46" s="14" t="s">
        <v>13</v>
      </c>
      <c r="B46" s="10">
        <f>IF(ISERROR(College!J69/College!F69),"n/a",College!J69/College!F69)</f>
        <v>0.5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>
        <f>IF(ISERROR(College!N69/College!F69),"n/a",College!N69/College!F69)</f>
        <v>0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>
        <f>IF(ISERROR(College!N69/College!J69),"n/a",College!N69/College!J69)</f>
        <v>0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IF(ISERROR(College!K73/College!G73),"n/a",College!K73/College!G73)</f>
        <v>n/a</v>
      </c>
      <c r="C51" s="10">
        <f>IF(ISERROR(College!G73/College!C73),"n/a",College!G73/College!C73)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>
        <f>IF(ISERROR(College!J73/College!F73),"n/a",College!J73/College!F73)</f>
        <v>0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>
        <f>IF(ISERROR(College!N73/College!F73),"n/a",College!N73/College!F73)</f>
        <v>0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IF(ISERROR(College!F71/College!B71),"n/a",College!F71/College!B71)</f>
        <v>0.68421052631578949</v>
      </c>
      <c r="C57" s="10">
        <f>IF(ISERROR(College!G71/College!C71),"n/a",College!G71/College!C71)</f>
        <v>0.8571428571428571</v>
      </c>
      <c r="D57" s="12">
        <f>IF(ISERROR(B57-C57),"n/a",B57-C57)</f>
        <v>-0.1729323308270676</v>
      </c>
    </row>
    <row r="58" spans="1:4" ht="15" x14ac:dyDescent="0.25">
      <c r="A58" s="14" t="s">
        <v>13</v>
      </c>
      <c r="B58" s="10">
        <f>IF(ISERROR(College!J71/College!F71),"n/a",College!J71/College!F71)</f>
        <v>0.15384615384615385</v>
      </c>
      <c r="C58" s="10">
        <f>IF(ISERROR(College!K71/College!G71),"n/a",College!K71/College!G71)</f>
        <v>0.16666666666666666</v>
      </c>
      <c r="D58" s="12">
        <f>IF(ISERROR(B58-C58),"n/a",B58-C58)</f>
        <v>-1.2820512820512803E-2</v>
      </c>
    </row>
    <row r="59" spans="1:4" ht="15" x14ac:dyDescent="0.25">
      <c r="A59" s="14" t="s">
        <v>14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0.91111111111111109</v>
      </c>
      <c r="C63" s="10">
        <f>IF(ISERROR(College!G66/College!C66),"n/a",College!G66/College!C66)</f>
        <v>0.81437125748502992</v>
      </c>
      <c r="D63" s="12">
        <f>IF(ISERROR(B63-C63),"n/a",B63-C63)</f>
        <v>9.6739853626081174E-2</v>
      </c>
    </row>
    <row r="64" spans="1:4" ht="15" x14ac:dyDescent="0.25">
      <c r="A64" s="14" t="s">
        <v>13</v>
      </c>
      <c r="B64" s="10">
        <f>IF(ISERROR(College!J66/College!F66),"n/a",College!J66/College!F66)</f>
        <v>0.1951219512195122</v>
      </c>
      <c r="C64" s="10">
        <f>IF(ISERROR(College!K66/College!G66),"n/a",College!K66/College!G66)</f>
        <v>0.24264705882352941</v>
      </c>
      <c r="D64" s="12">
        <f>IF(ISERROR(B64-C64),"n/a",B64-C64)</f>
        <v>-4.7525107604017208E-2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5/27/2022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May 27,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5/27/22</v>
      </c>
      <c r="C9" s="349" t="str">
        <f>(Summary!C7)</f>
        <v>as of 5/27/21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0.4531990521327014</v>
      </c>
      <c r="C12" s="10">
        <f>IF(ISERROR(College!G77/College!C77),"n/a",College!G77/College!C77)</f>
        <v>0.40274725274725276</v>
      </c>
      <c r="D12" s="12">
        <f>IF(ISERROR(B12-C12),"n/a",B12-C12)</f>
        <v>5.0451799385448637E-2</v>
      </c>
    </row>
    <row r="13" spans="1:4" ht="15" x14ac:dyDescent="0.25">
      <c r="A13" s="14" t="s">
        <v>13</v>
      </c>
      <c r="B13" s="10">
        <f>IF(ISERROR(College!J77/College!F77),"n/a",College!J77/College!F77)</f>
        <v>0.24705882352941178</v>
      </c>
      <c r="C13" s="10">
        <f>IF(ISERROR(College!K77/College!G77),"n/a",College!K77/College!G77)</f>
        <v>0.27830832196452931</v>
      </c>
      <c r="D13" s="12">
        <f>IF(ISERROR(B13-C13),"n/a",B13-C13)</f>
        <v>-3.124949843511754E-2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>
        <f>IF(ISERROR(College!F78/College!B78),"n/a",College!F78/College!B78)</f>
        <v>8.3333333333333329E-2</v>
      </c>
      <c r="C18" s="10">
        <f>IF(ISERROR(College!G78/College!C78),"n/a",College!G78/College!C78)</f>
        <v>9.5238095238095233E-2</v>
      </c>
      <c r="D18" s="12">
        <f>IF(ISERROR(B18-C18),"n/a",B18-C18)</f>
        <v>-1.1904761904761904E-2</v>
      </c>
    </row>
    <row r="19" spans="1:4" ht="15" x14ac:dyDescent="0.25">
      <c r="A19" s="14" t="s">
        <v>13</v>
      </c>
      <c r="B19" s="10">
        <f>IF(ISERROR(College!J78/College!F78),"n/a",College!J78/College!F78)</f>
        <v>0</v>
      </c>
      <c r="C19" s="10">
        <f>IF(ISERROR(College!K78/College!G78),"n/a",College!K78/College!G78)</f>
        <v>0</v>
      </c>
      <c r="D19" s="12">
        <f>IF(ISERROR(B19-C19),"n/a",B19-C19)</f>
        <v>0</v>
      </c>
    </row>
    <row r="20" spans="1:4" ht="15" x14ac:dyDescent="0.25">
      <c r="A20" s="14" t="s">
        <v>14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5">
      <c r="A21" s="14" t="s">
        <v>15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5">
      <c r="A25" s="14" t="s">
        <v>13</v>
      </c>
      <c r="B25" s="10">
        <f>IF(ISERROR(College!J82/College!F82),"n/a",College!J82/College!F82)</f>
        <v>0</v>
      </c>
      <c r="C25" s="10">
        <f>IF(ISERROR(College!K82/College!G82),"n/a",College!K82/College!G82)</f>
        <v>0</v>
      </c>
      <c r="D25" s="12">
        <f>IF(ISERROR(B25-C25),"n/a",B25-C25)</f>
        <v>0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0.2890625</v>
      </c>
      <c r="C30" s="10">
        <f>IF(ISERROR(College!G80/College!C80),"n/a",College!G80/College!C80)</f>
        <v>0.32</v>
      </c>
      <c r="D30" s="12">
        <f>IF(ISERROR(B30-C30),"n/a",B30-C30)</f>
        <v>-3.0937500000000007E-2</v>
      </c>
    </row>
    <row r="31" spans="1:4" ht="15" x14ac:dyDescent="0.25">
      <c r="A31" s="14" t="s">
        <v>13</v>
      </c>
      <c r="B31" s="10">
        <f>IF(ISERROR(College!J80/College!F80),"n/a",College!J80/College!F80)</f>
        <v>0.24324324324324326</v>
      </c>
      <c r="C31" s="10">
        <f>IF(ISERROR(College!K80/College!G80),"n/a",College!K80/College!G80)</f>
        <v>0.125</v>
      </c>
      <c r="D31" s="12">
        <f>IF(ISERROR(B31-C31),"n/a",B31-C31)</f>
        <v>0.11824324324324326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0.43574514038876888</v>
      </c>
      <c r="C36" s="10">
        <f>IF(ISERROR(College!G75/College!C75),"n/a",College!G75/College!C75)</f>
        <v>0.38752997601918465</v>
      </c>
      <c r="D36" s="12">
        <f>IF(ISERROR(B36-C36),"n/a",B36-C36)</f>
        <v>4.8215164369584229E-2</v>
      </c>
    </row>
    <row r="37" spans="1:4" ht="15" x14ac:dyDescent="0.25">
      <c r="A37" s="14" t="s">
        <v>13</v>
      </c>
      <c r="B37" s="10">
        <f>IF(ISERROR(College!J75/College!F75),"n/a",College!J75/College!F75)</f>
        <v>0.24535315985130113</v>
      </c>
      <c r="C37" s="10">
        <f>IF(ISERROR(College!K75/College!G75),"n/a",College!K75/College!G75)</f>
        <v>0.26361386138613863</v>
      </c>
      <c r="D37" s="12">
        <f>IF(ISERROR(B37-C37),"n/a",B37-C37)</f>
        <v>-1.8260701534837498E-2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5/27/2022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May 27,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5/27/22</v>
      </c>
      <c r="C9" s="351" t="str">
        <f>Summary!C7</f>
        <v>as of 5/27/21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IF(ISERROR(College!F86/College!B86),"n/a",College!F86/College!B86)</f>
        <v>1</v>
      </c>
      <c r="C11" s="10">
        <f>IF(ISERROR(College!G86/College!C86),"n/a",College!G86/College!C86)</f>
        <v>0.87142857142857144</v>
      </c>
      <c r="D11" s="12">
        <f>IF(ISERROR(B11-C11),"n/a",B11-C11)</f>
        <v>0.12857142857142856</v>
      </c>
    </row>
    <row r="12" spans="1:4" ht="15" x14ac:dyDescent="0.25">
      <c r="A12" s="14" t="s">
        <v>13</v>
      </c>
      <c r="B12" s="10">
        <f>IF(ISERROR(College!J86/College!F86),"n/a",College!J86/College!F86)</f>
        <v>0.18014705882352941</v>
      </c>
      <c r="C12" s="10">
        <f>IF(ISERROR(College!K86/College!G86),"n/a",College!K86/College!G86)</f>
        <v>0.21721311475409835</v>
      </c>
      <c r="D12" s="12">
        <f>IF(ISERROR(B12-C12),"n/a",B12-C12)</f>
        <v>-3.7066055930568942E-2</v>
      </c>
    </row>
    <row r="13" spans="1:4" ht="15" x14ac:dyDescent="0.25">
      <c r="A13" s="14" t="s">
        <v>14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IF(ISERROR(College!N86/College!J86),"n/a",College!N86/College!J86)</f>
        <v>0</v>
      </c>
      <c r="C14" s="10">
        <f>IF(ISERROR(College!O86/College!K86),"n/a",College!O86/College!K86)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IF(ISERROR(College!F90/College!B90),"n/a",College!F90/College!B90)</f>
        <v>1.0952380952380953</v>
      </c>
      <c r="C17" s="10">
        <f>IF(ISERROR(College!G90/College!C90),"n/a",College!G90/College!C90)</f>
        <v>0.7857142857142857</v>
      </c>
      <c r="D17" s="12">
        <f>IF(ISERROR(B17-C17),"n/a",B17-C17)</f>
        <v>0.30952380952380965</v>
      </c>
    </row>
    <row r="18" spans="1:4" ht="15" x14ac:dyDescent="0.25">
      <c r="A18" s="14" t="s">
        <v>13</v>
      </c>
      <c r="B18" s="10">
        <f>IF(ISERROR(College!J90/College!F90),"n/a",College!J90/College!F90)</f>
        <v>4.3478260869565216E-2</v>
      </c>
      <c r="C18" s="10">
        <f>IF(ISERROR(College!K90/College!G90),"n/a",College!K90/College!G90)</f>
        <v>0</v>
      </c>
      <c r="D18" s="12">
        <f>IF(ISERROR(B18-C18),"n/a",B18-C18)</f>
        <v>4.3478260869565216E-2</v>
      </c>
    </row>
    <row r="19" spans="1:4" ht="15" x14ac:dyDescent="0.25">
      <c r="A19" s="14" t="s">
        <v>14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IF(ISERROR(College!N90/College!J90),"n/a",College!N90/College!J90)</f>
        <v>0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IF(ISERROR(College!F88/College!B88),"n/a",College!F88/College!B88)</f>
        <v>0.76923076923076927</v>
      </c>
      <c r="C23" s="10">
        <f>IF(ISERROR(College!G88/College!C88),"n/a",College!G88/College!C88)</f>
        <v>0.68421052631578949</v>
      </c>
      <c r="D23" s="12">
        <f>IF(ISERROR(B23-C23),"n/a",B23-C23)</f>
        <v>8.5020242914979782E-2</v>
      </c>
    </row>
    <row r="24" spans="1:4" ht="15" x14ac:dyDescent="0.25">
      <c r="A24" s="14" t="s">
        <v>13</v>
      </c>
      <c r="B24" s="10">
        <f>IF(ISERROR(College!J88/College!F88),"n/a",College!J88/College!F88)</f>
        <v>0.15</v>
      </c>
      <c r="C24" s="10">
        <f>IF(ISERROR(College!K88/College!G88),"n/a",College!K88/College!G88)</f>
        <v>7.6923076923076927E-2</v>
      </c>
      <c r="D24" s="12">
        <f>IF(ISERROR(B24-C24),"n/a",B24-C24)</f>
        <v>7.3076923076923067E-2</v>
      </c>
    </row>
    <row r="25" spans="1:4" ht="15" x14ac:dyDescent="0.25">
      <c r="A25" s="14" t="s">
        <v>14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IF(ISERROR(College!N88/College!J88),"n/a",College!N88/College!J88)</f>
        <v>0</v>
      </c>
      <c r="C26" s="10">
        <f>IF(ISERROR(College!O88/College!K88),"n/a",College!O88/College!K88)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IF(ISERROR(College!F84/College!B84),"n/a",College!F84/College!B84)</f>
        <v>0.98746081504702199</v>
      </c>
      <c r="C29" s="10">
        <f>IF(ISERROR(College!G84/College!C84),"n/a",College!G84/College!C84)</f>
        <v>0.85623003194888181</v>
      </c>
      <c r="D29" s="12">
        <f>IF(ISERROR(B29-C29),"n/a",B29-C29)</f>
        <v>0.13123078309814018</v>
      </c>
    </row>
    <row r="30" spans="1:4" ht="15" x14ac:dyDescent="0.25">
      <c r="A30" s="14" t="s">
        <v>13</v>
      </c>
      <c r="B30" s="10">
        <f>IF(ISERROR(College!J84/College!F84),"n/a",College!J84/College!F84)</f>
        <v>0.16825396825396827</v>
      </c>
      <c r="C30" s="10">
        <f>IF(ISERROR(College!K84/College!G84),"n/a",College!K84/College!G84)</f>
        <v>0.20149253731343283</v>
      </c>
      <c r="D30" s="12">
        <f>IF(ISERROR(B30-C30),"n/a",B30-C30)</f>
        <v>-3.3238569059464568E-2</v>
      </c>
    </row>
    <row r="31" spans="1:4" ht="15" x14ac:dyDescent="0.25">
      <c r="A31" s="14" t="s">
        <v>14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IF(ISERROR(College!N84/College!J84),"n/a",College!N84/College!J84)</f>
        <v>0</v>
      </c>
      <c r="C32" s="10">
        <f>IF(ISERROR(College!O84/College!K84),"n/a",College!O84/College!K84)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5/27/22</v>
      </c>
      <c r="C36" s="349" t="str">
        <f>(Summary!C7)</f>
        <v>as of 5/27/21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1.0227272727272727</v>
      </c>
      <c r="C39" s="10">
        <f>IF(ISERROR(College!G93/College!C93),"n/a",College!G93/College!C93)</f>
        <v>0.88235294117647056</v>
      </c>
      <c r="D39" s="12">
        <f>IF(ISERROR(B39-C39),"n/a",B39-C39)</f>
        <v>0.14037433155080214</v>
      </c>
    </row>
    <row r="40" spans="1:4" ht="15" x14ac:dyDescent="0.25">
      <c r="A40" s="14" t="s">
        <v>13</v>
      </c>
      <c r="B40" s="10">
        <f>IF(ISERROR(College!J93/College!F93),"n/a",College!J93/College!F93)</f>
        <v>0.22222222222222221</v>
      </c>
      <c r="C40" s="10">
        <f>IF(ISERROR(College!K93/College!G93),"n/a",College!K93/College!G93)</f>
        <v>0.17777777777777778</v>
      </c>
      <c r="D40" s="12">
        <f>IF(ISERROR(B40-C40),"n/a",B40-C40)</f>
        <v>4.4444444444444425E-2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>
        <f>IF(ISERROR(College!G94/College!C94),"n/a",College!G94/College!C94)</f>
        <v>0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IF(ISERROR(College!F96/College!B96),"n/a",College!F96/College!B96)</f>
        <v>0.83333333333333337</v>
      </c>
      <c r="C57" s="10">
        <f>IF(ISERROR(College!G96/College!C96),"n/a",College!G96/College!C96)</f>
        <v>1</v>
      </c>
      <c r="D57" s="12">
        <f>IF(ISERROR(B57-C57),"n/a",B57-C57)</f>
        <v>-0.16666666666666663</v>
      </c>
    </row>
    <row r="58" spans="1:4" ht="15" x14ac:dyDescent="0.25">
      <c r="A58" s="14" t="s">
        <v>13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5">
      <c r="A59" s="14" t="s">
        <v>14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1.0106382978723405</v>
      </c>
      <c r="C63" s="10">
        <f>IF(ISERROR(College!G91/College!C91),"n/a",College!G91/College!C91)</f>
        <v>0.82456140350877194</v>
      </c>
      <c r="D63" s="12">
        <f>IF(ISERROR(B63-C63),"n/a",B63-C63)</f>
        <v>0.18607689436356856</v>
      </c>
    </row>
    <row r="64" spans="1:4" ht="15" x14ac:dyDescent="0.25">
      <c r="A64" s="14" t="s">
        <v>13</v>
      </c>
      <c r="B64" s="10">
        <f>IF(ISERROR(College!J91/College!F91),"n/a",College!J91/College!F91)</f>
        <v>0.21052631578947367</v>
      </c>
      <c r="C64" s="10">
        <f>IF(ISERROR(College!K91/College!G91),"n/a",College!K91/College!G91)</f>
        <v>0.1702127659574468</v>
      </c>
      <c r="D64" s="12">
        <f>IF(ISERROR(B64-C64),"n/a",B64-C64)</f>
        <v>4.0313549832026868E-2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5/27/2022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2022-05-27T16:16:23Z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