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intonsr\OneDrive - University of California, Riverside\Documents\MajorsReport\"/>
    </mc:Choice>
  </mc:AlternateContent>
  <xr:revisionPtr revIDLastSave="76" documentId="8_{B00C1DD7-1C8C-4AD4-86AC-D0FAAF71453A}" xr6:coauthVersionLast="36" xr6:coauthVersionMax="36" xr10:uidLastSave="{3121B27D-60A5-4365-BEBB-F0336F326657}"/>
  <bookViews>
    <workbookView xWindow="0" yWindow="60" windowWidth="21876" windowHeight="12324" tabRatio="756" xr2:uid="{00000000-000D-0000-FFFF-FFFF00000000}"/>
  </bookViews>
  <sheets>
    <sheet name="Summary" sheetId="8" r:id="rId1"/>
    <sheet name="CHASS- 1st Yr" sheetId="1" r:id="rId2"/>
    <sheet name="CHASS - TR" sheetId="2" r:id="rId3"/>
    <sheet name="CHASS - Totals" sheetId="3" r:id="rId4"/>
    <sheet name="CNAS - 1st Yr" sheetId="4" r:id="rId5"/>
    <sheet name="CNAS - TR" sheetId="5" r:id="rId6"/>
    <sheet name="CNAS - Totals" sheetId="6" r:id="rId7"/>
    <sheet name="COE" sheetId="7" r:id="rId8"/>
    <sheet name="SOE" sheetId="20" r:id="rId9"/>
    <sheet name="SOPP" sheetId="21" r:id="rId10"/>
    <sheet name="Business - TR" sheetId="18" r:id="rId11"/>
    <sheet name="Summer Session" sheetId="22" state="hidden" r:id="rId12"/>
    <sheet name="Sheet9" sheetId="10" state="hidden" r:id="rId13"/>
    <sheet name="Sheet10" sheetId="11" state="hidden" r:id="rId14"/>
    <sheet name="Sheet11" sheetId="12" state="hidden" r:id="rId15"/>
    <sheet name="Sheet12" sheetId="13" state="hidden" r:id="rId16"/>
    <sheet name="Sheet13" sheetId="14" state="hidden" r:id="rId17"/>
    <sheet name="Sheet14" sheetId="15" state="hidden" r:id="rId18"/>
    <sheet name="Sheet15" sheetId="16" state="hidden" r:id="rId19"/>
    <sheet name="Sheet16" sheetId="17" state="hidden" r:id="rId20"/>
    <sheet name="Sheet1" sheetId="19" state="hidden" r:id="rId21"/>
  </sheets>
  <definedNames>
    <definedName name="_xlnm._FilterDatabase" localSheetId="2" hidden="1">'CHASS - TR'!$A$2:$Q$58</definedName>
    <definedName name="_xlnm._FilterDatabase" localSheetId="1" hidden="1">'CHASS- 1st Yr'!$A$1:$Q$58</definedName>
    <definedName name="_xlnm.Print_Titles" localSheetId="3">'CHASS - Totals'!$1:$2</definedName>
    <definedName name="_xlnm.Print_Titles" localSheetId="2">'CHASS - TR'!$1:$2</definedName>
    <definedName name="_xlnm.Print_Titles" localSheetId="1">'CHASS- 1st Yr'!$1:$2</definedName>
    <definedName name="_xlnm.Print_Titles" localSheetId="7">COE!$1:$2</definedName>
    <definedName name="_xlnm.Print_Titles" localSheetId="0">Summary!$1:$2</definedName>
  </definedNames>
  <calcPr calcId="191029"/>
</workbook>
</file>

<file path=xl/calcChain.xml><?xml version="1.0" encoding="utf-8"?>
<calcChain xmlns="http://schemas.openxmlformats.org/spreadsheetml/2006/main">
  <c r="L22" i="5" l="1"/>
  <c r="M22" i="5" s="1"/>
  <c r="L22" i="4"/>
  <c r="M22" i="4" s="1"/>
  <c r="H22" i="5" l="1"/>
  <c r="I22" i="5" s="1"/>
  <c r="F22" i="6"/>
  <c r="G22" i="6"/>
  <c r="J22" i="6"/>
  <c r="K22" i="6"/>
  <c r="L22" i="6" s="1"/>
  <c r="M22" i="6" s="1"/>
  <c r="N22" i="6"/>
  <c r="O22" i="6"/>
  <c r="P22" i="6" s="1"/>
  <c r="Q22" i="6" s="1"/>
  <c r="R22" i="6"/>
  <c r="S22" i="6"/>
  <c r="T22" i="6" s="1"/>
  <c r="U22" i="6" s="1"/>
  <c r="H22" i="4"/>
  <c r="I22" i="4" s="1"/>
  <c r="H22" i="6" l="1"/>
  <c r="I22" i="6" s="1"/>
  <c r="B22" i="6"/>
  <c r="C22" i="6"/>
  <c r="D22" i="6" s="1"/>
  <c r="E22" i="6" s="1"/>
  <c r="D22" i="5"/>
  <c r="E22" i="5" s="1"/>
  <c r="D22" i="4"/>
  <c r="E22" i="4" s="1"/>
  <c r="P4" i="18" l="1"/>
  <c r="P5" i="18"/>
  <c r="A1" i="4" l="1"/>
  <c r="B22" i="3" l="1"/>
  <c r="C22" i="3"/>
  <c r="F22" i="3"/>
  <c r="G22" i="3"/>
  <c r="J22" i="3"/>
  <c r="K22" i="3"/>
  <c r="N22" i="3"/>
  <c r="O22" i="3"/>
  <c r="R22" i="3"/>
  <c r="S22" i="3"/>
  <c r="T22" i="2"/>
  <c r="U22" i="2" s="1"/>
  <c r="P22" i="2"/>
  <c r="Q22" i="2" s="1"/>
  <c r="L22" i="2"/>
  <c r="M22" i="2" s="1"/>
  <c r="H22" i="2"/>
  <c r="I22" i="2" s="1"/>
  <c r="D22" i="2"/>
  <c r="E22" i="2" s="1"/>
  <c r="T21" i="1"/>
  <c r="U21" i="1" s="1"/>
  <c r="P21" i="1"/>
  <c r="Q21" i="1" s="1"/>
  <c r="L21" i="1"/>
  <c r="M21" i="1" s="1"/>
  <c r="H21" i="1"/>
  <c r="I21" i="1" s="1"/>
  <c r="D21" i="1"/>
  <c r="E21" i="1" s="1"/>
  <c r="P22" i="3" l="1"/>
  <c r="Q22" i="3" s="1"/>
  <c r="L22" i="3"/>
  <c r="M22" i="3" s="1"/>
  <c r="H22" i="3"/>
  <c r="I22" i="3" s="1"/>
  <c r="D22" i="3"/>
  <c r="E22" i="3" s="1"/>
  <c r="T22" i="3"/>
  <c r="U22" i="3" s="1"/>
  <c r="R10" i="6"/>
  <c r="S10" i="6"/>
  <c r="N10" i="6"/>
  <c r="O10" i="6"/>
  <c r="R7" i="6"/>
  <c r="S7" i="6"/>
  <c r="N7" i="6"/>
  <c r="O7" i="6"/>
  <c r="J10" i="6"/>
  <c r="K10" i="6"/>
  <c r="J7" i="6"/>
  <c r="K7" i="6"/>
  <c r="L10" i="6" l="1"/>
  <c r="M10" i="6" s="1"/>
  <c r="T10" i="6"/>
  <c r="U10" i="6" s="1"/>
  <c r="P10" i="6"/>
  <c r="Q10" i="6" s="1"/>
  <c r="P7" i="6"/>
  <c r="Q7" i="6" s="1"/>
  <c r="L7" i="6"/>
  <c r="M7" i="6" s="1"/>
  <c r="T7" i="6"/>
  <c r="U7" i="6" s="1"/>
  <c r="J55" i="7"/>
  <c r="K55" i="7"/>
  <c r="N55" i="7"/>
  <c r="O55" i="7"/>
  <c r="R55" i="7"/>
  <c r="S55" i="7"/>
  <c r="L34" i="7"/>
  <c r="M34" i="7" s="1"/>
  <c r="P34" i="7"/>
  <c r="Q34" i="7" s="1"/>
  <c r="T34" i="7"/>
  <c r="U34" i="7" s="1"/>
  <c r="L13" i="7"/>
  <c r="M13" i="7" s="1"/>
  <c r="P13" i="7"/>
  <c r="Q13" i="7" s="1"/>
  <c r="T13" i="7"/>
  <c r="U13" i="7" s="1"/>
  <c r="L7" i="5"/>
  <c r="M7" i="5" s="1"/>
  <c r="P7" i="5"/>
  <c r="Q7" i="5" s="1"/>
  <c r="T7" i="5"/>
  <c r="U7" i="5" s="1"/>
  <c r="L8" i="5"/>
  <c r="M8" i="5" s="1"/>
  <c r="P8" i="5"/>
  <c r="Q8" i="5" s="1"/>
  <c r="T8" i="5"/>
  <c r="U8" i="5" s="1"/>
  <c r="L9" i="5"/>
  <c r="M9" i="5" s="1"/>
  <c r="P9" i="5"/>
  <c r="Q9" i="5" s="1"/>
  <c r="T9" i="5"/>
  <c r="U9" i="5" s="1"/>
  <c r="L10" i="5"/>
  <c r="M10" i="5"/>
  <c r="P10" i="5"/>
  <c r="Q10" i="5" s="1"/>
  <c r="T10" i="5"/>
  <c r="U10" i="5"/>
  <c r="L11" i="5"/>
  <c r="M11" i="5" s="1"/>
  <c r="P11" i="5"/>
  <c r="Q11" i="5" s="1"/>
  <c r="T11" i="5"/>
  <c r="U11" i="5" s="1"/>
  <c r="L12" i="5"/>
  <c r="M12" i="5" s="1"/>
  <c r="P12" i="5"/>
  <c r="Q12" i="5" s="1"/>
  <c r="T12" i="5"/>
  <c r="U12" i="5" s="1"/>
  <c r="L7" i="4"/>
  <c r="M7" i="4" s="1"/>
  <c r="P7" i="4"/>
  <c r="Q7" i="4" s="1"/>
  <c r="T7" i="4"/>
  <c r="U7" i="4" s="1"/>
  <c r="L8" i="4"/>
  <c r="M8" i="4" s="1"/>
  <c r="P8" i="4"/>
  <c r="Q8" i="4" s="1"/>
  <c r="T8" i="4"/>
  <c r="U8" i="4" s="1"/>
  <c r="L9" i="4"/>
  <c r="M9" i="4" s="1"/>
  <c r="P9" i="4"/>
  <c r="Q9" i="4" s="1"/>
  <c r="T9" i="4"/>
  <c r="U9" i="4" s="1"/>
  <c r="L10" i="4"/>
  <c r="M10" i="4" s="1"/>
  <c r="P10" i="4"/>
  <c r="Q10" i="4" s="1"/>
  <c r="T10" i="4"/>
  <c r="U10" i="4" s="1"/>
  <c r="L11" i="4"/>
  <c r="M11" i="4" s="1"/>
  <c r="P11" i="4"/>
  <c r="Q11" i="4" s="1"/>
  <c r="T11" i="4"/>
  <c r="U11" i="4" s="1"/>
  <c r="L12" i="4"/>
  <c r="M12" i="4" s="1"/>
  <c r="P12" i="4"/>
  <c r="Q12" i="4" s="1"/>
  <c r="T12" i="4"/>
  <c r="U12" i="4" s="1"/>
  <c r="T55" i="7" l="1"/>
  <c r="U55" i="7" s="1"/>
  <c r="P55" i="7"/>
  <c r="Q55" i="7" s="1"/>
  <c r="L55" i="7"/>
  <c r="M55" i="7" s="1"/>
  <c r="B55" i="7"/>
  <c r="C55" i="7"/>
  <c r="F55" i="7"/>
  <c r="G55" i="7"/>
  <c r="D34" i="7"/>
  <c r="E34" i="7" s="1"/>
  <c r="H34" i="7"/>
  <c r="I34" i="7" s="1"/>
  <c r="D13" i="7"/>
  <c r="E13" i="7" s="1"/>
  <c r="H13" i="7"/>
  <c r="I13" i="7" s="1"/>
  <c r="B7" i="6"/>
  <c r="C7" i="6"/>
  <c r="F7" i="6"/>
  <c r="G7" i="6"/>
  <c r="D7" i="5"/>
  <c r="E7" i="5" s="1"/>
  <c r="H7" i="5"/>
  <c r="I7" i="5" s="1"/>
  <c r="D7" i="4"/>
  <c r="E7" i="4" s="1"/>
  <c r="H7" i="4"/>
  <c r="I7" i="4" s="1"/>
  <c r="F10" i="6"/>
  <c r="G10" i="6"/>
  <c r="H10" i="5"/>
  <c r="I10" i="5"/>
  <c r="H10" i="4"/>
  <c r="I10" i="4" s="1"/>
  <c r="H55" i="7" l="1"/>
  <c r="I55" i="7" s="1"/>
  <c r="D55" i="7"/>
  <c r="E55" i="7" s="1"/>
  <c r="H10" i="6"/>
  <c r="I10" i="6" s="1"/>
  <c r="H7" i="6"/>
  <c r="I7" i="6" s="1"/>
  <c r="D7" i="6"/>
  <c r="E7" i="6" s="1"/>
  <c r="B10" i="6"/>
  <c r="C10" i="6"/>
  <c r="D10" i="5"/>
  <c r="E10" i="5"/>
  <c r="D10" i="4"/>
  <c r="E10" i="4" s="1"/>
  <c r="D10" i="6" l="1"/>
  <c r="E10" i="6" s="1"/>
  <c r="F58" i="2"/>
  <c r="G58" i="2"/>
  <c r="C80" i="8" l="1"/>
  <c r="B80" i="8"/>
  <c r="G74" i="8"/>
  <c r="F74" i="8"/>
  <c r="C74" i="8"/>
  <c r="B74" i="8"/>
  <c r="G68" i="8"/>
  <c r="F68" i="8"/>
  <c r="C68" i="8"/>
  <c r="B68" i="8"/>
  <c r="F4" i="8"/>
  <c r="G4" i="8"/>
  <c r="B25" i="8"/>
  <c r="C25" i="8"/>
  <c r="F25" i="8"/>
  <c r="G25" i="8"/>
  <c r="S58" i="7" l="1"/>
  <c r="R58" i="7"/>
  <c r="O58" i="7"/>
  <c r="N58" i="7"/>
  <c r="K58" i="7"/>
  <c r="J58" i="7"/>
  <c r="L58" i="7" s="1"/>
  <c r="M58" i="7" s="1"/>
  <c r="G58" i="7"/>
  <c r="F58" i="7"/>
  <c r="C58" i="7"/>
  <c r="B58" i="7"/>
  <c r="D58" i="7" s="1"/>
  <c r="E58" i="7" s="1"/>
  <c r="T16" i="7"/>
  <c r="U16" i="7"/>
  <c r="P16" i="7"/>
  <c r="Q16" i="7" s="1"/>
  <c r="L16" i="7"/>
  <c r="M16" i="7" s="1"/>
  <c r="H16" i="7"/>
  <c r="I16" i="7" s="1"/>
  <c r="D16" i="7"/>
  <c r="E16" i="7" s="1"/>
  <c r="T58" i="7" l="1"/>
  <c r="U58" i="7" s="1"/>
  <c r="P58" i="7"/>
  <c r="Q58" i="7" s="1"/>
  <c r="H58" i="7"/>
  <c r="I58" i="7" s="1"/>
  <c r="C61" i="8"/>
  <c r="B61" i="8"/>
  <c r="C60" i="8"/>
  <c r="B60" i="8"/>
  <c r="G40" i="8"/>
  <c r="F40" i="8"/>
  <c r="G39" i="8"/>
  <c r="F39" i="8"/>
  <c r="C40" i="8"/>
  <c r="B40" i="8"/>
  <c r="C39" i="8"/>
  <c r="B39" i="8"/>
  <c r="G18" i="8"/>
  <c r="G19" i="8"/>
  <c r="F19" i="8"/>
  <c r="F18" i="8"/>
  <c r="C19" i="8"/>
  <c r="B19" i="8"/>
  <c r="B18" i="8"/>
  <c r="C18" i="8"/>
  <c r="S5" i="22"/>
  <c r="R5" i="22"/>
  <c r="O5" i="22"/>
  <c r="N5" i="22"/>
  <c r="K5" i="22"/>
  <c r="J5" i="22"/>
  <c r="G5" i="22"/>
  <c r="F5" i="22"/>
  <c r="C5" i="22"/>
  <c r="B5" i="22"/>
  <c r="T4" i="22"/>
  <c r="U4" i="22" s="1"/>
  <c r="P4" i="22"/>
  <c r="Q4" i="22" s="1"/>
  <c r="L4" i="22"/>
  <c r="M4" i="22" s="1"/>
  <c r="H4" i="22"/>
  <c r="I4" i="22" s="1"/>
  <c r="D4" i="22"/>
  <c r="E4" i="22" s="1"/>
  <c r="S2" i="22"/>
  <c r="R2" i="22"/>
  <c r="O2" i="22"/>
  <c r="N2" i="22"/>
  <c r="K2" i="22"/>
  <c r="J2" i="22"/>
  <c r="G2" i="22"/>
  <c r="F2" i="22"/>
  <c r="C2" i="22"/>
  <c r="B2" i="22"/>
  <c r="A1" i="22"/>
  <c r="S10" i="21"/>
  <c r="R10" i="21"/>
  <c r="O10" i="21"/>
  <c r="N10" i="21"/>
  <c r="K10" i="21"/>
  <c r="J10" i="21"/>
  <c r="G10" i="21"/>
  <c r="F10" i="21"/>
  <c r="C10" i="21"/>
  <c r="B10" i="21"/>
  <c r="T7" i="21"/>
  <c r="U7" i="21" s="1"/>
  <c r="P7" i="21"/>
  <c r="Q7" i="21" s="1"/>
  <c r="L7" i="21"/>
  <c r="M7" i="21" s="1"/>
  <c r="H7" i="21"/>
  <c r="I7" i="21" s="1"/>
  <c r="D7" i="21"/>
  <c r="E7" i="21" s="1"/>
  <c r="T4" i="21"/>
  <c r="U4" i="21" s="1"/>
  <c r="P4" i="21"/>
  <c r="Q4" i="21" s="1"/>
  <c r="L4" i="21"/>
  <c r="M4" i="21" s="1"/>
  <c r="H4" i="21"/>
  <c r="I4" i="21" s="1"/>
  <c r="D4" i="21"/>
  <c r="E4" i="21" s="1"/>
  <c r="S2" i="21"/>
  <c r="R2" i="21"/>
  <c r="O2" i="21"/>
  <c r="N2" i="21"/>
  <c r="K2" i="21"/>
  <c r="J2" i="21"/>
  <c r="G2" i="21"/>
  <c r="F2" i="21"/>
  <c r="C2" i="21"/>
  <c r="B2" i="21"/>
  <c r="A1" i="21"/>
  <c r="P5" i="22" l="1"/>
  <c r="Q5" i="22" s="1"/>
  <c r="H40" i="8"/>
  <c r="I40" i="8" s="1"/>
  <c r="D40" i="8"/>
  <c r="E40" i="8" s="1"/>
  <c r="D10" i="21"/>
  <c r="E10" i="21" s="1"/>
  <c r="P10" i="21"/>
  <c r="Q10" i="21" s="1"/>
  <c r="L10" i="21"/>
  <c r="M10" i="21" s="1"/>
  <c r="H10" i="21"/>
  <c r="I10" i="21" s="1"/>
  <c r="T10" i="21"/>
  <c r="U10" i="21" s="1"/>
  <c r="D5" i="22"/>
  <c r="E5" i="22" s="1"/>
  <c r="T5" i="22"/>
  <c r="U5" i="22" s="1"/>
  <c r="G17" i="8"/>
  <c r="D61" i="8"/>
  <c r="E61" i="8" s="1"/>
  <c r="B59" i="8"/>
  <c r="C38" i="8"/>
  <c r="G38" i="8"/>
  <c r="C59" i="8"/>
  <c r="B17" i="8"/>
  <c r="D60" i="8"/>
  <c r="E60" i="8" s="1"/>
  <c r="B38" i="8"/>
  <c r="F38" i="8"/>
  <c r="H39" i="8"/>
  <c r="I39" i="8" s="1"/>
  <c r="D39" i="8"/>
  <c r="E39" i="8" s="1"/>
  <c r="D18" i="8"/>
  <c r="E18" i="8" s="1"/>
  <c r="F17" i="8"/>
  <c r="H19" i="8"/>
  <c r="I19" i="8" s="1"/>
  <c r="D19" i="8"/>
  <c r="E19" i="8" s="1"/>
  <c r="H18" i="8"/>
  <c r="I18" i="8" s="1"/>
  <c r="C17" i="8"/>
  <c r="L5" i="22"/>
  <c r="M5" i="22" s="1"/>
  <c r="H5" i="22"/>
  <c r="I5" i="22" s="1"/>
  <c r="G51" i="3"/>
  <c r="G52" i="3"/>
  <c r="G53" i="3"/>
  <c r="G54" i="3"/>
  <c r="G55" i="3"/>
  <c r="G56" i="3"/>
  <c r="G57" i="3"/>
  <c r="G58" i="3"/>
  <c r="G50" i="3"/>
  <c r="G49" i="3"/>
  <c r="G37" i="3"/>
  <c r="G38" i="3"/>
  <c r="G39" i="3"/>
  <c r="G40" i="3"/>
  <c r="G41" i="3"/>
  <c r="G42" i="3"/>
  <c r="G43" i="3"/>
  <c r="G44" i="3"/>
  <c r="G45" i="3"/>
  <c r="G46" i="3"/>
  <c r="G47" i="3"/>
  <c r="G48" i="3"/>
  <c r="G36" i="3"/>
  <c r="G14" i="3"/>
  <c r="G15" i="3"/>
  <c r="G16" i="3"/>
  <c r="G17" i="3"/>
  <c r="G18" i="3"/>
  <c r="G19" i="3"/>
  <c r="G20" i="3"/>
  <c r="G21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13" i="3"/>
  <c r="G12" i="3"/>
  <c r="D59" i="8" l="1"/>
  <c r="E59" i="8" s="1"/>
  <c r="D38" i="8"/>
  <c r="E38" i="8" s="1"/>
  <c r="H17" i="8"/>
  <c r="I17" i="8" s="1"/>
  <c r="H38" i="8"/>
  <c r="I38" i="8" s="1"/>
  <c r="D17" i="8"/>
  <c r="E17" i="8" s="1"/>
  <c r="G4" i="3"/>
  <c r="G5" i="3"/>
  <c r="G6" i="3"/>
  <c r="G7" i="3"/>
  <c r="G8" i="3"/>
  <c r="G9" i="3"/>
  <c r="G10" i="3"/>
  <c r="G11" i="3"/>
  <c r="G3" i="3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G58" i="1"/>
  <c r="G9" i="8" l="1"/>
  <c r="D52" i="2"/>
  <c r="D53" i="2"/>
  <c r="D54" i="2"/>
  <c r="D55" i="2"/>
  <c r="D56" i="2"/>
  <c r="N47" i="3" l="1"/>
  <c r="O47" i="3"/>
  <c r="N48" i="3"/>
  <c r="O48" i="3"/>
  <c r="N49" i="3"/>
  <c r="O49" i="3"/>
  <c r="N50" i="3"/>
  <c r="O50" i="3"/>
  <c r="R31" i="3"/>
  <c r="S31" i="3"/>
  <c r="R32" i="3"/>
  <c r="S32" i="3"/>
  <c r="R33" i="3"/>
  <c r="S33" i="3"/>
  <c r="R34" i="3"/>
  <c r="S34" i="3"/>
  <c r="R12" i="3"/>
  <c r="S12" i="3"/>
  <c r="R13" i="3"/>
  <c r="S13" i="3"/>
  <c r="R14" i="3"/>
  <c r="S14" i="3"/>
  <c r="N12" i="3"/>
  <c r="O12" i="3"/>
  <c r="S2" i="18"/>
  <c r="R2" i="18"/>
  <c r="O2" i="18"/>
  <c r="N2" i="18"/>
  <c r="K2" i="18"/>
  <c r="J2" i="18"/>
  <c r="G2" i="18"/>
  <c r="F2" i="18"/>
  <c r="C2" i="18"/>
  <c r="B2" i="18"/>
  <c r="F8" i="6"/>
  <c r="G8" i="6"/>
  <c r="J8" i="6"/>
  <c r="K8" i="6"/>
  <c r="N8" i="6"/>
  <c r="O8" i="6"/>
  <c r="R8" i="6"/>
  <c r="S8" i="6"/>
  <c r="B8" i="6"/>
  <c r="C8" i="6"/>
  <c r="H8" i="5"/>
  <c r="I8" i="5" s="1"/>
  <c r="D8" i="5"/>
  <c r="E8" i="5" s="1"/>
  <c r="H8" i="4"/>
  <c r="I8" i="4" s="1"/>
  <c r="D8" i="4"/>
  <c r="E8" i="4" s="1"/>
  <c r="T8" i="6" l="1"/>
  <c r="U8" i="6" s="1"/>
  <c r="P8" i="6"/>
  <c r="Q8" i="6" s="1"/>
  <c r="L8" i="6"/>
  <c r="M8" i="6" s="1"/>
  <c r="H8" i="6"/>
  <c r="I8" i="6" s="1"/>
  <c r="D8" i="6"/>
  <c r="E8" i="6" s="1"/>
  <c r="P48" i="3"/>
  <c r="Q48" i="3" s="1"/>
  <c r="T32" i="3"/>
  <c r="U32" i="3" s="1"/>
  <c r="T13" i="3"/>
  <c r="U13" i="3" s="1"/>
  <c r="P50" i="3"/>
  <c r="Q50" i="3" s="1"/>
  <c r="P49" i="3"/>
  <c r="Q49" i="3" s="1"/>
  <c r="T14" i="3"/>
  <c r="U14" i="3" s="1"/>
  <c r="T33" i="3"/>
  <c r="U33" i="3" s="1"/>
  <c r="T31" i="3"/>
  <c r="U31" i="3" s="1"/>
  <c r="P12" i="3"/>
  <c r="Q12" i="3" s="1"/>
  <c r="T34" i="3"/>
  <c r="U34" i="3" s="1"/>
  <c r="T12" i="3"/>
  <c r="U12" i="3" s="1"/>
  <c r="P47" i="3"/>
  <c r="Q47" i="3" s="1"/>
  <c r="S6" i="18"/>
  <c r="C63" i="8" s="1"/>
  <c r="R6" i="18"/>
  <c r="B63" i="8" s="1"/>
  <c r="B62" i="8" s="1"/>
  <c r="T5" i="18"/>
  <c r="U5" i="18" s="1"/>
  <c r="T4" i="18"/>
  <c r="U4" i="18" s="1"/>
  <c r="C58" i="8"/>
  <c r="B58" i="8"/>
  <c r="C57" i="8"/>
  <c r="B57" i="8"/>
  <c r="G37" i="8"/>
  <c r="F37" i="8"/>
  <c r="G36" i="8"/>
  <c r="F36" i="8"/>
  <c r="C37" i="8"/>
  <c r="B37" i="8"/>
  <c r="C36" i="8"/>
  <c r="B36" i="8"/>
  <c r="G16" i="8"/>
  <c r="F16" i="8"/>
  <c r="G15" i="8"/>
  <c r="F15" i="8"/>
  <c r="C16" i="8"/>
  <c r="B16" i="8"/>
  <c r="C15" i="8"/>
  <c r="B15" i="8"/>
  <c r="S10" i="20"/>
  <c r="R10" i="20"/>
  <c r="O10" i="20"/>
  <c r="N10" i="20"/>
  <c r="K10" i="20"/>
  <c r="J10" i="20"/>
  <c r="G10" i="20"/>
  <c r="F10" i="20"/>
  <c r="C10" i="20"/>
  <c r="B10" i="20"/>
  <c r="T7" i="20"/>
  <c r="U7" i="20" s="1"/>
  <c r="P7" i="20"/>
  <c r="Q7" i="20" s="1"/>
  <c r="L7" i="20"/>
  <c r="M7" i="20" s="1"/>
  <c r="H7" i="20"/>
  <c r="I7" i="20" s="1"/>
  <c r="D7" i="20"/>
  <c r="E7" i="20" s="1"/>
  <c r="T4" i="20"/>
  <c r="U4" i="20" s="1"/>
  <c r="P4" i="20"/>
  <c r="Q4" i="20" s="1"/>
  <c r="L4" i="20"/>
  <c r="M4" i="20" s="1"/>
  <c r="H4" i="20"/>
  <c r="I4" i="20" s="1"/>
  <c r="D4" i="20"/>
  <c r="E4" i="20" s="1"/>
  <c r="S2" i="20"/>
  <c r="R2" i="20"/>
  <c r="O2" i="20"/>
  <c r="N2" i="20"/>
  <c r="K2" i="20"/>
  <c r="J2" i="20"/>
  <c r="G2" i="20"/>
  <c r="F2" i="20"/>
  <c r="C2" i="20"/>
  <c r="B2" i="20"/>
  <c r="A1" i="20"/>
  <c r="S2" i="7"/>
  <c r="R2" i="7"/>
  <c r="O2" i="7"/>
  <c r="N2" i="7"/>
  <c r="K2" i="7"/>
  <c r="J2" i="7"/>
  <c r="G2" i="7"/>
  <c r="F2" i="7"/>
  <c r="C2" i="7"/>
  <c r="B2" i="7"/>
  <c r="S64" i="7"/>
  <c r="R64" i="7"/>
  <c r="S63" i="7"/>
  <c r="R63" i="7"/>
  <c r="S62" i="7"/>
  <c r="R62" i="7"/>
  <c r="S61" i="7"/>
  <c r="R61" i="7"/>
  <c r="S60" i="7"/>
  <c r="R60" i="7"/>
  <c r="S59" i="7"/>
  <c r="R59" i="7"/>
  <c r="S57" i="7"/>
  <c r="R57" i="7"/>
  <c r="S56" i="7"/>
  <c r="R56" i="7"/>
  <c r="S54" i="7"/>
  <c r="R54" i="7"/>
  <c r="S53" i="7"/>
  <c r="R53" i="7"/>
  <c r="S52" i="7"/>
  <c r="R52" i="7"/>
  <c r="S51" i="7"/>
  <c r="R51" i="7"/>
  <c r="S50" i="7"/>
  <c r="R50" i="7"/>
  <c r="S49" i="7"/>
  <c r="R49" i="7"/>
  <c r="S48" i="7"/>
  <c r="R48" i="7"/>
  <c r="S47" i="7"/>
  <c r="R47" i="7"/>
  <c r="S46" i="7"/>
  <c r="R46" i="7"/>
  <c r="S43" i="7"/>
  <c r="R43" i="7"/>
  <c r="B49" i="8" s="1"/>
  <c r="T42" i="7"/>
  <c r="U42" i="7" s="1"/>
  <c r="T41" i="7"/>
  <c r="U41" i="7" s="1"/>
  <c r="T40" i="7"/>
  <c r="U40" i="7" s="1"/>
  <c r="T39" i="7"/>
  <c r="U39" i="7" s="1"/>
  <c r="T38" i="7"/>
  <c r="U38" i="7" s="1"/>
  <c r="T37" i="7"/>
  <c r="U37" i="7" s="1"/>
  <c r="T36" i="7"/>
  <c r="U36" i="7" s="1"/>
  <c r="T35" i="7"/>
  <c r="U35" i="7" s="1"/>
  <c r="T33" i="7"/>
  <c r="U33" i="7" s="1"/>
  <c r="T32" i="7"/>
  <c r="U32" i="7" s="1"/>
  <c r="T31" i="7"/>
  <c r="U31" i="7" s="1"/>
  <c r="T30" i="7"/>
  <c r="U30" i="7" s="1"/>
  <c r="T29" i="7"/>
  <c r="U29" i="7" s="1"/>
  <c r="T28" i="7"/>
  <c r="U28" i="7" s="1"/>
  <c r="T27" i="7"/>
  <c r="U27" i="7" s="1"/>
  <c r="T26" i="7"/>
  <c r="U26" i="7" s="1"/>
  <c r="T25" i="7"/>
  <c r="U25" i="7" s="1"/>
  <c r="S22" i="7"/>
  <c r="R22" i="7"/>
  <c r="T21" i="7"/>
  <c r="U21" i="7" s="1"/>
  <c r="T20" i="7"/>
  <c r="U20" i="7" s="1"/>
  <c r="T19" i="7"/>
  <c r="U19" i="7" s="1"/>
  <c r="T18" i="7"/>
  <c r="U18" i="7" s="1"/>
  <c r="T17" i="7"/>
  <c r="U17" i="7" s="1"/>
  <c r="T15" i="7"/>
  <c r="U15" i="7" s="1"/>
  <c r="T14" i="7"/>
  <c r="U14" i="7" s="1"/>
  <c r="T12" i="7"/>
  <c r="U12" i="7" s="1"/>
  <c r="T11" i="7"/>
  <c r="U11" i="7" s="1"/>
  <c r="T10" i="7"/>
  <c r="U10" i="7" s="1"/>
  <c r="T9" i="7"/>
  <c r="U9" i="7" s="1"/>
  <c r="T8" i="7"/>
  <c r="U8" i="7" s="1"/>
  <c r="T7" i="7"/>
  <c r="U7" i="7" s="1"/>
  <c r="T6" i="7"/>
  <c r="U6" i="7" s="1"/>
  <c r="T5" i="7"/>
  <c r="U5" i="7" s="1"/>
  <c r="T4" i="7"/>
  <c r="U4" i="7" s="1"/>
  <c r="S2" i="6"/>
  <c r="R2" i="6"/>
  <c r="O2" i="6"/>
  <c r="N2" i="6"/>
  <c r="K2" i="6"/>
  <c r="J2" i="6"/>
  <c r="G2" i="6"/>
  <c r="F2" i="6"/>
  <c r="C2" i="6"/>
  <c r="B2" i="6"/>
  <c r="S2" i="5"/>
  <c r="R2" i="5"/>
  <c r="O2" i="5"/>
  <c r="N2" i="5"/>
  <c r="K2" i="5"/>
  <c r="J2" i="5"/>
  <c r="G2" i="5"/>
  <c r="F2" i="5"/>
  <c r="C2" i="5"/>
  <c r="B2" i="5"/>
  <c r="S2" i="4"/>
  <c r="R2" i="4"/>
  <c r="O2" i="4"/>
  <c r="N2" i="4"/>
  <c r="K2" i="4"/>
  <c r="J2" i="4"/>
  <c r="G2" i="4"/>
  <c r="F2" i="4"/>
  <c r="C2" i="4"/>
  <c r="B2" i="4"/>
  <c r="S2" i="3"/>
  <c r="R2" i="3"/>
  <c r="O2" i="3"/>
  <c r="N2" i="3"/>
  <c r="K2" i="3"/>
  <c r="J2" i="3"/>
  <c r="G2" i="3"/>
  <c r="F2" i="3"/>
  <c r="C2" i="3"/>
  <c r="B2" i="3"/>
  <c r="S2" i="2"/>
  <c r="R2" i="2"/>
  <c r="O2" i="2"/>
  <c r="N2" i="2"/>
  <c r="K2" i="2"/>
  <c r="J2" i="2"/>
  <c r="G2" i="2"/>
  <c r="F2" i="2"/>
  <c r="C2" i="2"/>
  <c r="B2" i="2"/>
  <c r="R5" i="6"/>
  <c r="S5" i="6"/>
  <c r="R6" i="6"/>
  <c r="S6" i="6"/>
  <c r="R9" i="6"/>
  <c r="S9" i="6"/>
  <c r="R11" i="6"/>
  <c r="S11" i="6"/>
  <c r="R12" i="6"/>
  <c r="S12" i="6"/>
  <c r="R13" i="6"/>
  <c r="S13" i="6"/>
  <c r="R14" i="6"/>
  <c r="S14" i="6"/>
  <c r="R15" i="6"/>
  <c r="S15" i="6"/>
  <c r="R16" i="6"/>
  <c r="S16" i="6"/>
  <c r="R17" i="6"/>
  <c r="S17" i="6"/>
  <c r="R18" i="6"/>
  <c r="S18" i="6"/>
  <c r="R19" i="6"/>
  <c r="S19" i="6"/>
  <c r="R20" i="6"/>
  <c r="S20" i="6"/>
  <c r="R21" i="6"/>
  <c r="S21" i="6"/>
  <c r="R23" i="6"/>
  <c r="S23" i="6"/>
  <c r="R24" i="6"/>
  <c r="S24" i="6"/>
  <c r="R25" i="6"/>
  <c r="S25" i="6"/>
  <c r="S4" i="6"/>
  <c r="R4" i="6"/>
  <c r="S3" i="6"/>
  <c r="R3" i="6"/>
  <c r="B4" i="6"/>
  <c r="C4" i="6"/>
  <c r="F4" i="6"/>
  <c r="G4" i="6"/>
  <c r="J4" i="6"/>
  <c r="K4" i="6"/>
  <c r="N4" i="6"/>
  <c r="O4" i="6"/>
  <c r="B5" i="6"/>
  <c r="C5" i="6"/>
  <c r="F5" i="6"/>
  <c r="G5" i="6"/>
  <c r="J5" i="6"/>
  <c r="K5" i="6"/>
  <c r="N5" i="6"/>
  <c r="O5" i="6"/>
  <c r="B6" i="6"/>
  <c r="C6" i="6"/>
  <c r="F6" i="6"/>
  <c r="G6" i="6"/>
  <c r="J6" i="6"/>
  <c r="K6" i="6"/>
  <c r="N6" i="6"/>
  <c r="O6" i="6"/>
  <c r="B9" i="6"/>
  <c r="C9" i="6"/>
  <c r="F9" i="6"/>
  <c r="G9" i="6"/>
  <c r="J9" i="6"/>
  <c r="K9" i="6"/>
  <c r="N9" i="6"/>
  <c r="O9" i="6"/>
  <c r="B11" i="6"/>
  <c r="C11" i="6"/>
  <c r="F11" i="6"/>
  <c r="G11" i="6"/>
  <c r="J11" i="6"/>
  <c r="K11" i="6"/>
  <c r="N11" i="6"/>
  <c r="O11" i="6"/>
  <c r="B12" i="6"/>
  <c r="C12" i="6"/>
  <c r="F12" i="6"/>
  <c r="G12" i="6"/>
  <c r="J12" i="6"/>
  <c r="K12" i="6"/>
  <c r="N12" i="6"/>
  <c r="O12" i="6"/>
  <c r="B13" i="6"/>
  <c r="C13" i="6"/>
  <c r="F13" i="6"/>
  <c r="G13" i="6"/>
  <c r="J13" i="6"/>
  <c r="K13" i="6"/>
  <c r="N13" i="6"/>
  <c r="O13" i="6"/>
  <c r="B14" i="6"/>
  <c r="C14" i="6"/>
  <c r="F14" i="6"/>
  <c r="G14" i="6"/>
  <c r="J14" i="6"/>
  <c r="K14" i="6"/>
  <c r="N14" i="6"/>
  <c r="O14" i="6"/>
  <c r="B15" i="6"/>
  <c r="C15" i="6"/>
  <c r="F15" i="6"/>
  <c r="G15" i="6"/>
  <c r="J15" i="6"/>
  <c r="K15" i="6"/>
  <c r="N15" i="6"/>
  <c r="O15" i="6"/>
  <c r="B16" i="6"/>
  <c r="C16" i="6"/>
  <c r="F16" i="6"/>
  <c r="G16" i="6"/>
  <c r="J16" i="6"/>
  <c r="K16" i="6"/>
  <c r="N16" i="6"/>
  <c r="O16" i="6"/>
  <c r="B17" i="6"/>
  <c r="C17" i="6"/>
  <c r="F17" i="6"/>
  <c r="G17" i="6"/>
  <c r="J17" i="6"/>
  <c r="K17" i="6"/>
  <c r="N17" i="6"/>
  <c r="O17" i="6"/>
  <c r="B18" i="6"/>
  <c r="C18" i="6"/>
  <c r="F18" i="6"/>
  <c r="G18" i="6"/>
  <c r="J18" i="6"/>
  <c r="K18" i="6"/>
  <c r="N18" i="6"/>
  <c r="O18" i="6"/>
  <c r="B19" i="6"/>
  <c r="C19" i="6"/>
  <c r="F19" i="6"/>
  <c r="G19" i="6"/>
  <c r="J19" i="6"/>
  <c r="K19" i="6"/>
  <c r="N19" i="6"/>
  <c r="O19" i="6"/>
  <c r="B20" i="6"/>
  <c r="C20" i="6"/>
  <c r="F20" i="6"/>
  <c r="G20" i="6"/>
  <c r="J20" i="6"/>
  <c r="K20" i="6"/>
  <c r="N20" i="6"/>
  <c r="O20" i="6"/>
  <c r="B21" i="6"/>
  <c r="C21" i="6"/>
  <c r="F21" i="6"/>
  <c r="G21" i="6"/>
  <c r="J21" i="6"/>
  <c r="K21" i="6"/>
  <c r="N21" i="6"/>
  <c r="O21" i="6"/>
  <c r="B23" i="6"/>
  <c r="C23" i="6"/>
  <c r="F23" i="6"/>
  <c r="G23" i="6"/>
  <c r="J23" i="6"/>
  <c r="K23" i="6"/>
  <c r="N23" i="6"/>
  <c r="O23" i="6"/>
  <c r="B24" i="6"/>
  <c r="C24" i="6"/>
  <c r="F24" i="6"/>
  <c r="G24" i="6"/>
  <c r="J24" i="6"/>
  <c r="K24" i="6"/>
  <c r="N24" i="6"/>
  <c r="O24" i="6"/>
  <c r="B25" i="6"/>
  <c r="C25" i="6"/>
  <c r="F25" i="6"/>
  <c r="G25" i="6"/>
  <c r="J25" i="6"/>
  <c r="K25" i="6"/>
  <c r="N25" i="6"/>
  <c r="O25" i="6"/>
  <c r="D21" i="4"/>
  <c r="E21" i="4" s="1"/>
  <c r="H21" i="4"/>
  <c r="I21" i="4" s="1"/>
  <c r="L21" i="4"/>
  <c r="M21" i="4" s="1"/>
  <c r="P21" i="4"/>
  <c r="Q21" i="4" s="1"/>
  <c r="T21" i="4"/>
  <c r="U21" i="4" s="1"/>
  <c r="D14" i="4"/>
  <c r="E14" i="4" s="1"/>
  <c r="H14" i="4"/>
  <c r="I14" i="4" s="1"/>
  <c r="L14" i="4"/>
  <c r="M14" i="4" s="1"/>
  <c r="P14" i="4"/>
  <c r="Q14" i="4" s="1"/>
  <c r="T14" i="4"/>
  <c r="U14" i="4" s="1"/>
  <c r="S26" i="5"/>
  <c r="R26" i="5"/>
  <c r="B55" i="8" s="1"/>
  <c r="T5" i="5"/>
  <c r="U5" i="5" s="1"/>
  <c r="T6" i="5"/>
  <c r="U6" i="5" s="1"/>
  <c r="T13" i="5"/>
  <c r="U13" i="5" s="1"/>
  <c r="T14" i="5"/>
  <c r="U14" i="5" s="1"/>
  <c r="T15" i="5"/>
  <c r="U15" i="5" s="1"/>
  <c r="T16" i="5"/>
  <c r="U16" i="5" s="1"/>
  <c r="T17" i="5"/>
  <c r="U17" i="5" s="1"/>
  <c r="T18" i="5"/>
  <c r="U18" i="5" s="1"/>
  <c r="T19" i="5"/>
  <c r="U19" i="5" s="1"/>
  <c r="T20" i="5"/>
  <c r="U20" i="5" s="1"/>
  <c r="T21" i="5"/>
  <c r="U21" i="5" s="1"/>
  <c r="T23" i="5"/>
  <c r="U23" i="5" s="1"/>
  <c r="T24" i="5"/>
  <c r="U24" i="5" s="1"/>
  <c r="T25" i="5"/>
  <c r="U25" i="5" s="1"/>
  <c r="T4" i="5"/>
  <c r="U4" i="5" s="1"/>
  <c r="T3" i="5"/>
  <c r="U3" i="5" s="1"/>
  <c r="S26" i="4"/>
  <c r="C54" i="8" s="1"/>
  <c r="R26" i="4"/>
  <c r="B54" i="8" s="1"/>
  <c r="T5" i="4"/>
  <c r="U5" i="4" s="1"/>
  <c r="T6" i="4"/>
  <c r="U6" i="4" s="1"/>
  <c r="T13" i="4"/>
  <c r="U13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3" i="4"/>
  <c r="U23" i="4" s="1"/>
  <c r="T24" i="4"/>
  <c r="U24" i="4" s="1"/>
  <c r="T25" i="4"/>
  <c r="U25" i="4" s="1"/>
  <c r="T4" i="4"/>
  <c r="U4" i="4" s="1"/>
  <c r="T3" i="4"/>
  <c r="U3" i="4" s="1"/>
  <c r="N56" i="3"/>
  <c r="O56" i="3"/>
  <c r="N57" i="3"/>
  <c r="O57" i="3"/>
  <c r="R5" i="3"/>
  <c r="S5" i="3"/>
  <c r="R6" i="3"/>
  <c r="S6" i="3"/>
  <c r="R7" i="3"/>
  <c r="S7" i="3"/>
  <c r="R8" i="3"/>
  <c r="S8" i="3"/>
  <c r="R9" i="3"/>
  <c r="S9" i="3"/>
  <c r="R10" i="3"/>
  <c r="S10" i="3"/>
  <c r="R11" i="3"/>
  <c r="S11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S4" i="3"/>
  <c r="R4" i="3"/>
  <c r="S3" i="3"/>
  <c r="R3" i="3"/>
  <c r="S58" i="2"/>
  <c r="C52" i="8" s="1"/>
  <c r="R58" i="2"/>
  <c r="B52" i="8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4" i="2"/>
  <c r="U4" i="2" s="1"/>
  <c r="T3" i="2"/>
  <c r="U3" i="2" s="1"/>
  <c r="S58" i="1"/>
  <c r="C51" i="8" s="1"/>
  <c r="R58" i="1"/>
  <c r="B51" i="8" s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4" i="1"/>
  <c r="U4" i="1" s="1"/>
  <c r="T3" i="1"/>
  <c r="U3" i="1" s="1"/>
  <c r="S2" i="1"/>
  <c r="R2" i="1"/>
  <c r="O2" i="1"/>
  <c r="N2" i="1"/>
  <c r="K2" i="1"/>
  <c r="J2" i="1"/>
  <c r="G2" i="1"/>
  <c r="F2" i="1"/>
  <c r="C2" i="1"/>
  <c r="B2" i="1"/>
  <c r="C46" i="8"/>
  <c r="B46" i="8"/>
  <c r="B82" i="8" l="1"/>
  <c r="T10" i="20"/>
  <c r="U10" i="20" s="1"/>
  <c r="P13" i="6"/>
  <c r="Q13" i="6" s="1"/>
  <c r="P12" i="6"/>
  <c r="Q12" i="6" s="1"/>
  <c r="L10" i="20"/>
  <c r="M10" i="20" s="1"/>
  <c r="T54" i="3"/>
  <c r="U54" i="3" s="1"/>
  <c r="T60" i="7"/>
  <c r="U60" i="7" s="1"/>
  <c r="D63" i="8"/>
  <c r="E63" i="8" s="1"/>
  <c r="C62" i="8"/>
  <c r="D62" i="8" s="1"/>
  <c r="E62" i="8" s="1"/>
  <c r="P15" i="6"/>
  <c r="Q15" i="6" s="1"/>
  <c r="D37" i="8"/>
  <c r="E37" i="8" s="1"/>
  <c r="D58" i="8"/>
  <c r="E58" i="8" s="1"/>
  <c r="B35" i="8"/>
  <c r="F35" i="8"/>
  <c r="B56" i="8"/>
  <c r="D57" i="8"/>
  <c r="E57" i="8" s="1"/>
  <c r="C56" i="8"/>
  <c r="G35" i="8"/>
  <c r="T6" i="18"/>
  <c r="U6" i="18" s="1"/>
  <c r="T64" i="7"/>
  <c r="U64" i="7" s="1"/>
  <c r="T62" i="7"/>
  <c r="U62" i="7" s="1"/>
  <c r="T57" i="7"/>
  <c r="U57" i="7" s="1"/>
  <c r="T54" i="7"/>
  <c r="U54" i="7" s="1"/>
  <c r="T52" i="7"/>
  <c r="U52" i="7" s="1"/>
  <c r="T50" i="7"/>
  <c r="U50" i="7" s="1"/>
  <c r="T48" i="7"/>
  <c r="U48" i="7" s="1"/>
  <c r="T26" i="5"/>
  <c r="U26" i="5" s="1"/>
  <c r="T15" i="3"/>
  <c r="U15" i="3" s="1"/>
  <c r="T18" i="3"/>
  <c r="U18" i="3" s="1"/>
  <c r="T47" i="3"/>
  <c r="U47" i="3" s="1"/>
  <c r="P56" i="3"/>
  <c r="Q56" i="3" s="1"/>
  <c r="T50" i="3"/>
  <c r="U50" i="3" s="1"/>
  <c r="T27" i="3"/>
  <c r="U27" i="3" s="1"/>
  <c r="T23" i="3"/>
  <c r="U23" i="3" s="1"/>
  <c r="L23" i="6"/>
  <c r="M23" i="6" s="1"/>
  <c r="L15" i="6"/>
  <c r="M15" i="6" s="1"/>
  <c r="H12" i="6"/>
  <c r="I12" i="6" s="1"/>
  <c r="T55" i="3"/>
  <c r="U55" i="3" s="1"/>
  <c r="T51" i="3"/>
  <c r="U51" i="3" s="1"/>
  <c r="T24" i="3"/>
  <c r="U24" i="3" s="1"/>
  <c r="T19" i="3"/>
  <c r="U19" i="3" s="1"/>
  <c r="R65" i="7"/>
  <c r="T43" i="7"/>
  <c r="U43" i="7" s="1"/>
  <c r="T47" i="7"/>
  <c r="U47" i="7" s="1"/>
  <c r="P23" i="6"/>
  <c r="Q23" i="6" s="1"/>
  <c r="P20" i="6"/>
  <c r="Q20" i="6" s="1"/>
  <c r="H20" i="6"/>
  <c r="I20" i="6" s="1"/>
  <c r="P17" i="6"/>
  <c r="Q17" i="6" s="1"/>
  <c r="P16" i="6"/>
  <c r="Q16" i="6" s="1"/>
  <c r="H16" i="6"/>
  <c r="I16" i="6" s="1"/>
  <c r="L11" i="6"/>
  <c r="M11" i="6" s="1"/>
  <c r="T39" i="3"/>
  <c r="U39" i="3" s="1"/>
  <c r="T35" i="3"/>
  <c r="U35" i="3" s="1"/>
  <c r="T8" i="3"/>
  <c r="U8" i="3" s="1"/>
  <c r="P57" i="3"/>
  <c r="Q57" i="3" s="1"/>
  <c r="T42" i="3"/>
  <c r="U42" i="3" s="1"/>
  <c r="T38" i="3"/>
  <c r="U38" i="3" s="1"/>
  <c r="T11" i="3"/>
  <c r="U11" i="3" s="1"/>
  <c r="T7" i="3"/>
  <c r="U7" i="3" s="1"/>
  <c r="T43" i="3"/>
  <c r="U43" i="3" s="1"/>
  <c r="T28" i="3"/>
  <c r="U28" i="3" s="1"/>
  <c r="T46" i="3"/>
  <c r="U46" i="3" s="1"/>
  <c r="T57" i="3"/>
  <c r="U57" i="3" s="1"/>
  <c r="T52" i="3"/>
  <c r="U52" i="3" s="1"/>
  <c r="T49" i="3"/>
  <c r="U49" i="3" s="1"/>
  <c r="T44" i="3"/>
  <c r="U44" i="3" s="1"/>
  <c r="T41" i="3"/>
  <c r="U41" i="3" s="1"/>
  <c r="T36" i="3"/>
  <c r="U36" i="3" s="1"/>
  <c r="T29" i="3"/>
  <c r="U29" i="3" s="1"/>
  <c r="T26" i="3"/>
  <c r="U26" i="3" s="1"/>
  <c r="T20" i="3"/>
  <c r="U20" i="3" s="1"/>
  <c r="T17" i="3"/>
  <c r="U17" i="3" s="1"/>
  <c r="T10" i="3"/>
  <c r="U10" i="3" s="1"/>
  <c r="T5" i="3"/>
  <c r="U5" i="3" s="1"/>
  <c r="T56" i="3"/>
  <c r="U56" i="3" s="1"/>
  <c r="T53" i="3"/>
  <c r="U53" i="3" s="1"/>
  <c r="T48" i="3"/>
  <c r="U48" i="3" s="1"/>
  <c r="T45" i="3"/>
  <c r="U45" i="3" s="1"/>
  <c r="T40" i="3"/>
  <c r="U40" i="3" s="1"/>
  <c r="T37" i="3"/>
  <c r="U37" i="3" s="1"/>
  <c r="T30" i="3"/>
  <c r="U30" i="3" s="1"/>
  <c r="T25" i="3"/>
  <c r="U25" i="3" s="1"/>
  <c r="T21" i="3"/>
  <c r="U21" i="3" s="1"/>
  <c r="T16" i="3"/>
  <c r="U16" i="3" s="1"/>
  <c r="T9" i="3"/>
  <c r="U9" i="3" s="1"/>
  <c r="T6" i="3"/>
  <c r="U6" i="3" s="1"/>
  <c r="C14" i="8"/>
  <c r="C49" i="8"/>
  <c r="D49" i="8" s="1"/>
  <c r="E49" i="8" s="1"/>
  <c r="T49" i="7"/>
  <c r="U49" i="7" s="1"/>
  <c r="T51" i="7"/>
  <c r="U51" i="7" s="1"/>
  <c r="B48" i="8"/>
  <c r="B47" i="8" s="1"/>
  <c r="T22" i="7"/>
  <c r="U22" i="7" s="1"/>
  <c r="C48" i="8"/>
  <c r="C81" i="8" s="1"/>
  <c r="P25" i="6"/>
  <c r="Q25" i="6" s="1"/>
  <c r="P24" i="6"/>
  <c r="Q24" i="6" s="1"/>
  <c r="H24" i="6"/>
  <c r="I24" i="6" s="1"/>
  <c r="L19" i="6"/>
  <c r="M19" i="6" s="1"/>
  <c r="P6" i="6"/>
  <c r="Q6" i="6" s="1"/>
  <c r="C55" i="8"/>
  <c r="D55" i="8" s="1"/>
  <c r="E55" i="8" s="1"/>
  <c r="P19" i="6"/>
  <c r="Q19" i="6" s="1"/>
  <c r="P11" i="6"/>
  <c r="Q11" i="6" s="1"/>
  <c r="P5" i="6"/>
  <c r="Q5" i="6" s="1"/>
  <c r="H5" i="6"/>
  <c r="I5" i="6" s="1"/>
  <c r="P4" i="6"/>
  <c r="Q4" i="6" s="1"/>
  <c r="H4" i="6"/>
  <c r="I4" i="6" s="1"/>
  <c r="L25" i="6"/>
  <c r="M25" i="6" s="1"/>
  <c r="P21" i="6"/>
  <c r="Q21" i="6" s="1"/>
  <c r="H21" i="6"/>
  <c r="I21" i="6" s="1"/>
  <c r="P18" i="6"/>
  <c r="Q18" i="6" s="1"/>
  <c r="H18" i="6"/>
  <c r="I18" i="6" s="1"/>
  <c r="L17" i="6"/>
  <c r="M17" i="6" s="1"/>
  <c r="P14" i="6"/>
  <c r="Q14" i="6" s="1"/>
  <c r="H14" i="6"/>
  <c r="I14" i="6" s="1"/>
  <c r="L13" i="6"/>
  <c r="M13" i="6" s="1"/>
  <c r="P9" i="6"/>
  <c r="Q9" i="6" s="1"/>
  <c r="H9" i="6"/>
  <c r="I9" i="6" s="1"/>
  <c r="L6" i="6"/>
  <c r="M6" i="6" s="1"/>
  <c r="D6" i="6"/>
  <c r="E6" i="6" s="1"/>
  <c r="L5" i="6"/>
  <c r="M5" i="6" s="1"/>
  <c r="D5" i="6"/>
  <c r="E5" i="6" s="1"/>
  <c r="L4" i="6"/>
  <c r="M4" i="6" s="1"/>
  <c r="D4" i="6"/>
  <c r="E4" i="6" s="1"/>
  <c r="H25" i="6"/>
  <c r="I25" i="6" s="1"/>
  <c r="L24" i="6"/>
  <c r="M24" i="6" s="1"/>
  <c r="H23" i="6"/>
  <c r="I23" i="6" s="1"/>
  <c r="L21" i="6"/>
  <c r="M21" i="6" s="1"/>
  <c r="L20" i="6"/>
  <c r="M20" i="6" s="1"/>
  <c r="H19" i="6"/>
  <c r="I19" i="6" s="1"/>
  <c r="L18" i="6"/>
  <c r="M18" i="6" s="1"/>
  <c r="H17" i="6"/>
  <c r="I17" i="6" s="1"/>
  <c r="L16" i="6"/>
  <c r="M16" i="6" s="1"/>
  <c r="H15" i="6"/>
  <c r="I15" i="6" s="1"/>
  <c r="L14" i="6"/>
  <c r="M14" i="6" s="1"/>
  <c r="H13" i="6"/>
  <c r="I13" i="6" s="1"/>
  <c r="L12" i="6"/>
  <c r="M12" i="6" s="1"/>
  <c r="H11" i="6"/>
  <c r="I11" i="6" s="1"/>
  <c r="L9" i="6"/>
  <c r="M9" i="6" s="1"/>
  <c r="H6" i="6"/>
  <c r="I6" i="6" s="1"/>
  <c r="T3" i="6"/>
  <c r="U3" i="6" s="1"/>
  <c r="T25" i="6"/>
  <c r="U25" i="6" s="1"/>
  <c r="D25" i="6"/>
  <c r="E25" i="6" s="1"/>
  <c r="D24" i="6"/>
  <c r="E24" i="6" s="1"/>
  <c r="D23" i="6"/>
  <c r="E23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9" i="6"/>
  <c r="E9" i="6" s="1"/>
  <c r="T23" i="6"/>
  <c r="U23" i="6" s="1"/>
  <c r="T19" i="6"/>
  <c r="U19" i="6" s="1"/>
  <c r="T17" i="6"/>
  <c r="U17" i="6" s="1"/>
  <c r="T15" i="6"/>
  <c r="U15" i="6" s="1"/>
  <c r="T13" i="6"/>
  <c r="U13" i="6" s="1"/>
  <c r="T11" i="6"/>
  <c r="U11" i="6" s="1"/>
  <c r="T6" i="6"/>
  <c r="U6" i="6" s="1"/>
  <c r="T4" i="6"/>
  <c r="U4" i="6" s="1"/>
  <c r="T24" i="6"/>
  <c r="U24" i="6" s="1"/>
  <c r="T21" i="6"/>
  <c r="U21" i="6" s="1"/>
  <c r="T20" i="6"/>
  <c r="U20" i="6" s="1"/>
  <c r="T18" i="6"/>
  <c r="U18" i="6" s="1"/>
  <c r="T16" i="6"/>
  <c r="U16" i="6" s="1"/>
  <c r="T14" i="6"/>
  <c r="U14" i="6" s="1"/>
  <c r="T12" i="6"/>
  <c r="U12" i="6" s="1"/>
  <c r="T9" i="6"/>
  <c r="U9" i="6" s="1"/>
  <c r="T5" i="6"/>
  <c r="U5" i="6" s="1"/>
  <c r="R26" i="6"/>
  <c r="B50" i="8"/>
  <c r="R58" i="3"/>
  <c r="R59" i="3" s="1"/>
  <c r="T58" i="2"/>
  <c r="U58" i="2" s="1"/>
  <c r="T58" i="1"/>
  <c r="U58" i="1" s="1"/>
  <c r="T3" i="3"/>
  <c r="U3" i="3" s="1"/>
  <c r="S58" i="3"/>
  <c r="T4" i="3"/>
  <c r="U4" i="3" s="1"/>
  <c r="D10" i="20"/>
  <c r="E10" i="20" s="1"/>
  <c r="H37" i="8"/>
  <c r="I37" i="8" s="1"/>
  <c r="D51" i="8"/>
  <c r="E51" i="8" s="1"/>
  <c r="B14" i="8"/>
  <c r="F14" i="8"/>
  <c r="H15" i="8"/>
  <c r="I15" i="8" s="1"/>
  <c r="D36" i="8"/>
  <c r="E36" i="8" s="1"/>
  <c r="H36" i="8"/>
  <c r="I36" i="8" s="1"/>
  <c r="H16" i="8"/>
  <c r="I16" i="8" s="1"/>
  <c r="C35" i="8"/>
  <c r="D52" i="8"/>
  <c r="E52" i="8" s="1"/>
  <c r="P10" i="20"/>
  <c r="Q10" i="20" s="1"/>
  <c r="D15" i="8"/>
  <c r="E15" i="8" s="1"/>
  <c r="C50" i="8"/>
  <c r="D16" i="8"/>
  <c r="E16" i="8" s="1"/>
  <c r="G14" i="8"/>
  <c r="B53" i="8"/>
  <c r="H10" i="20"/>
  <c r="I10" i="20" s="1"/>
  <c r="T46" i="7"/>
  <c r="U46" i="7" s="1"/>
  <c r="T53" i="7"/>
  <c r="U53" i="7" s="1"/>
  <c r="T56" i="7"/>
  <c r="U56" i="7" s="1"/>
  <c r="T59" i="7"/>
  <c r="U59" i="7" s="1"/>
  <c r="T61" i="7"/>
  <c r="U61" i="7" s="1"/>
  <c r="T63" i="7"/>
  <c r="U63" i="7" s="1"/>
  <c r="S65" i="7"/>
  <c r="S26" i="6"/>
  <c r="T26" i="4"/>
  <c r="U26" i="4" s="1"/>
  <c r="D54" i="8"/>
  <c r="E54" i="8" s="1"/>
  <c r="C82" i="8" l="1"/>
  <c r="D82" i="8" s="1"/>
  <c r="E82" i="8" s="1"/>
  <c r="H35" i="8"/>
  <c r="I35" i="8" s="1"/>
  <c r="B64" i="8"/>
  <c r="D56" i="8"/>
  <c r="E56" i="8" s="1"/>
  <c r="B81" i="8"/>
  <c r="D81" i="8" s="1"/>
  <c r="E81" i="8" s="1"/>
  <c r="D35" i="8"/>
  <c r="E35" i="8" s="1"/>
  <c r="H14" i="8"/>
  <c r="I14" i="8" s="1"/>
  <c r="D14" i="8"/>
  <c r="E14" i="8" s="1"/>
  <c r="T65" i="7"/>
  <c r="U65" i="7" s="1"/>
  <c r="T58" i="3"/>
  <c r="U58" i="3" s="1"/>
  <c r="C47" i="8"/>
  <c r="D48" i="8"/>
  <c r="E48" i="8" s="1"/>
  <c r="C53" i="8"/>
  <c r="D53" i="8" s="1"/>
  <c r="E53" i="8" s="1"/>
  <c r="T26" i="6"/>
  <c r="U26" i="6" s="1"/>
  <c r="D50" i="8"/>
  <c r="E50" i="8" s="1"/>
  <c r="S59" i="3"/>
  <c r="T59" i="3" s="1"/>
  <c r="U59" i="3" s="1"/>
  <c r="O6" i="18"/>
  <c r="C64" i="8" l="1"/>
  <c r="D64" i="8" s="1"/>
  <c r="E64" i="8" s="1"/>
  <c r="B83" i="8"/>
  <c r="D47" i="8"/>
  <c r="E47" i="8" s="1"/>
  <c r="C83" i="8"/>
  <c r="K49" i="3"/>
  <c r="J49" i="3"/>
  <c r="K48" i="3"/>
  <c r="J48" i="3"/>
  <c r="F49" i="3"/>
  <c r="F48" i="3"/>
  <c r="C49" i="3"/>
  <c r="B49" i="3"/>
  <c r="C48" i="3"/>
  <c r="B48" i="3"/>
  <c r="E54" i="2"/>
  <c r="E55" i="2"/>
  <c r="E56" i="2"/>
  <c r="D83" i="8" l="1"/>
  <c r="E83" i="8" s="1"/>
  <c r="D48" i="3"/>
  <c r="E48" i="3" s="1"/>
  <c r="D49" i="3"/>
  <c r="E49" i="3" s="1"/>
  <c r="H48" i="3"/>
  <c r="I48" i="3" s="1"/>
  <c r="L49" i="3"/>
  <c r="M49" i="3" s="1"/>
  <c r="L48" i="3"/>
  <c r="M48" i="3" s="1"/>
  <c r="H49" i="3"/>
  <c r="I49" i="3" s="1"/>
  <c r="F53" i="3"/>
  <c r="J53" i="3"/>
  <c r="B36" i="3"/>
  <c r="P31" i="7"/>
  <c r="Q31" i="7" s="1"/>
  <c r="L31" i="7"/>
  <c r="M31" i="7" s="1"/>
  <c r="H31" i="7"/>
  <c r="I31" i="7" s="1"/>
  <c r="B52" i="7"/>
  <c r="C52" i="7"/>
  <c r="F52" i="7"/>
  <c r="G52" i="7"/>
  <c r="J52" i="7"/>
  <c r="K52" i="7"/>
  <c r="N52" i="7"/>
  <c r="O52" i="7"/>
  <c r="D52" i="7" l="1"/>
  <c r="E52" i="7" s="1"/>
  <c r="P52" i="7"/>
  <c r="Q52" i="7" s="1"/>
  <c r="L52" i="7"/>
  <c r="M52" i="7" s="1"/>
  <c r="H52" i="7"/>
  <c r="I52" i="7" s="1"/>
  <c r="H10" i="7"/>
  <c r="I10" i="7" s="1"/>
  <c r="L10" i="7"/>
  <c r="M10" i="7" s="1"/>
  <c r="P10" i="7"/>
  <c r="Q10" i="7" s="1"/>
  <c r="K12" i="3"/>
  <c r="J12" i="3"/>
  <c r="F12" i="3"/>
  <c r="C12" i="3"/>
  <c r="B12" i="3"/>
  <c r="P12" i="2"/>
  <c r="Q12" i="2" s="1"/>
  <c r="L12" i="2"/>
  <c r="M12" i="2" s="1"/>
  <c r="H12" i="2"/>
  <c r="I12" i="2" s="1"/>
  <c r="D12" i="2"/>
  <c r="E12" i="2" s="1"/>
  <c r="D12" i="3" l="1"/>
  <c r="E12" i="3" s="1"/>
  <c r="L12" i="3"/>
  <c r="M12" i="3" s="1"/>
  <c r="H12" i="3"/>
  <c r="I12" i="3" s="1"/>
  <c r="D10" i="7"/>
  <c r="E10" i="7" s="1"/>
  <c r="D31" i="7"/>
  <c r="E31" i="7" s="1"/>
  <c r="P47" i="2"/>
  <c r="Q47" i="2" s="1"/>
  <c r="L47" i="2"/>
  <c r="M47" i="2" s="1"/>
  <c r="H47" i="2"/>
  <c r="I47" i="2" s="1"/>
  <c r="D47" i="2"/>
  <c r="E47" i="2" s="1"/>
  <c r="P47" i="1"/>
  <c r="Q47" i="1" s="1"/>
  <c r="L47" i="1"/>
  <c r="M47" i="1" s="1"/>
  <c r="D47" i="1"/>
  <c r="E47" i="1" s="1"/>
  <c r="G6" i="18" l="1"/>
  <c r="G21" i="8" s="1"/>
  <c r="G20" i="8" l="1"/>
  <c r="B61" i="7"/>
  <c r="H42" i="2" l="1"/>
  <c r="H43" i="2"/>
  <c r="H44" i="2"/>
  <c r="B57" i="3" l="1"/>
  <c r="C57" i="3"/>
  <c r="F57" i="3"/>
  <c r="J57" i="3"/>
  <c r="K57" i="3"/>
  <c r="H56" i="2"/>
  <c r="I56" i="2" s="1"/>
  <c r="L56" i="2"/>
  <c r="M56" i="2" s="1"/>
  <c r="P56" i="2"/>
  <c r="Q56" i="2" s="1"/>
  <c r="B56" i="3"/>
  <c r="C56" i="3"/>
  <c r="F56" i="3"/>
  <c r="J56" i="3"/>
  <c r="K56" i="3"/>
  <c r="N55" i="3"/>
  <c r="O55" i="3"/>
  <c r="H55" i="2"/>
  <c r="I55" i="2" s="1"/>
  <c r="L55" i="2"/>
  <c r="M55" i="2" s="1"/>
  <c r="P55" i="2"/>
  <c r="Q55" i="2" s="1"/>
  <c r="P55" i="1"/>
  <c r="Q55" i="1" s="1"/>
  <c r="L55" i="1"/>
  <c r="M55" i="1" s="1"/>
  <c r="D55" i="1"/>
  <c r="E55" i="1" s="1"/>
  <c r="O20" i="3"/>
  <c r="N20" i="3"/>
  <c r="K20" i="3"/>
  <c r="J20" i="3"/>
  <c r="F20" i="3"/>
  <c r="C20" i="3"/>
  <c r="B20" i="3"/>
  <c r="P19" i="1"/>
  <c r="Q19" i="1" s="1"/>
  <c r="L19" i="1"/>
  <c r="M19" i="1" s="1"/>
  <c r="D19" i="1"/>
  <c r="E19" i="1" s="1"/>
  <c r="D57" i="3" l="1"/>
  <c r="E57" i="3" s="1"/>
  <c r="L57" i="3"/>
  <c r="M57" i="3" s="1"/>
  <c r="H56" i="3"/>
  <c r="I56" i="3" s="1"/>
  <c r="H57" i="3"/>
  <c r="I57" i="3" s="1"/>
  <c r="P55" i="3"/>
  <c r="Q55" i="3" s="1"/>
  <c r="D56" i="3"/>
  <c r="E56" i="3" s="1"/>
  <c r="L56" i="3"/>
  <c r="M56" i="3" s="1"/>
  <c r="G42" i="8"/>
  <c r="G41" i="8" s="1"/>
  <c r="N6" i="18"/>
  <c r="K6" i="18"/>
  <c r="C42" i="8" s="1"/>
  <c r="C41" i="8" s="1"/>
  <c r="J6" i="18"/>
  <c r="B42" i="8" s="1"/>
  <c r="F6" i="18"/>
  <c r="F21" i="8" s="1"/>
  <c r="C6" i="18"/>
  <c r="C21" i="8" s="1"/>
  <c r="B6" i="18"/>
  <c r="B21" i="8" s="1"/>
  <c r="B20" i="8" s="1"/>
  <c r="Q5" i="18"/>
  <c r="L5" i="18"/>
  <c r="M5" i="18" s="1"/>
  <c r="H5" i="18"/>
  <c r="I5" i="18" s="1"/>
  <c r="D5" i="18"/>
  <c r="E5" i="18" s="1"/>
  <c r="Q4" i="18"/>
  <c r="L4" i="18"/>
  <c r="M4" i="18" s="1"/>
  <c r="H4" i="18"/>
  <c r="I4" i="18" s="1"/>
  <c r="D4" i="18"/>
  <c r="E4" i="18" s="1"/>
  <c r="A1" i="18"/>
  <c r="O64" i="7"/>
  <c r="N64" i="7"/>
  <c r="K64" i="7"/>
  <c r="J64" i="7"/>
  <c r="G64" i="7"/>
  <c r="F64" i="7"/>
  <c r="C64" i="7"/>
  <c r="B64" i="7"/>
  <c r="O63" i="7"/>
  <c r="N63" i="7"/>
  <c r="K63" i="7"/>
  <c r="J63" i="7"/>
  <c r="G63" i="7"/>
  <c r="F63" i="7"/>
  <c r="C63" i="7"/>
  <c r="B63" i="7"/>
  <c r="O62" i="7"/>
  <c r="N62" i="7"/>
  <c r="K62" i="7"/>
  <c r="J62" i="7"/>
  <c r="G62" i="7"/>
  <c r="F62" i="7"/>
  <c r="C62" i="7"/>
  <c r="B62" i="7"/>
  <c r="O61" i="7"/>
  <c r="N61" i="7"/>
  <c r="K61" i="7"/>
  <c r="J61" i="7"/>
  <c r="G61" i="7"/>
  <c r="F61" i="7"/>
  <c r="C61" i="7"/>
  <c r="O60" i="7"/>
  <c r="N60" i="7"/>
  <c r="K60" i="7"/>
  <c r="J60" i="7"/>
  <c r="G60" i="7"/>
  <c r="F60" i="7"/>
  <c r="C60" i="7"/>
  <c r="B60" i="7"/>
  <c r="O59" i="7"/>
  <c r="N59" i="7"/>
  <c r="K59" i="7"/>
  <c r="J59" i="7"/>
  <c r="G59" i="7"/>
  <c r="F59" i="7"/>
  <c r="C59" i="7"/>
  <c r="B59" i="7"/>
  <c r="O57" i="7"/>
  <c r="N57" i="7"/>
  <c r="K57" i="7"/>
  <c r="J57" i="7"/>
  <c r="G57" i="7"/>
  <c r="F57" i="7"/>
  <c r="C57" i="7"/>
  <c r="B57" i="7"/>
  <c r="O56" i="7"/>
  <c r="N56" i="7"/>
  <c r="K56" i="7"/>
  <c r="J56" i="7"/>
  <c r="G56" i="7"/>
  <c r="F56" i="7"/>
  <c r="C56" i="7"/>
  <c r="B56" i="7"/>
  <c r="O54" i="7"/>
  <c r="N54" i="7"/>
  <c r="K54" i="7"/>
  <c r="J54" i="7"/>
  <c r="G54" i="7"/>
  <c r="F54" i="7"/>
  <c r="C54" i="7"/>
  <c r="B54" i="7"/>
  <c r="O53" i="7"/>
  <c r="N53" i="7"/>
  <c r="K53" i="7"/>
  <c r="J53" i="7"/>
  <c r="G53" i="7"/>
  <c r="F53" i="7"/>
  <c r="C53" i="7"/>
  <c r="B53" i="7"/>
  <c r="O51" i="7"/>
  <c r="N51" i="7"/>
  <c r="K51" i="7"/>
  <c r="J51" i="7"/>
  <c r="G51" i="7"/>
  <c r="F51" i="7"/>
  <c r="C51" i="7"/>
  <c r="B51" i="7"/>
  <c r="O50" i="7"/>
  <c r="N50" i="7"/>
  <c r="K50" i="7"/>
  <c r="J50" i="7"/>
  <c r="G50" i="7"/>
  <c r="F50" i="7"/>
  <c r="C50" i="7"/>
  <c r="B50" i="7"/>
  <c r="O49" i="7"/>
  <c r="N49" i="7"/>
  <c r="K49" i="7"/>
  <c r="J49" i="7"/>
  <c r="G49" i="7"/>
  <c r="F49" i="7"/>
  <c r="C49" i="7"/>
  <c r="B49" i="7"/>
  <c r="O48" i="7"/>
  <c r="N48" i="7"/>
  <c r="K48" i="7"/>
  <c r="J48" i="7"/>
  <c r="G48" i="7"/>
  <c r="F48" i="7"/>
  <c r="C48" i="7"/>
  <c r="B48" i="7"/>
  <c r="O47" i="7"/>
  <c r="N47" i="7"/>
  <c r="K47" i="7"/>
  <c r="J47" i="7"/>
  <c r="G47" i="7"/>
  <c r="F47" i="7"/>
  <c r="C47" i="7"/>
  <c r="B47" i="7"/>
  <c r="O46" i="7"/>
  <c r="N46" i="7"/>
  <c r="K46" i="7"/>
  <c r="J46" i="7"/>
  <c r="G46" i="7"/>
  <c r="F46" i="7"/>
  <c r="C46" i="7"/>
  <c r="B46" i="7"/>
  <c r="O43" i="7"/>
  <c r="G28" i="8" s="1"/>
  <c r="N43" i="7"/>
  <c r="F28" i="8" s="1"/>
  <c r="K43" i="7"/>
  <c r="C28" i="8" s="1"/>
  <c r="J43" i="7"/>
  <c r="B28" i="8" s="1"/>
  <c r="G43" i="7"/>
  <c r="G7" i="8" s="1"/>
  <c r="F43" i="7"/>
  <c r="F7" i="8" s="1"/>
  <c r="C43" i="7"/>
  <c r="C7" i="8" s="1"/>
  <c r="B43" i="7"/>
  <c r="B7" i="8" s="1"/>
  <c r="P42" i="7"/>
  <c r="Q42" i="7" s="1"/>
  <c r="L42" i="7"/>
  <c r="M42" i="7" s="1"/>
  <c r="H42" i="7"/>
  <c r="I42" i="7" s="1"/>
  <c r="D42" i="7"/>
  <c r="E42" i="7" s="1"/>
  <c r="P41" i="7"/>
  <c r="Q41" i="7" s="1"/>
  <c r="L41" i="7"/>
  <c r="M41" i="7" s="1"/>
  <c r="H41" i="7"/>
  <c r="I41" i="7" s="1"/>
  <c r="D41" i="7"/>
  <c r="E41" i="7" s="1"/>
  <c r="P40" i="7"/>
  <c r="Q40" i="7" s="1"/>
  <c r="L40" i="7"/>
  <c r="M40" i="7" s="1"/>
  <c r="H40" i="7"/>
  <c r="I40" i="7" s="1"/>
  <c r="D40" i="7"/>
  <c r="E40" i="7" s="1"/>
  <c r="P39" i="7"/>
  <c r="Q39" i="7" s="1"/>
  <c r="L39" i="7"/>
  <c r="M39" i="7" s="1"/>
  <c r="H39" i="7"/>
  <c r="I39" i="7" s="1"/>
  <c r="D39" i="7"/>
  <c r="E39" i="7" s="1"/>
  <c r="P38" i="7"/>
  <c r="Q38" i="7" s="1"/>
  <c r="L38" i="7"/>
  <c r="M38" i="7" s="1"/>
  <c r="H38" i="7"/>
  <c r="I38" i="7" s="1"/>
  <c r="D38" i="7"/>
  <c r="E38" i="7" s="1"/>
  <c r="P37" i="7"/>
  <c r="Q37" i="7" s="1"/>
  <c r="L37" i="7"/>
  <c r="M37" i="7" s="1"/>
  <c r="H37" i="7"/>
  <c r="I37" i="7" s="1"/>
  <c r="D37" i="7"/>
  <c r="E37" i="7" s="1"/>
  <c r="P36" i="7"/>
  <c r="Q36" i="7" s="1"/>
  <c r="L36" i="7"/>
  <c r="M36" i="7" s="1"/>
  <c r="H36" i="7"/>
  <c r="I36" i="7" s="1"/>
  <c r="D36" i="7"/>
  <c r="E36" i="7" s="1"/>
  <c r="P35" i="7"/>
  <c r="Q35" i="7" s="1"/>
  <c r="L35" i="7"/>
  <c r="M35" i="7" s="1"/>
  <c r="H35" i="7"/>
  <c r="I35" i="7" s="1"/>
  <c r="D35" i="7"/>
  <c r="E35" i="7" s="1"/>
  <c r="P33" i="7"/>
  <c r="Q33" i="7" s="1"/>
  <c r="L33" i="7"/>
  <c r="M33" i="7" s="1"/>
  <c r="H33" i="7"/>
  <c r="I33" i="7" s="1"/>
  <c r="D33" i="7"/>
  <c r="E33" i="7" s="1"/>
  <c r="P32" i="7"/>
  <c r="Q32" i="7" s="1"/>
  <c r="L32" i="7"/>
  <c r="M32" i="7" s="1"/>
  <c r="H32" i="7"/>
  <c r="I32" i="7" s="1"/>
  <c r="D32" i="7"/>
  <c r="E32" i="7" s="1"/>
  <c r="P30" i="7"/>
  <c r="Q30" i="7" s="1"/>
  <c r="L30" i="7"/>
  <c r="M30" i="7" s="1"/>
  <c r="H30" i="7"/>
  <c r="I30" i="7" s="1"/>
  <c r="D30" i="7"/>
  <c r="E30" i="7" s="1"/>
  <c r="P29" i="7"/>
  <c r="Q29" i="7" s="1"/>
  <c r="L29" i="7"/>
  <c r="M29" i="7" s="1"/>
  <c r="H29" i="7"/>
  <c r="I29" i="7" s="1"/>
  <c r="D29" i="7"/>
  <c r="E29" i="7" s="1"/>
  <c r="P28" i="7"/>
  <c r="Q28" i="7" s="1"/>
  <c r="L28" i="7"/>
  <c r="M28" i="7" s="1"/>
  <c r="H28" i="7"/>
  <c r="I28" i="7" s="1"/>
  <c r="D28" i="7"/>
  <c r="E28" i="7" s="1"/>
  <c r="P27" i="7"/>
  <c r="Q27" i="7" s="1"/>
  <c r="L27" i="7"/>
  <c r="M27" i="7" s="1"/>
  <c r="H27" i="7"/>
  <c r="I27" i="7" s="1"/>
  <c r="D27" i="7"/>
  <c r="E27" i="7" s="1"/>
  <c r="P26" i="7"/>
  <c r="Q26" i="7" s="1"/>
  <c r="L26" i="7"/>
  <c r="M26" i="7" s="1"/>
  <c r="H26" i="7"/>
  <c r="I26" i="7" s="1"/>
  <c r="D26" i="7"/>
  <c r="E26" i="7" s="1"/>
  <c r="P25" i="7"/>
  <c r="Q25" i="7" s="1"/>
  <c r="L25" i="7"/>
  <c r="M25" i="7" s="1"/>
  <c r="H25" i="7"/>
  <c r="I25" i="7" s="1"/>
  <c r="D25" i="7"/>
  <c r="E25" i="7" s="1"/>
  <c r="O22" i="7"/>
  <c r="G27" i="8" s="1"/>
  <c r="N22" i="7"/>
  <c r="F27" i="8" s="1"/>
  <c r="K22" i="7"/>
  <c r="C27" i="8" s="1"/>
  <c r="J22" i="7"/>
  <c r="B27" i="8" s="1"/>
  <c r="G22" i="7"/>
  <c r="G6" i="8" s="1"/>
  <c r="F22" i="7"/>
  <c r="C22" i="7"/>
  <c r="C6" i="8" s="1"/>
  <c r="B22" i="7"/>
  <c r="B6" i="8" s="1"/>
  <c r="P21" i="7"/>
  <c r="Q21" i="7" s="1"/>
  <c r="L21" i="7"/>
  <c r="M21" i="7" s="1"/>
  <c r="H21" i="7"/>
  <c r="I21" i="7" s="1"/>
  <c r="D21" i="7"/>
  <c r="E21" i="7" s="1"/>
  <c r="P20" i="7"/>
  <c r="Q20" i="7" s="1"/>
  <c r="L20" i="7"/>
  <c r="M20" i="7" s="1"/>
  <c r="H20" i="7"/>
  <c r="I20" i="7" s="1"/>
  <c r="D20" i="7"/>
  <c r="E20" i="7" s="1"/>
  <c r="P19" i="7"/>
  <c r="Q19" i="7" s="1"/>
  <c r="L19" i="7"/>
  <c r="M19" i="7" s="1"/>
  <c r="H19" i="7"/>
  <c r="I19" i="7" s="1"/>
  <c r="D19" i="7"/>
  <c r="E19" i="7" s="1"/>
  <c r="P18" i="7"/>
  <c r="Q18" i="7" s="1"/>
  <c r="L18" i="7"/>
  <c r="M18" i="7" s="1"/>
  <c r="H18" i="7"/>
  <c r="I18" i="7" s="1"/>
  <c r="D18" i="7"/>
  <c r="E18" i="7" s="1"/>
  <c r="P17" i="7"/>
  <c r="Q17" i="7" s="1"/>
  <c r="L17" i="7"/>
  <c r="M17" i="7" s="1"/>
  <c r="H17" i="7"/>
  <c r="I17" i="7" s="1"/>
  <c r="D17" i="7"/>
  <c r="E17" i="7" s="1"/>
  <c r="P15" i="7"/>
  <c r="Q15" i="7" s="1"/>
  <c r="L15" i="7"/>
  <c r="M15" i="7" s="1"/>
  <c r="H15" i="7"/>
  <c r="I15" i="7" s="1"/>
  <c r="D15" i="7"/>
  <c r="E15" i="7" s="1"/>
  <c r="P14" i="7"/>
  <c r="Q14" i="7" s="1"/>
  <c r="L14" i="7"/>
  <c r="M14" i="7" s="1"/>
  <c r="H14" i="7"/>
  <c r="I14" i="7" s="1"/>
  <c r="D14" i="7"/>
  <c r="E14" i="7" s="1"/>
  <c r="P12" i="7"/>
  <c r="Q12" i="7" s="1"/>
  <c r="L12" i="7"/>
  <c r="M12" i="7" s="1"/>
  <c r="H12" i="7"/>
  <c r="I12" i="7" s="1"/>
  <c r="D12" i="7"/>
  <c r="E12" i="7" s="1"/>
  <c r="P11" i="7"/>
  <c r="Q11" i="7" s="1"/>
  <c r="L11" i="7"/>
  <c r="M11" i="7" s="1"/>
  <c r="H11" i="7"/>
  <c r="I11" i="7" s="1"/>
  <c r="D11" i="7"/>
  <c r="E11" i="7" s="1"/>
  <c r="P9" i="7"/>
  <c r="Q9" i="7" s="1"/>
  <c r="L9" i="7"/>
  <c r="M9" i="7" s="1"/>
  <c r="H9" i="7"/>
  <c r="I9" i="7" s="1"/>
  <c r="D9" i="7"/>
  <c r="E9" i="7" s="1"/>
  <c r="P8" i="7"/>
  <c r="Q8" i="7" s="1"/>
  <c r="L8" i="7"/>
  <c r="M8" i="7" s="1"/>
  <c r="H8" i="7"/>
  <c r="I8" i="7" s="1"/>
  <c r="D8" i="7"/>
  <c r="E8" i="7" s="1"/>
  <c r="P7" i="7"/>
  <c r="Q7" i="7" s="1"/>
  <c r="L7" i="7"/>
  <c r="M7" i="7" s="1"/>
  <c r="H7" i="7"/>
  <c r="I7" i="7" s="1"/>
  <c r="D7" i="7"/>
  <c r="E7" i="7" s="1"/>
  <c r="P6" i="7"/>
  <c r="Q6" i="7" s="1"/>
  <c r="L6" i="7"/>
  <c r="M6" i="7" s="1"/>
  <c r="H6" i="7"/>
  <c r="I6" i="7" s="1"/>
  <c r="D6" i="7"/>
  <c r="E6" i="7" s="1"/>
  <c r="P5" i="7"/>
  <c r="Q5" i="7" s="1"/>
  <c r="L5" i="7"/>
  <c r="M5" i="7" s="1"/>
  <c r="H5" i="7"/>
  <c r="I5" i="7" s="1"/>
  <c r="D5" i="7"/>
  <c r="E5" i="7" s="1"/>
  <c r="P4" i="7"/>
  <c r="Q4" i="7" s="1"/>
  <c r="L4" i="7"/>
  <c r="M4" i="7" s="1"/>
  <c r="H4" i="7"/>
  <c r="I4" i="7" s="1"/>
  <c r="D4" i="7"/>
  <c r="E4" i="7" s="1"/>
  <c r="A1" i="7"/>
  <c r="O3" i="6"/>
  <c r="N3" i="6"/>
  <c r="K3" i="6"/>
  <c r="J3" i="6"/>
  <c r="G3" i="6"/>
  <c r="F3" i="6"/>
  <c r="C3" i="6"/>
  <c r="B3" i="6"/>
  <c r="A1" i="6"/>
  <c r="O26" i="5"/>
  <c r="G34" i="8" s="1"/>
  <c r="N26" i="5"/>
  <c r="F34" i="8" s="1"/>
  <c r="K26" i="5"/>
  <c r="C34" i="8" s="1"/>
  <c r="J26" i="5"/>
  <c r="B34" i="8" s="1"/>
  <c r="G26" i="5"/>
  <c r="G13" i="8" s="1"/>
  <c r="F26" i="5"/>
  <c r="F13" i="8" s="1"/>
  <c r="C26" i="5"/>
  <c r="C13" i="8" s="1"/>
  <c r="B26" i="5"/>
  <c r="B13" i="8" s="1"/>
  <c r="P25" i="5"/>
  <c r="Q25" i="5" s="1"/>
  <c r="L25" i="5"/>
  <c r="M25" i="5" s="1"/>
  <c r="H25" i="5"/>
  <c r="I25" i="5" s="1"/>
  <c r="D25" i="5"/>
  <c r="E25" i="5" s="1"/>
  <c r="P24" i="5"/>
  <c r="Q24" i="5" s="1"/>
  <c r="L24" i="5"/>
  <c r="M24" i="5" s="1"/>
  <c r="H24" i="5"/>
  <c r="I24" i="5" s="1"/>
  <c r="D24" i="5"/>
  <c r="E24" i="5" s="1"/>
  <c r="P23" i="5"/>
  <c r="Q23" i="5" s="1"/>
  <c r="L23" i="5"/>
  <c r="M23" i="5" s="1"/>
  <c r="H23" i="5"/>
  <c r="I23" i="5" s="1"/>
  <c r="D23" i="5"/>
  <c r="E23" i="5" s="1"/>
  <c r="P21" i="5"/>
  <c r="Q21" i="5" s="1"/>
  <c r="L21" i="5"/>
  <c r="M21" i="5" s="1"/>
  <c r="H21" i="5"/>
  <c r="I21" i="5" s="1"/>
  <c r="D21" i="5"/>
  <c r="E21" i="5" s="1"/>
  <c r="P20" i="5"/>
  <c r="Q20" i="5" s="1"/>
  <c r="L20" i="5"/>
  <c r="M20" i="5" s="1"/>
  <c r="H20" i="5"/>
  <c r="I20" i="5" s="1"/>
  <c r="D20" i="5"/>
  <c r="E20" i="5" s="1"/>
  <c r="P19" i="5"/>
  <c r="Q19" i="5" s="1"/>
  <c r="L19" i="5"/>
  <c r="M19" i="5" s="1"/>
  <c r="H19" i="5"/>
  <c r="I19" i="5" s="1"/>
  <c r="D19" i="5"/>
  <c r="E19" i="5" s="1"/>
  <c r="P18" i="5"/>
  <c r="Q18" i="5" s="1"/>
  <c r="L18" i="5"/>
  <c r="M18" i="5" s="1"/>
  <c r="H18" i="5"/>
  <c r="I18" i="5" s="1"/>
  <c r="D18" i="5"/>
  <c r="E18" i="5" s="1"/>
  <c r="P17" i="5"/>
  <c r="Q17" i="5" s="1"/>
  <c r="L17" i="5"/>
  <c r="M17" i="5" s="1"/>
  <c r="H17" i="5"/>
  <c r="I17" i="5" s="1"/>
  <c r="D17" i="5"/>
  <c r="E17" i="5" s="1"/>
  <c r="P16" i="5"/>
  <c r="Q16" i="5" s="1"/>
  <c r="L16" i="5"/>
  <c r="M16" i="5" s="1"/>
  <c r="H16" i="5"/>
  <c r="I16" i="5" s="1"/>
  <c r="D16" i="5"/>
  <c r="E16" i="5" s="1"/>
  <c r="P15" i="5"/>
  <c r="Q15" i="5" s="1"/>
  <c r="L15" i="5"/>
  <c r="M15" i="5" s="1"/>
  <c r="H15" i="5"/>
  <c r="I15" i="5" s="1"/>
  <c r="D15" i="5"/>
  <c r="E15" i="5" s="1"/>
  <c r="P14" i="5"/>
  <c r="Q14" i="5" s="1"/>
  <c r="L14" i="5"/>
  <c r="M14" i="5" s="1"/>
  <c r="H14" i="5"/>
  <c r="I14" i="5" s="1"/>
  <c r="D14" i="5"/>
  <c r="E14" i="5" s="1"/>
  <c r="P13" i="5"/>
  <c r="Q13" i="5" s="1"/>
  <c r="L13" i="5"/>
  <c r="M13" i="5" s="1"/>
  <c r="H13" i="5"/>
  <c r="I13" i="5" s="1"/>
  <c r="D13" i="5"/>
  <c r="E13" i="5" s="1"/>
  <c r="H12" i="5"/>
  <c r="I12" i="5" s="1"/>
  <c r="D12" i="5"/>
  <c r="E12" i="5" s="1"/>
  <c r="H11" i="5"/>
  <c r="I11" i="5" s="1"/>
  <c r="D11" i="5"/>
  <c r="E11" i="5" s="1"/>
  <c r="H9" i="5"/>
  <c r="I9" i="5" s="1"/>
  <c r="D9" i="5"/>
  <c r="E9" i="5" s="1"/>
  <c r="P6" i="5"/>
  <c r="Q6" i="5" s="1"/>
  <c r="L6" i="5"/>
  <c r="M6" i="5" s="1"/>
  <c r="H6" i="5"/>
  <c r="I6" i="5" s="1"/>
  <c r="D6" i="5"/>
  <c r="E6" i="5" s="1"/>
  <c r="P5" i="5"/>
  <c r="Q5" i="5" s="1"/>
  <c r="L5" i="5"/>
  <c r="M5" i="5" s="1"/>
  <c r="H5" i="5"/>
  <c r="I5" i="5" s="1"/>
  <c r="D5" i="5"/>
  <c r="E5" i="5" s="1"/>
  <c r="P4" i="5"/>
  <c r="Q4" i="5" s="1"/>
  <c r="L4" i="5"/>
  <c r="M4" i="5" s="1"/>
  <c r="H4" i="5"/>
  <c r="I4" i="5" s="1"/>
  <c r="D4" i="5"/>
  <c r="E4" i="5" s="1"/>
  <c r="P3" i="5"/>
  <c r="Q3" i="5" s="1"/>
  <c r="L3" i="5"/>
  <c r="M3" i="5" s="1"/>
  <c r="H3" i="5"/>
  <c r="I3" i="5" s="1"/>
  <c r="D3" i="5"/>
  <c r="E3" i="5" s="1"/>
  <c r="A1" i="5"/>
  <c r="O26" i="4"/>
  <c r="G33" i="8" s="1"/>
  <c r="N26" i="4"/>
  <c r="F33" i="8" s="1"/>
  <c r="K26" i="4"/>
  <c r="C33" i="8" s="1"/>
  <c r="J26" i="4"/>
  <c r="B33" i="8" s="1"/>
  <c r="G26" i="4"/>
  <c r="G12" i="8" s="1"/>
  <c r="F26" i="4"/>
  <c r="F12" i="8" s="1"/>
  <c r="C26" i="4"/>
  <c r="C12" i="8" s="1"/>
  <c r="B26" i="4"/>
  <c r="B12" i="8" s="1"/>
  <c r="P25" i="4"/>
  <c r="Q25" i="4" s="1"/>
  <c r="L25" i="4"/>
  <c r="M25" i="4" s="1"/>
  <c r="H25" i="4"/>
  <c r="I25" i="4" s="1"/>
  <c r="D25" i="4"/>
  <c r="E25" i="4" s="1"/>
  <c r="P24" i="4"/>
  <c r="Q24" i="4" s="1"/>
  <c r="L24" i="4"/>
  <c r="M24" i="4" s="1"/>
  <c r="H24" i="4"/>
  <c r="I24" i="4" s="1"/>
  <c r="D24" i="4"/>
  <c r="E24" i="4" s="1"/>
  <c r="P23" i="4"/>
  <c r="Q23" i="4" s="1"/>
  <c r="L23" i="4"/>
  <c r="M23" i="4" s="1"/>
  <c r="H23" i="4"/>
  <c r="I23" i="4" s="1"/>
  <c r="D23" i="4"/>
  <c r="E23" i="4" s="1"/>
  <c r="P20" i="4"/>
  <c r="Q20" i="4" s="1"/>
  <c r="L20" i="4"/>
  <c r="M20" i="4" s="1"/>
  <c r="H20" i="4"/>
  <c r="I20" i="4" s="1"/>
  <c r="D20" i="4"/>
  <c r="E20" i="4" s="1"/>
  <c r="P19" i="4"/>
  <c r="Q19" i="4" s="1"/>
  <c r="L19" i="4"/>
  <c r="M19" i="4" s="1"/>
  <c r="H19" i="4"/>
  <c r="I19" i="4" s="1"/>
  <c r="D19" i="4"/>
  <c r="E19" i="4" s="1"/>
  <c r="P18" i="4"/>
  <c r="Q18" i="4" s="1"/>
  <c r="L18" i="4"/>
  <c r="M18" i="4" s="1"/>
  <c r="H18" i="4"/>
  <c r="I18" i="4" s="1"/>
  <c r="D18" i="4"/>
  <c r="E18" i="4" s="1"/>
  <c r="P17" i="4"/>
  <c r="Q17" i="4" s="1"/>
  <c r="L17" i="4"/>
  <c r="M17" i="4" s="1"/>
  <c r="H17" i="4"/>
  <c r="I17" i="4" s="1"/>
  <c r="D17" i="4"/>
  <c r="E17" i="4" s="1"/>
  <c r="P16" i="4"/>
  <c r="Q16" i="4" s="1"/>
  <c r="L16" i="4"/>
  <c r="M16" i="4" s="1"/>
  <c r="H16" i="4"/>
  <c r="I16" i="4" s="1"/>
  <c r="D16" i="4"/>
  <c r="E16" i="4" s="1"/>
  <c r="P15" i="4"/>
  <c r="Q15" i="4" s="1"/>
  <c r="L15" i="4"/>
  <c r="M15" i="4" s="1"/>
  <c r="H15" i="4"/>
  <c r="I15" i="4" s="1"/>
  <c r="D15" i="4"/>
  <c r="E15" i="4" s="1"/>
  <c r="P13" i="4"/>
  <c r="Q13" i="4" s="1"/>
  <c r="L13" i="4"/>
  <c r="M13" i="4" s="1"/>
  <c r="H13" i="4"/>
  <c r="I13" i="4" s="1"/>
  <c r="D13" i="4"/>
  <c r="E13" i="4" s="1"/>
  <c r="H12" i="4"/>
  <c r="I12" i="4" s="1"/>
  <c r="D12" i="4"/>
  <c r="E12" i="4" s="1"/>
  <c r="H11" i="4"/>
  <c r="I11" i="4" s="1"/>
  <c r="D11" i="4"/>
  <c r="E11" i="4" s="1"/>
  <c r="H9" i="4"/>
  <c r="I9" i="4" s="1"/>
  <c r="D9" i="4"/>
  <c r="E9" i="4" s="1"/>
  <c r="P6" i="4"/>
  <c r="Q6" i="4" s="1"/>
  <c r="L6" i="4"/>
  <c r="M6" i="4" s="1"/>
  <c r="H6" i="4"/>
  <c r="I6" i="4" s="1"/>
  <c r="D6" i="4"/>
  <c r="E6" i="4" s="1"/>
  <c r="P5" i="4"/>
  <c r="Q5" i="4" s="1"/>
  <c r="L5" i="4"/>
  <c r="M5" i="4" s="1"/>
  <c r="H5" i="4"/>
  <c r="I5" i="4" s="1"/>
  <c r="D5" i="4"/>
  <c r="E5" i="4" s="1"/>
  <c r="P4" i="4"/>
  <c r="Q4" i="4" s="1"/>
  <c r="L4" i="4"/>
  <c r="M4" i="4" s="1"/>
  <c r="H4" i="4"/>
  <c r="I4" i="4" s="1"/>
  <c r="D4" i="4"/>
  <c r="E4" i="4" s="1"/>
  <c r="P3" i="4"/>
  <c r="Q3" i="4" s="1"/>
  <c r="L3" i="4"/>
  <c r="M3" i="4" s="1"/>
  <c r="H3" i="4"/>
  <c r="I3" i="4" s="1"/>
  <c r="D3" i="4"/>
  <c r="E3" i="4" s="1"/>
  <c r="K58" i="3"/>
  <c r="J58" i="3"/>
  <c r="F58" i="3"/>
  <c r="C58" i="3"/>
  <c r="B58" i="3"/>
  <c r="O54" i="3"/>
  <c r="N54" i="3"/>
  <c r="K55" i="3"/>
  <c r="J55" i="3"/>
  <c r="F55" i="3"/>
  <c r="C55" i="3"/>
  <c r="B55" i="3"/>
  <c r="O53" i="3"/>
  <c r="N53" i="3"/>
  <c r="K54" i="3"/>
  <c r="J54" i="3"/>
  <c r="F54" i="3"/>
  <c r="C54" i="3"/>
  <c r="B54" i="3"/>
  <c r="K53" i="3"/>
  <c r="C53" i="3"/>
  <c r="B53" i="3"/>
  <c r="O52" i="3"/>
  <c r="N52" i="3"/>
  <c r="K52" i="3"/>
  <c r="J52" i="3"/>
  <c r="F52" i="3"/>
  <c r="C52" i="3"/>
  <c r="B52" i="3"/>
  <c r="O51" i="3"/>
  <c r="N51" i="3"/>
  <c r="K51" i="3"/>
  <c r="J51" i="3"/>
  <c r="F51" i="3"/>
  <c r="C51" i="3"/>
  <c r="B51" i="3"/>
  <c r="K50" i="3"/>
  <c r="J50" i="3"/>
  <c r="F50" i="3"/>
  <c r="C50" i="3"/>
  <c r="B50" i="3"/>
  <c r="K47" i="3"/>
  <c r="J47" i="3"/>
  <c r="F47" i="3"/>
  <c r="C47" i="3"/>
  <c r="B47" i="3"/>
  <c r="O46" i="3"/>
  <c r="N46" i="3"/>
  <c r="K46" i="3"/>
  <c r="J46" i="3"/>
  <c r="F46" i="3"/>
  <c r="C46" i="3"/>
  <c r="B46" i="3"/>
  <c r="O45" i="3"/>
  <c r="N45" i="3"/>
  <c r="K45" i="3"/>
  <c r="J45" i="3"/>
  <c r="F45" i="3"/>
  <c r="C45" i="3"/>
  <c r="B45" i="3"/>
  <c r="O44" i="3"/>
  <c r="N44" i="3"/>
  <c r="K44" i="3"/>
  <c r="J44" i="3"/>
  <c r="F44" i="3"/>
  <c r="C44" i="3"/>
  <c r="B44" i="3"/>
  <c r="O43" i="3"/>
  <c r="N43" i="3"/>
  <c r="K43" i="3"/>
  <c r="J43" i="3"/>
  <c r="F43" i="3"/>
  <c r="C43" i="3"/>
  <c r="B43" i="3"/>
  <c r="O42" i="3"/>
  <c r="N42" i="3"/>
  <c r="K42" i="3"/>
  <c r="J42" i="3"/>
  <c r="F42" i="3"/>
  <c r="C42" i="3"/>
  <c r="B42" i="3"/>
  <c r="O41" i="3"/>
  <c r="N41" i="3"/>
  <c r="K41" i="3"/>
  <c r="J41" i="3"/>
  <c r="F41" i="3"/>
  <c r="C41" i="3"/>
  <c r="B41" i="3"/>
  <c r="O40" i="3"/>
  <c r="N40" i="3"/>
  <c r="K40" i="3"/>
  <c r="J40" i="3"/>
  <c r="F40" i="3"/>
  <c r="C40" i="3"/>
  <c r="B40" i="3"/>
  <c r="O39" i="3"/>
  <c r="N39" i="3"/>
  <c r="K39" i="3"/>
  <c r="J39" i="3"/>
  <c r="F39" i="3"/>
  <c r="C39" i="3"/>
  <c r="B39" i="3"/>
  <c r="O38" i="3"/>
  <c r="N38" i="3"/>
  <c r="K38" i="3"/>
  <c r="J38" i="3"/>
  <c r="F38" i="3"/>
  <c r="C38" i="3"/>
  <c r="B38" i="3"/>
  <c r="O37" i="3"/>
  <c r="N37" i="3"/>
  <c r="K37" i="3"/>
  <c r="J37" i="3"/>
  <c r="F37" i="3"/>
  <c r="C37" i="3"/>
  <c r="B37" i="3"/>
  <c r="O36" i="3"/>
  <c r="N36" i="3"/>
  <c r="K36" i="3"/>
  <c r="J36" i="3"/>
  <c r="F36" i="3"/>
  <c r="C36" i="3"/>
  <c r="O35" i="3"/>
  <c r="N35" i="3"/>
  <c r="K35" i="3"/>
  <c r="J35" i="3"/>
  <c r="F35" i="3"/>
  <c r="C35" i="3"/>
  <c r="B35" i="3"/>
  <c r="O34" i="3"/>
  <c r="N34" i="3"/>
  <c r="K34" i="3"/>
  <c r="J34" i="3"/>
  <c r="F34" i="3"/>
  <c r="C34" i="3"/>
  <c r="B34" i="3"/>
  <c r="O33" i="3"/>
  <c r="N33" i="3"/>
  <c r="K33" i="3"/>
  <c r="J33" i="3"/>
  <c r="F33" i="3"/>
  <c r="C33" i="3"/>
  <c r="B33" i="3"/>
  <c r="O32" i="3"/>
  <c r="N32" i="3"/>
  <c r="K32" i="3"/>
  <c r="J32" i="3"/>
  <c r="F32" i="3"/>
  <c r="C32" i="3"/>
  <c r="B32" i="3"/>
  <c r="O31" i="3"/>
  <c r="N31" i="3"/>
  <c r="K31" i="3"/>
  <c r="J31" i="3"/>
  <c r="F31" i="3"/>
  <c r="C31" i="3"/>
  <c r="B31" i="3"/>
  <c r="O30" i="3"/>
  <c r="N30" i="3"/>
  <c r="K30" i="3"/>
  <c r="J30" i="3"/>
  <c r="F30" i="3"/>
  <c r="C30" i="3"/>
  <c r="B30" i="3"/>
  <c r="O29" i="3"/>
  <c r="N29" i="3"/>
  <c r="K29" i="3"/>
  <c r="J29" i="3"/>
  <c r="F29" i="3"/>
  <c r="C29" i="3"/>
  <c r="B29" i="3"/>
  <c r="O28" i="3"/>
  <c r="N28" i="3"/>
  <c r="K28" i="3"/>
  <c r="J28" i="3"/>
  <c r="F28" i="3"/>
  <c r="C28" i="3"/>
  <c r="B28" i="3"/>
  <c r="O27" i="3"/>
  <c r="N27" i="3"/>
  <c r="K27" i="3"/>
  <c r="J27" i="3"/>
  <c r="F27" i="3"/>
  <c r="C27" i="3"/>
  <c r="B27" i="3"/>
  <c r="O26" i="3"/>
  <c r="N26" i="3"/>
  <c r="K26" i="3"/>
  <c r="J26" i="3"/>
  <c r="F26" i="3"/>
  <c r="C26" i="3"/>
  <c r="B26" i="3"/>
  <c r="O25" i="3"/>
  <c r="N25" i="3"/>
  <c r="K25" i="3"/>
  <c r="J25" i="3"/>
  <c r="F25" i="3"/>
  <c r="C25" i="3"/>
  <c r="B25" i="3"/>
  <c r="O24" i="3"/>
  <c r="N24" i="3"/>
  <c r="K24" i="3"/>
  <c r="J24" i="3"/>
  <c r="F24" i="3"/>
  <c r="C24" i="3"/>
  <c r="B24" i="3"/>
  <c r="O23" i="3"/>
  <c r="N23" i="3"/>
  <c r="K23" i="3"/>
  <c r="J23" i="3"/>
  <c r="F23" i="3"/>
  <c r="C23" i="3"/>
  <c r="B23" i="3"/>
  <c r="O21" i="3"/>
  <c r="N21" i="3"/>
  <c r="K21" i="3"/>
  <c r="J21" i="3"/>
  <c r="F21" i="3"/>
  <c r="C21" i="3"/>
  <c r="B21" i="3"/>
  <c r="L20" i="3"/>
  <c r="M20" i="3" s="1"/>
  <c r="D20" i="3"/>
  <c r="E20" i="3" s="1"/>
  <c r="O19" i="3"/>
  <c r="N19" i="3"/>
  <c r="K19" i="3"/>
  <c r="J19" i="3"/>
  <c r="F19" i="3"/>
  <c r="C19" i="3"/>
  <c r="B19" i="3"/>
  <c r="O18" i="3"/>
  <c r="N18" i="3"/>
  <c r="K18" i="3"/>
  <c r="J18" i="3"/>
  <c r="F18" i="3"/>
  <c r="C18" i="3"/>
  <c r="B18" i="3"/>
  <c r="O17" i="3"/>
  <c r="N17" i="3"/>
  <c r="K17" i="3"/>
  <c r="J17" i="3"/>
  <c r="F17" i="3"/>
  <c r="C17" i="3"/>
  <c r="B17" i="3"/>
  <c r="O16" i="3"/>
  <c r="N16" i="3"/>
  <c r="K16" i="3"/>
  <c r="J16" i="3"/>
  <c r="F16" i="3"/>
  <c r="C16" i="3"/>
  <c r="B16" i="3"/>
  <c r="O15" i="3"/>
  <c r="N15" i="3"/>
  <c r="K15" i="3"/>
  <c r="J15" i="3"/>
  <c r="F15" i="3"/>
  <c r="C15" i="3"/>
  <c r="B15" i="3"/>
  <c r="O14" i="3"/>
  <c r="N14" i="3"/>
  <c r="K14" i="3"/>
  <c r="J14" i="3"/>
  <c r="F14" i="3"/>
  <c r="C14" i="3"/>
  <c r="B14" i="3"/>
  <c r="O13" i="3"/>
  <c r="N13" i="3"/>
  <c r="K13" i="3"/>
  <c r="J13" i="3"/>
  <c r="F13" i="3"/>
  <c r="C13" i="3"/>
  <c r="B13" i="3"/>
  <c r="O11" i="3"/>
  <c r="N11" i="3"/>
  <c r="K11" i="3"/>
  <c r="J11" i="3"/>
  <c r="F11" i="3"/>
  <c r="C11" i="3"/>
  <c r="B11" i="3"/>
  <c r="O10" i="3"/>
  <c r="N10" i="3"/>
  <c r="K10" i="3"/>
  <c r="J10" i="3"/>
  <c r="F10" i="3"/>
  <c r="C10" i="3"/>
  <c r="B10" i="3"/>
  <c r="O9" i="3"/>
  <c r="N9" i="3"/>
  <c r="K9" i="3"/>
  <c r="J9" i="3"/>
  <c r="F9" i="3"/>
  <c r="C9" i="3"/>
  <c r="B9" i="3"/>
  <c r="O8" i="3"/>
  <c r="N8" i="3"/>
  <c r="K8" i="3"/>
  <c r="J8" i="3"/>
  <c r="F8" i="3"/>
  <c r="C8" i="3"/>
  <c r="B8" i="3"/>
  <c r="O7" i="3"/>
  <c r="N7" i="3"/>
  <c r="K7" i="3"/>
  <c r="J7" i="3"/>
  <c r="F7" i="3"/>
  <c r="C7" i="3"/>
  <c r="B7" i="3"/>
  <c r="O6" i="3"/>
  <c r="N6" i="3"/>
  <c r="K6" i="3"/>
  <c r="J6" i="3"/>
  <c r="F6" i="3"/>
  <c r="C6" i="3"/>
  <c r="B6" i="3"/>
  <c r="O5" i="3"/>
  <c r="N5" i="3"/>
  <c r="K5" i="3"/>
  <c r="J5" i="3"/>
  <c r="F5" i="3"/>
  <c r="C5" i="3"/>
  <c r="B5" i="3"/>
  <c r="O4" i="3"/>
  <c r="N4" i="3"/>
  <c r="K4" i="3"/>
  <c r="J4" i="3"/>
  <c r="F4" i="3"/>
  <c r="C4" i="3"/>
  <c r="B4" i="3"/>
  <c r="O3" i="3"/>
  <c r="N3" i="3"/>
  <c r="K3" i="3"/>
  <c r="J3" i="3"/>
  <c r="F3" i="3"/>
  <c r="C3" i="3"/>
  <c r="B3" i="3"/>
  <c r="A1" i="3"/>
  <c r="O58" i="2"/>
  <c r="G31" i="8" s="1"/>
  <c r="N58" i="2"/>
  <c r="F31" i="8" s="1"/>
  <c r="K58" i="2"/>
  <c r="C31" i="8" s="1"/>
  <c r="J58" i="2"/>
  <c r="B31" i="8" s="1"/>
  <c r="F10" i="8"/>
  <c r="C58" i="2"/>
  <c r="C10" i="8" s="1"/>
  <c r="B58" i="2"/>
  <c r="B10" i="8" s="1"/>
  <c r="P57" i="2"/>
  <c r="Q57" i="2" s="1"/>
  <c r="L57" i="2"/>
  <c r="M57" i="2" s="1"/>
  <c r="H57" i="2"/>
  <c r="I57" i="2" s="1"/>
  <c r="D57" i="2"/>
  <c r="E57" i="2" s="1"/>
  <c r="P54" i="2"/>
  <c r="Q54" i="2" s="1"/>
  <c r="L54" i="2"/>
  <c r="M54" i="2" s="1"/>
  <c r="H54" i="2"/>
  <c r="I54" i="2" s="1"/>
  <c r="P53" i="2"/>
  <c r="Q53" i="2" s="1"/>
  <c r="L53" i="2"/>
  <c r="M53" i="2" s="1"/>
  <c r="H53" i="2"/>
  <c r="I53" i="2" s="1"/>
  <c r="E53" i="2"/>
  <c r="P52" i="2"/>
  <c r="Q52" i="2" s="1"/>
  <c r="L52" i="2"/>
  <c r="M52" i="2" s="1"/>
  <c r="H52" i="2"/>
  <c r="I52" i="2" s="1"/>
  <c r="E52" i="2"/>
  <c r="P51" i="2"/>
  <c r="Q51" i="2" s="1"/>
  <c r="L51" i="2"/>
  <c r="M51" i="2" s="1"/>
  <c r="H51" i="2"/>
  <c r="I51" i="2" s="1"/>
  <c r="D51" i="2"/>
  <c r="E51" i="2" s="1"/>
  <c r="P50" i="2"/>
  <c r="Q50" i="2" s="1"/>
  <c r="L50" i="2"/>
  <c r="M50" i="2" s="1"/>
  <c r="H50" i="2"/>
  <c r="I50" i="2" s="1"/>
  <c r="D50" i="2"/>
  <c r="E50" i="2" s="1"/>
  <c r="P49" i="2"/>
  <c r="Q49" i="2" s="1"/>
  <c r="L49" i="2"/>
  <c r="M49" i="2" s="1"/>
  <c r="H49" i="2"/>
  <c r="I49" i="2" s="1"/>
  <c r="D49" i="2"/>
  <c r="E49" i="2" s="1"/>
  <c r="P48" i="2"/>
  <c r="Q48" i="2" s="1"/>
  <c r="L48" i="2"/>
  <c r="M48" i="2" s="1"/>
  <c r="H48" i="2"/>
  <c r="I48" i="2" s="1"/>
  <c r="D48" i="2"/>
  <c r="E48" i="2" s="1"/>
  <c r="P46" i="2"/>
  <c r="Q46" i="2" s="1"/>
  <c r="L46" i="2"/>
  <c r="M46" i="2" s="1"/>
  <c r="H46" i="2"/>
  <c r="I46" i="2" s="1"/>
  <c r="D46" i="2"/>
  <c r="E46" i="2" s="1"/>
  <c r="P45" i="2"/>
  <c r="Q45" i="2" s="1"/>
  <c r="L45" i="2"/>
  <c r="M45" i="2" s="1"/>
  <c r="H45" i="2"/>
  <c r="I45" i="2" s="1"/>
  <c r="D45" i="2"/>
  <c r="E45" i="2" s="1"/>
  <c r="P44" i="2"/>
  <c r="Q44" i="2" s="1"/>
  <c r="L44" i="2"/>
  <c r="M44" i="2" s="1"/>
  <c r="I44" i="2"/>
  <c r="D44" i="2"/>
  <c r="E44" i="2" s="1"/>
  <c r="P43" i="2"/>
  <c r="Q43" i="2" s="1"/>
  <c r="L43" i="2"/>
  <c r="M43" i="2" s="1"/>
  <c r="I43" i="2"/>
  <c r="D43" i="2"/>
  <c r="E43" i="2" s="1"/>
  <c r="P42" i="2"/>
  <c r="Q42" i="2" s="1"/>
  <c r="L42" i="2"/>
  <c r="M42" i="2" s="1"/>
  <c r="I42" i="2"/>
  <c r="D42" i="2"/>
  <c r="E42" i="2" s="1"/>
  <c r="P41" i="2"/>
  <c r="Q41" i="2" s="1"/>
  <c r="L41" i="2"/>
  <c r="M41" i="2" s="1"/>
  <c r="H41" i="2"/>
  <c r="I41" i="2" s="1"/>
  <c r="D41" i="2"/>
  <c r="E41" i="2" s="1"/>
  <c r="P40" i="2"/>
  <c r="Q40" i="2" s="1"/>
  <c r="L40" i="2"/>
  <c r="M40" i="2" s="1"/>
  <c r="H40" i="2"/>
  <c r="I40" i="2" s="1"/>
  <c r="D40" i="2"/>
  <c r="E40" i="2" s="1"/>
  <c r="P39" i="2"/>
  <c r="Q39" i="2" s="1"/>
  <c r="L39" i="2"/>
  <c r="M39" i="2" s="1"/>
  <c r="H39" i="2"/>
  <c r="I39" i="2" s="1"/>
  <c r="D39" i="2"/>
  <c r="E39" i="2" s="1"/>
  <c r="P38" i="2"/>
  <c r="Q38" i="2" s="1"/>
  <c r="L38" i="2"/>
  <c r="M38" i="2" s="1"/>
  <c r="H38" i="2"/>
  <c r="I38" i="2" s="1"/>
  <c r="D38" i="2"/>
  <c r="E38" i="2" s="1"/>
  <c r="P37" i="2"/>
  <c r="Q37" i="2" s="1"/>
  <c r="L37" i="2"/>
  <c r="M37" i="2" s="1"/>
  <c r="H37" i="2"/>
  <c r="I37" i="2" s="1"/>
  <c r="D37" i="2"/>
  <c r="E37" i="2" s="1"/>
  <c r="P36" i="2"/>
  <c r="Q36" i="2" s="1"/>
  <c r="L36" i="2"/>
  <c r="M36" i="2" s="1"/>
  <c r="H36" i="2"/>
  <c r="I36" i="2" s="1"/>
  <c r="D36" i="2"/>
  <c r="E36" i="2" s="1"/>
  <c r="P35" i="2"/>
  <c r="Q35" i="2" s="1"/>
  <c r="L35" i="2"/>
  <c r="M35" i="2" s="1"/>
  <c r="H35" i="2"/>
  <c r="I35" i="2" s="1"/>
  <c r="D35" i="2"/>
  <c r="E35" i="2" s="1"/>
  <c r="P34" i="2"/>
  <c r="Q34" i="2" s="1"/>
  <c r="L34" i="2"/>
  <c r="M34" i="2" s="1"/>
  <c r="H34" i="2"/>
  <c r="I34" i="2" s="1"/>
  <c r="D34" i="2"/>
  <c r="E34" i="2" s="1"/>
  <c r="P33" i="2"/>
  <c r="Q33" i="2" s="1"/>
  <c r="L33" i="2"/>
  <c r="M33" i="2" s="1"/>
  <c r="H33" i="2"/>
  <c r="I33" i="2" s="1"/>
  <c r="D33" i="2"/>
  <c r="E33" i="2" s="1"/>
  <c r="P32" i="2"/>
  <c r="Q32" i="2" s="1"/>
  <c r="L32" i="2"/>
  <c r="M32" i="2" s="1"/>
  <c r="H32" i="2"/>
  <c r="I32" i="2" s="1"/>
  <c r="D32" i="2"/>
  <c r="E32" i="2" s="1"/>
  <c r="P31" i="2"/>
  <c r="Q31" i="2" s="1"/>
  <c r="L31" i="2"/>
  <c r="M31" i="2" s="1"/>
  <c r="H31" i="2"/>
  <c r="I31" i="2" s="1"/>
  <c r="D31" i="2"/>
  <c r="E31" i="2" s="1"/>
  <c r="P30" i="2"/>
  <c r="Q30" i="2" s="1"/>
  <c r="L30" i="2"/>
  <c r="M30" i="2" s="1"/>
  <c r="H30" i="2"/>
  <c r="I30" i="2" s="1"/>
  <c r="D30" i="2"/>
  <c r="E30" i="2" s="1"/>
  <c r="P29" i="2"/>
  <c r="Q29" i="2" s="1"/>
  <c r="L29" i="2"/>
  <c r="M29" i="2" s="1"/>
  <c r="H29" i="2"/>
  <c r="I29" i="2" s="1"/>
  <c r="D29" i="2"/>
  <c r="E29" i="2" s="1"/>
  <c r="P28" i="2"/>
  <c r="Q28" i="2" s="1"/>
  <c r="L28" i="2"/>
  <c r="M28" i="2" s="1"/>
  <c r="H28" i="2"/>
  <c r="I28" i="2" s="1"/>
  <c r="D28" i="2"/>
  <c r="E28" i="2" s="1"/>
  <c r="P27" i="2"/>
  <c r="Q27" i="2" s="1"/>
  <c r="L27" i="2"/>
  <c r="M27" i="2" s="1"/>
  <c r="H27" i="2"/>
  <c r="I27" i="2" s="1"/>
  <c r="D27" i="2"/>
  <c r="E27" i="2" s="1"/>
  <c r="P26" i="2"/>
  <c r="Q26" i="2" s="1"/>
  <c r="L26" i="2"/>
  <c r="M26" i="2" s="1"/>
  <c r="H26" i="2"/>
  <c r="I26" i="2" s="1"/>
  <c r="D26" i="2"/>
  <c r="E26" i="2" s="1"/>
  <c r="P25" i="2"/>
  <c r="Q25" i="2" s="1"/>
  <c r="L25" i="2"/>
  <c r="M25" i="2" s="1"/>
  <c r="H25" i="2"/>
  <c r="I25" i="2" s="1"/>
  <c r="D25" i="2"/>
  <c r="E25" i="2" s="1"/>
  <c r="P24" i="2"/>
  <c r="Q24" i="2" s="1"/>
  <c r="L24" i="2"/>
  <c r="M24" i="2" s="1"/>
  <c r="H24" i="2"/>
  <c r="I24" i="2" s="1"/>
  <c r="D24" i="2"/>
  <c r="E24" i="2" s="1"/>
  <c r="P23" i="2"/>
  <c r="Q23" i="2" s="1"/>
  <c r="L23" i="2"/>
  <c r="M23" i="2" s="1"/>
  <c r="H23" i="2"/>
  <c r="I23" i="2" s="1"/>
  <c r="D23" i="2"/>
  <c r="E23" i="2" s="1"/>
  <c r="P21" i="2"/>
  <c r="Q21" i="2" s="1"/>
  <c r="L21" i="2"/>
  <c r="M21" i="2" s="1"/>
  <c r="H21" i="2"/>
  <c r="I21" i="2" s="1"/>
  <c r="D21" i="2"/>
  <c r="E21" i="2" s="1"/>
  <c r="P20" i="2"/>
  <c r="Q20" i="2" s="1"/>
  <c r="L20" i="2"/>
  <c r="M20" i="2" s="1"/>
  <c r="H20" i="2"/>
  <c r="I20" i="2" s="1"/>
  <c r="D20" i="2"/>
  <c r="E20" i="2" s="1"/>
  <c r="P19" i="2"/>
  <c r="Q19" i="2" s="1"/>
  <c r="L19" i="2"/>
  <c r="M19" i="2" s="1"/>
  <c r="H19" i="2"/>
  <c r="I19" i="2" s="1"/>
  <c r="D19" i="2"/>
  <c r="E19" i="2" s="1"/>
  <c r="P18" i="2"/>
  <c r="Q18" i="2" s="1"/>
  <c r="L18" i="2"/>
  <c r="M18" i="2" s="1"/>
  <c r="H18" i="2"/>
  <c r="I18" i="2" s="1"/>
  <c r="D18" i="2"/>
  <c r="E18" i="2" s="1"/>
  <c r="P17" i="2"/>
  <c r="Q17" i="2" s="1"/>
  <c r="L17" i="2"/>
  <c r="M17" i="2" s="1"/>
  <c r="H17" i="2"/>
  <c r="I17" i="2" s="1"/>
  <c r="D17" i="2"/>
  <c r="E17" i="2" s="1"/>
  <c r="P16" i="2"/>
  <c r="Q16" i="2" s="1"/>
  <c r="L16" i="2"/>
  <c r="M16" i="2" s="1"/>
  <c r="H16" i="2"/>
  <c r="I16" i="2" s="1"/>
  <c r="D16" i="2"/>
  <c r="E16" i="2" s="1"/>
  <c r="P15" i="2"/>
  <c r="Q15" i="2" s="1"/>
  <c r="L15" i="2"/>
  <c r="M15" i="2" s="1"/>
  <c r="H15" i="2"/>
  <c r="I15" i="2" s="1"/>
  <c r="D15" i="2"/>
  <c r="E15" i="2" s="1"/>
  <c r="P14" i="2"/>
  <c r="Q14" i="2" s="1"/>
  <c r="L14" i="2"/>
  <c r="M14" i="2" s="1"/>
  <c r="H14" i="2"/>
  <c r="I14" i="2" s="1"/>
  <c r="D14" i="2"/>
  <c r="E14" i="2" s="1"/>
  <c r="P13" i="2"/>
  <c r="Q13" i="2" s="1"/>
  <c r="L13" i="2"/>
  <c r="M13" i="2" s="1"/>
  <c r="H13" i="2"/>
  <c r="I13" i="2" s="1"/>
  <c r="D13" i="2"/>
  <c r="E13" i="2" s="1"/>
  <c r="P11" i="2"/>
  <c r="Q11" i="2" s="1"/>
  <c r="L11" i="2"/>
  <c r="M11" i="2" s="1"/>
  <c r="H11" i="2"/>
  <c r="I11" i="2" s="1"/>
  <c r="D11" i="2"/>
  <c r="E11" i="2" s="1"/>
  <c r="P10" i="2"/>
  <c r="Q10" i="2" s="1"/>
  <c r="L10" i="2"/>
  <c r="M10" i="2" s="1"/>
  <c r="H10" i="2"/>
  <c r="I10" i="2" s="1"/>
  <c r="D10" i="2"/>
  <c r="E10" i="2" s="1"/>
  <c r="P9" i="2"/>
  <c r="Q9" i="2" s="1"/>
  <c r="L9" i="2"/>
  <c r="M9" i="2" s="1"/>
  <c r="H9" i="2"/>
  <c r="I9" i="2" s="1"/>
  <c r="D9" i="2"/>
  <c r="E9" i="2" s="1"/>
  <c r="P8" i="2"/>
  <c r="Q8" i="2" s="1"/>
  <c r="L8" i="2"/>
  <c r="M8" i="2" s="1"/>
  <c r="H8" i="2"/>
  <c r="I8" i="2" s="1"/>
  <c r="D8" i="2"/>
  <c r="E8" i="2" s="1"/>
  <c r="P7" i="2"/>
  <c r="Q7" i="2" s="1"/>
  <c r="L7" i="2"/>
  <c r="M7" i="2" s="1"/>
  <c r="H7" i="2"/>
  <c r="I7" i="2" s="1"/>
  <c r="D7" i="2"/>
  <c r="E7" i="2" s="1"/>
  <c r="P6" i="2"/>
  <c r="Q6" i="2" s="1"/>
  <c r="L6" i="2"/>
  <c r="M6" i="2" s="1"/>
  <c r="H6" i="2"/>
  <c r="I6" i="2" s="1"/>
  <c r="D6" i="2"/>
  <c r="E6" i="2" s="1"/>
  <c r="P5" i="2"/>
  <c r="Q5" i="2" s="1"/>
  <c r="L5" i="2"/>
  <c r="M5" i="2" s="1"/>
  <c r="H5" i="2"/>
  <c r="I5" i="2" s="1"/>
  <c r="D5" i="2"/>
  <c r="E5" i="2" s="1"/>
  <c r="P4" i="2"/>
  <c r="Q4" i="2" s="1"/>
  <c r="L4" i="2"/>
  <c r="M4" i="2" s="1"/>
  <c r="H4" i="2"/>
  <c r="I4" i="2" s="1"/>
  <c r="D4" i="2"/>
  <c r="E4" i="2" s="1"/>
  <c r="P3" i="2"/>
  <c r="Q3" i="2" s="1"/>
  <c r="L3" i="2"/>
  <c r="M3" i="2" s="1"/>
  <c r="H3" i="2"/>
  <c r="I3" i="2" s="1"/>
  <c r="D3" i="2"/>
  <c r="E3" i="2" s="1"/>
  <c r="A1" i="2"/>
  <c r="O58" i="1"/>
  <c r="N58" i="1"/>
  <c r="K58" i="1"/>
  <c r="C30" i="8" s="1"/>
  <c r="J58" i="1"/>
  <c r="B30" i="8" s="1"/>
  <c r="F58" i="1"/>
  <c r="C58" i="1"/>
  <c r="C9" i="8" s="1"/>
  <c r="B58" i="1"/>
  <c r="B9" i="8" s="1"/>
  <c r="P57" i="1"/>
  <c r="Q57" i="1" s="1"/>
  <c r="L57" i="1"/>
  <c r="M57" i="1" s="1"/>
  <c r="D57" i="1"/>
  <c r="E57" i="1" s="1"/>
  <c r="P56" i="1"/>
  <c r="Q56" i="1" s="1"/>
  <c r="L56" i="1"/>
  <c r="M56" i="1" s="1"/>
  <c r="D56" i="1"/>
  <c r="E56" i="1" s="1"/>
  <c r="P54" i="1"/>
  <c r="Q54" i="1" s="1"/>
  <c r="L54" i="1"/>
  <c r="M54" i="1" s="1"/>
  <c r="D54" i="1"/>
  <c r="E54" i="1" s="1"/>
  <c r="P53" i="1"/>
  <c r="Q53" i="1" s="1"/>
  <c r="L53" i="1"/>
  <c r="M53" i="1" s="1"/>
  <c r="D53" i="1"/>
  <c r="E53" i="1" s="1"/>
  <c r="P52" i="1"/>
  <c r="Q52" i="1" s="1"/>
  <c r="L52" i="1"/>
  <c r="M52" i="1" s="1"/>
  <c r="D52" i="1"/>
  <c r="E52" i="1" s="1"/>
  <c r="P51" i="1"/>
  <c r="Q51" i="1" s="1"/>
  <c r="L51" i="1"/>
  <c r="M51" i="1" s="1"/>
  <c r="D51" i="1"/>
  <c r="E51" i="1" s="1"/>
  <c r="P50" i="1"/>
  <c r="Q50" i="1" s="1"/>
  <c r="L50" i="1"/>
  <c r="M50" i="1" s="1"/>
  <c r="D50" i="1"/>
  <c r="E50" i="1" s="1"/>
  <c r="P49" i="1"/>
  <c r="Q49" i="1" s="1"/>
  <c r="L49" i="1"/>
  <c r="M49" i="1" s="1"/>
  <c r="D49" i="1"/>
  <c r="E49" i="1" s="1"/>
  <c r="P48" i="1"/>
  <c r="Q48" i="1" s="1"/>
  <c r="L48" i="1"/>
  <c r="M48" i="1" s="1"/>
  <c r="D48" i="1"/>
  <c r="E48" i="1" s="1"/>
  <c r="P46" i="1"/>
  <c r="Q46" i="1" s="1"/>
  <c r="L46" i="1"/>
  <c r="M46" i="1" s="1"/>
  <c r="D46" i="1"/>
  <c r="E46" i="1" s="1"/>
  <c r="P45" i="1"/>
  <c r="Q45" i="1" s="1"/>
  <c r="L45" i="1"/>
  <c r="M45" i="1" s="1"/>
  <c r="D45" i="1"/>
  <c r="E45" i="1" s="1"/>
  <c r="P44" i="1"/>
  <c r="Q44" i="1" s="1"/>
  <c r="L44" i="1"/>
  <c r="M44" i="1" s="1"/>
  <c r="D44" i="1"/>
  <c r="E44" i="1" s="1"/>
  <c r="P43" i="1"/>
  <c r="Q43" i="1" s="1"/>
  <c r="L43" i="1"/>
  <c r="M43" i="1" s="1"/>
  <c r="D43" i="1"/>
  <c r="E43" i="1" s="1"/>
  <c r="P42" i="1"/>
  <c r="Q42" i="1" s="1"/>
  <c r="L42" i="1"/>
  <c r="M42" i="1" s="1"/>
  <c r="D42" i="1"/>
  <c r="E42" i="1" s="1"/>
  <c r="P41" i="1"/>
  <c r="Q41" i="1" s="1"/>
  <c r="L41" i="1"/>
  <c r="M41" i="1" s="1"/>
  <c r="D41" i="1"/>
  <c r="E41" i="1" s="1"/>
  <c r="P40" i="1"/>
  <c r="Q40" i="1" s="1"/>
  <c r="L40" i="1"/>
  <c r="M40" i="1" s="1"/>
  <c r="D40" i="1"/>
  <c r="E40" i="1" s="1"/>
  <c r="P39" i="1"/>
  <c r="Q39" i="1" s="1"/>
  <c r="L39" i="1"/>
  <c r="M39" i="1" s="1"/>
  <c r="D39" i="1"/>
  <c r="E39" i="1" s="1"/>
  <c r="P38" i="1"/>
  <c r="Q38" i="1" s="1"/>
  <c r="L38" i="1"/>
  <c r="M38" i="1" s="1"/>
  <c r="D38" i="1"/>
  <c r="E38" i="1" s="1"/>
  <c r="P37" i="1"/>
  <c r="Q37" i="1" s="1"/>
  <c r="L37" i="1"/>
  <c r="M37" i="1" s="1"/>
  <c r="D37" i="1"/>
  <c r="E37" i="1" s="1"/>
  <c r="P36" i="1"/>
  <c r="Q36" i="1" s="1"/>
  <c r="L36" i="1"/>
  <c r="M36" i="1" s="1"/>
  <c r="D36" i="1"/>
  <c r="E36" i="1" s="1"/>
  <c r="P35" i="1"/>
  <c r="Q35" i="1" s="1"/>
  <c r="L35" i="1"/>
  <c r="M35" i="1" s="1"/>
  <c r="D35" i="1"/>
  <c r="E35" i="1" s="1"/>
  <c r="P34" i="1"/>
  <c r="Q34" i="1" s="1"/>
  <c r="L34" i="1"/>
  <c r="M34" i="1" s="1"/>
  <c r="D34" i="1"/>
  <c r="E34" i="1" s="1"/>
  <c r="P33" i="1"/>
  <c r="Q33" i="1" s="1"/>
  <c r="L33" i="1"/>
  <c r="M33" i="1" s="1"/>
  <c r="D33" i="1"/>
  <c r="E33" i="1" s="1"/>
  <c r="P32" i="1"/>
  <c r="Q32" i="1" s="1"/>
  <c r="L32" i="1"/>
  <c r="M32" i="1" s="1"/>
  <c r="D32" i="1"/>
  <c r="E32" i="1" s="1"/>
  <c r="P31" i="1"/>
  <c r="Q31" i="1" s="1"/>
  <c r="L31" i="1"/>
  <c r="M31" i="1" s="1"/>
  <c r="D31" i="1"/>
  <c r="E31" i="1" s="1"/>
  <c r="P30" i="1"/>
  <c r="Q30" i="1" s="1"/>
  <c r="L30" i="1"/>
  <c r="M30" i="1" s="1"/>
  <c r="D30" i="1"/>
  <c r="E30" i="1" s="1"/>
  <c r="P29" i="1"/>
  <c r="Q29" i="1" s="1"/>
  <c r="L29" i="1"/>
  <c r="M29" i="1" s="1"/>
  <c r="D29" i="1"/>
  <c r="E29" i="1" s="1"/>
  <c r="P28" i="1"/>
  <c r="Q28" i="1" s="1"/>
  <c r="L28" i="1"/>
  <c r="M28" i="1" s="1"/>
  <c r="D28" i="1"/>
  <c r="E28" i="1" s="1"/>
  <c r="P27" i="1"/>
  <c r="Q27" i="1" s="1"/>
  <c r="L27" i="1"/>
  <c r="M27" i="1" s="1"/>
  <c r="D27" i="1"/>
  <c r="E27" i="1" s="1"/>
  <c r="P26" i="1"/>
  <c r="Q26" i="1" s="1"/>
  <c r="L26" i="1"/>
  <c r="M26" i="1" s="1"/>
  <c r="D26" i="1"/>
  <c r="E26" i="1" s="1"/>
  <c r="P25" i="1"/>
  <c r="Q25" i="1" s="1"/>
  <c r="L25" i="1"/>
  <c r="M25" i="1" s="1"/>
  <c r="D25" i="1"/>
  <c r="E25" i="1" s="1"/>
  <c r="P24" i="1"/>
  <c r="Q24" i="1" s="1"/>
  <c r="L24" i="1"/>
  <c r="M24" i="1" s="1"/>
  <c r="D24" i="1"/>
  <c r="E24" i="1" s="1"/>
  <c r="P23" i="1"/>
  <c r="Q23" i="1" s="1"/>
  <c r="L23" i="1"/>
  <c r="M23" i="1" s="1"/>
  <c r="D23" i="1"/>
  <c r="E23" i="1" s="1"/>
  <c r="P22" i="1"/>
  <c r="Q22" i="1" s="1"/>
  <c r="L22" i="1"/>
  <c r="M22" i="1" s="1"/>
  <c r="D22" i="1"/>
  <c r="E22" i="1" s="1"/>
  <c r="P20" i="1"/>
  <c r="Q20" i="1" s="1"/>
  <c r="L20" i="1"/>
  <c r="M20" i="1" s="1"/>
  <c r="D20" i="1"/>
  <c r="E20" i="1" s="1"/>
  <c r="P18" i="1"/>
  <c r="Q18" i="1" s="1"/>
  <c r="L18" i="1"/>
  <c r="M18" i="1" s="1"/>
  <c r="D18" i="1"/>
  <c r="E18" i="1" s="1"/>
  <c r="P17" i="1"/>
  <c r="Q17" i="1" s="1"/>
  <c r="L17" i="1"/>
  <c r="M17" i="1" s="1"/>
  <c r="D17" i="1"/>
  <c r="E17" i="1" s="1"/>
  <c r="P16" i="1"/>
  <c r="Q16" i="1" s="1"/>
  <c r="L16" i="1"/>
  <c r="M16" i="1" s="1"/>
  <c r="D16" i="1"/>
  <c r="E16" i="1" s="1"/>
  <c r="P15" i="1"/>
  <c r="Q15" i="1" s="1"/>
  <c r="L15" i="1"/>
  <c r="M15" i="1" s="1"/>
  <c r="D15" i="1"/>
  <c r="E15" i="1" s="1"/>
  <c r="P14" i="1"/>
  <c r="Q14" i="1" s="1"/>
  <c r="L14" i="1"/>
  <c r="M14" i="1" s="1"/>
  <c r="D14" i="1"/>
  <c r="E14" i="1" s="1"/>
  <c r="P13" i="1"/>
  <c r="Q13" i="1" s="1"/>
  <c r="L13" i="1"/>
  <c r="M13" i="1" s="1"/>
  <c r="D13" i="1"/>
  <c r="E13" i="1" s="1"/>
  <c r="P12" i="1"/>
  <c r="Q12" i="1" s="1"/>
  <c r="L12" i="1"/>
  <c r="M12" i="1" s="1"/>
  <c r="D12" i="1"/>
  <c r="E12" i="1" s="1"/>
  <c r="P11" i="1"/>
  <c r="Q11" i="1" s="1"/>
  <c r="L11" i="1"/>
  <c r="M11" i="1" s="1"/>
  <c r="H11" i="1"/>
  <c r="I11" i="1" s="1"/>
  <c r="D11" i="1"/>
  <c r="E11" i="1" s="1"/>
  <c r="P10" i="1"/>
  <c r="Q10" i="1" s="1"/>
  <c r="L10" i="1"/>
  <c r="M10" i="1" s="1"/>
  <c r="H10" i="1"/>
  <c r="I10" i="1" s="1"/>
  <c r="D10" i="1"/>
  <c r="E10" i="1" s="1"/>
  <c r="P9" i="1"/>
  <c r="Q9" i="1" s="1"/>
  <c r="L9" i="1"/>
  <c r="M9" i="1" s="1"/>
  <c r="H9" i="1"/>
  <c r="I9" i="1" s="1"/>
  <c r="D9" i="1"/>
  <c r="E9" i="1" s="1"/>
  <c r="P8" i="1"/>
  <c r="Q8" i="1" s="1"/>
  <c r="L8" i="1"/>
  <c r="M8" i="1" s="1"/>
  <c r="H8" i="1"/>
  <c r="I8" i="1" s="1"/>
  <c r="D8" i="1"/>
  <c r="E8" i="1" s="1"/>
  <c r="P7" i="1"/>
  <c r="Q7" i="1" s="1"/>
  <c r="L7" i="1"/>
  <c r="M7" i="1" s="1"/>
  <c r="H7" i="1"/>
  <c r="I7" i="1" s="1"/>
  <c r="D7" i="1"/>
  <c r="E7" i="1" s="1"/>
  <c r="P6" i="1"/>
  <c r="Q6" i="1" s="1"/>
  <c r="L6" i="1"/>
  <c r="M6" i="1" s="1"/>
  <c r="H6" i="1"/>
  <c r="I6" i="1" s="1"/>
  <c r="D6" i="1"/>
  <c r="E6" i="1" s="1"/>
  <c r="P5" i="1"/>
  <c r="Q5" i="1" s="1"/>
  <c r="L5" i="1"/>
  <c r="M5" i="1" s="1"/>
  <c r="H5" i="1"/>
  <c r="I5" i="1" s="1"/>
  <c r="D5" i="1"/>
  <c r="E5" i="1" s="1"/>
  <c r="P4" i="1"/>
  <c r="Q4" i="1" s="1"/>
  <c r="L4" i="1"/>
  <c r="M4" i="1" s="1"/>
  <c r="H4" i="1"/>
  <c r="I4" i="1" s="1"/>
  <c r="D4" i="1"/>
  <c r="E4" i="1" s="1"/>
  <c r="P3" i="1"/>
  <c r="Q3" i="1" s="1"/>
  <c r="L3" i="1"/>
  <c r="M3" i="1" s="1"/>
  <c r="H3" i="1"/>
  <c r="I3" i="1" s="1"/>
  <c r="D3" i="1"/>
  <c r="E3" i="1" s="1"/>
  <c r="C70" i="8" l="1"/>
  <c r="G76" i="8"/>
  <c r="B70" i="8"/>
  <c r="C76" i="8"/>
  <c r="F70" i="8"/>
  <c r="B76" i="8"/>
  <c r="F20" i="8"/>
  <c r="H20" i="8" s="1"/>
  <c r="I20" i="8" s="1"/>
  <c r="H21" i="8"/>
  <c r="I21" i="8" s="1"/>
  <c r="B69" i="8"/>
  <c r="C69" i="8"/>
  <c r="C20" i="8"/>
  <c r="D20" i="8" s="1"/>
  <c r="E20" i="8" s="1"/>
  <c r="D21" i="8"/>
  <c r="E21" i="8" s="1"/>
  <c r="G69" i="8"/>
  <c r="N58" i="3"/>
  <c r="N59" i="3" s="1"/>
  <c r="C75" i="8"/>
  <c r="B75" i="8"/>
  <c r="F9" i="8"/>
  <c r="F8" i="8" s="1"/>
  <c r="H58" i="1"/>
  <c r="I58" i="1" s="1"/>
  <c r="I60" i="2"/>
  <c r="H58" i="3"/>
  <c r="I58" i="3" s="1"/>
  <c r="C8" i="8"/>
  <c r="B8" i="8"/>
  <c r="D30" i="8"/>
  <c r="E30" i="8" s="1"/>
  <c r="D10" i="8"/>
  <c r="E10" i="8" s="1"/>
  <c r="H31" i="8"/>
  <c r="I31" i="8" s="1"/>
  <c r="D31" i="8"/>
  <c r="E31" i="8" s="1"/>
  <c r="G30" i="8"/>
  <c r="G75" i="8" s="1"/>
  <c r="O58" i="3"/>
  <c r="N26" i="6"/>
  <c r="P26" i="5"/>
  <c r="Q26" i="5" s="1"/>
  <c r="P58" i="1"/>
  <c r="Q58" i="1" s="1"/>
  <c r="L26" i="5"/>
  <c r="M26" i="5" s="1"/>
  <c r="C5" i="8"/>
  <c r="D34" i="8"/>
  <c r="E34" i="8" s="1"/>
  <c r="P26" i="4"/>
  <c r="Q26" i="4" s="1"/>
  <c r="G32" i="8"/>
  <c r="H13" i="8"/>
  <c r="I13" i="8" s="1"/>
  <c r="F32" i="8"/>
  <c r="H34" i="8"/>
  <c r="I34" i="8" s="1"/>
  <c r="J26" i="6"/>
  <c r="H3" i="6"/>
  <c r="I3" i="6" s="1"/>
  <c r="L7" i="3"/>
  <c r="M7" i="3" s="1"/>
  <c r="L15" i="3"/>
  <c r="M15" i="3" s="1"/>
  <c r="H27" i="3"/>
  <c r="I27" i="3" s="1"/>
  <c r="H44" i="3"/>
  <c r="I44" i="3" s="1"/>
  <c r="H50" i="3"/>
  <c r="I50" i="3" s="1"/>
  <c r="P6" i="18"/>
  <c r="Q6" i="18" s="1"/>
  <c r="F42" i="8"/>
  <c r="F76" i="8" s="1"/>
  <c r="D42" i="8"/>
  <c r="E42" i="8" s="1"/>
  <c r="L6" i="18"/>
  <c r="M6" i="18" s="1"/>
  <c r="B41" i="8"/>
  <c r="D41" i="8" s="1"/>
  <c r="E41" i="8" s="1"/>
  <c r="H6" i="18"/>
  <c r="I6" i="18" s="1"/>
  <c r="D6" i="18"/>
  <c r="E6" i="18" s="1"/>
  <c r="H49" i="7"/>
  <c r="I49" i="7" s="1"/>
  <c r="H50" i="7"/>
  <c r="I50" i="7" s="1"/>
  <c r="H51" i="7"/>
  <c r="I51" i="7" s="1"/>
  <c r="P48" i="7"/>
  <c r="Q48" i="7" s="1"/>
  <c r="P53" i="7"/>
  <c r="Q53" i="7" s="1"/>
  <c r="P56" i="7"/>
  <c r="Q56" i="7" s="1"/>
  <c r="P60" i="7"/>
  <c r="Q60" i="7" s="1"/>
  <c r="P62" i="7"/>
  <c r="Q62" i="7" s="1"/>
  <c r="D47" i="7"/>
  <c r="E47" i="7" s="1"/>
  <c r="D60" i="7"/>
  <c r="E60" i="7" s="1"/>
  <c r="D62" i="7"/>
  <c r="E62" i="7" s="1"/>
  <c r="D64" i="7"/>
  <c r="E64" i="7" s="1"/>
  <c r="P46" i="7"/>
  <c r="Q46" i="7" s="1"/>
  <c r="P47" i="7"/>
  <c r="Q47" i="7" s="1"/>
  <c r="P49" i="7"/>
  <c r="Q49" i="7" s="1"/>
  <c r="P50" i="7"/>
  <c r="Q50" i="7" s="1"/>
  <c r="P61" i="7"/>
  <c r="Q61" i="7" s="1"/>
  <c r="L51" i="7"/>
  <c r="M51" i="7" s="1"/>
  <c r="L57" i="7"/>
  <c r="M57" i="7" s="1"/>
  <c r="L61" i="7"/>
  <c r="M61" i="7" s="1"/>
  <c r="B26" i="8"/>
  <c r="H43" i="7"/>
  <c r="I43" i="7" s="1"/>
  <c r="H53" i="7"/>
  <c r="I53" i="7" s="1"/>
  <c r="H61" i="7"/>
  <c r="I61" i="7" s="1"/>
  <c r="F65" i="7"/>
  <c r="B65" i="7"/>
  <c r="D7" i="8"/>
  <c r="E7" i="8" s="1"/>
  <c r="D43" i="7"/>
  <c r="E43" i="7" s="1"/>
  <c r="P57" i="7"/>
  <c r="Q57" i="7" s="1"/>
  <c r="P59" i="7"/>
  <c r="Q59" i="7" s="1"/>
  <c r="P63" i="7"/>
  <c r="Q63" i="7" s="1"/>
  <c r="P64" i="7"/>
  <c r="Q64" i="7" s="1"/>
  <c r="P51" i="7"/>
  <c r="Q51" i="7" s="1"/>
  <c r="P54" i="7"/>
  <c r="Q54" i="7" s="1"/>
  <c r="L64" i="7"/>
  <c r="M64" i="7" s="1"/>
  <c r="H62" i="7"/>
  <c r="I62" i="7" s="1"/>
  <c r="H48" i="7"/>
  <c r="I48" i="7" s="1"/>
  <c r="H64" i="7"/>
  <c r="I64" i="7" s="1"/>
  <c r="H63" i="7"/>
  <c r="I63" i="7" s="1"/>
  <c r="H60" i="7"/>
  <c r="I60" i="7" s="1"/>
  <c r="H59" i="7"/>
  <c r="I59" i="7" s="1"/>
  <c r="H57" i="7"/>
  <c r="I57" i="7" s="1"/>
  <c r="H56" i="7"/>
  <c r="I56" i="7" s="1"/>
  <c r="H54" i="7"/>
  <c r="I54" i="7" s="1"/>
  <c r="F6" i="8"/>
  <c r="H47" i="7"/>
  <c r="I47" i="7" s="1"/>
  <c r="H46" i="7"/>
  <c r="I46" i="7" s="1"/>
  <c r="D56" i="7"/>
  <c r="E56" i="7" s="1"/>
  <c r="D53" i="7"/>
  <c r="E53" i="7" s="1"/>
  <c r="D50" i="7"/>
  <c r="E50" i="7" s="1"/>
  <c r="D48" i="7"/>
  <c r="E48" i="7" s="1"/>
  <c r="D6" i="8"/>
  <c r="E6" i="8" s="1"/>
  <c r="G65" i="7"/>
  <c r="J65" i="7"/>
  <c r="D51" i="7"/>
  <c r="E51" i="7" s="1"/>
  <c r="D57" i="7"/>
  <c r="E57" i="7" s="1"/>
  <c r="D61" i="7"/>
  <c r="E61" i="7" s="1"/>
  <c r="N65" i="7"/>
  <c r="D27" i="8"/>
  <c r="E27" i="8" s="1"/>
  <c r="L22" i="7"/>
  <c r="M22" i="7" s="1"/>
  <c r="H28" i="8"/>
  <c r="I28" i="8" s="1"/>
  <c r="L46" i="7"/>
  <c r="M46" i="7" s="1"/>
  <c r="L49" i="7"/>
  <c r="M49" i="7" s="1"/>
  <c r="L54" i="7"/>
  <c r="M54" i="7" s="1"/>
  <c r="L59" i="7"/>
  <c r="M59" i="7" s="1"/>
  <c r="L63" i="7"/>
  <c r="M63" i="7" s="1"/>
  <c r="O65" i="7"/>
  <c r="G5" i="8"/>
  <c r="L43" i="7"/>
  <c r="M43" i="7" s="1"/>
  <c r="L48" i="7"/>
  <c r="M48" i="7" s="1"/>
  <c r="P43" i="7"/>
  <c r="Q43" i="7" s="1"/>
  <c r="H27" i="8"/>
  <c r="I27" i="8" s="1"/>
  <c r="G26" i="8"/>
  <c r="L47" i="7"/>
  <c r="M47" i="7" s="1"/>
  <c r="L50" i="7"/>
  <c r="M50" i="7" s="1"/>
  <c r="L56" i="7"/>
  <c r="M56" i="7" s="1"/>
  <c r="L60" i="7"/>
  <c r="M60" i="7" s="1"/>
  <c r="L53" i="7"/>
  <c r="M53" i="7" s="1"/>
  <c r="F26" i="8"/>
  <c r="D22" i="7"/>
  <c r="E22" i="7" s="1"/>
  <c r="P22" i="7"/>
  <c r="Q22" i="7" s="1"/>
  <c r="D46" i="7"/>
  <c r="E46" i="7" s="1"/>
  <c r="D49" i="7"/>
  <c r="E49" i="7" s="1"/>
  <c r="D54" i="7"/>
  <c r="E54" i="7" s="1"/>
  <c r="D59" i="7"/>
  <c r="E59" i="7" s="1"/>
  <c r="D63" i="7"/>
  <c r="E63" i="7" s="1"/>
  <c r="H22" i="7"/>
  <c r="I22" i="7" s="1"/>
  <c r="L62" i="7"/>
  <c r="M62" i="7" s="1"/>
  <c r="C26" i="8"/>
  <c r="D28" i="8"/>
  <c r="E28" i="8" s="1"/>
  <c r="C65" i="7"/>
  <c r="K65" i="7"/>
  <c r="P3" i="6"/>
  <c r="Q3" i="6" s="1"/>
  <c r="K26" i="6"/>
  <c r="C32" i="8"/>
  <c r="L3" i="6"/>
  <c r="M3" i="6" s="1"/>
  <c r="G11" i="8"/>
  <c r="H26" i="5"/>
  <c r="I26" i="5" s="1"/>
  <c r="D3" i="6"/>
  <c r="E3" i="6" s="1"/>
  <c r="D26" i="5"/>
  <c r="E26" i="5" s="1"/>
  <c r="C11" i="8"/>
  <c r="D13" i="8"/>
  <c r="E13" i="8" s="1"/>
  <c r="O26" i="6"/>
  <c r="H33" i="8"/>
  <c r="I33" i="8" s="1"/>
  <c r="D33" i="8"/>
  <c r="E33" i="8" s="1"/>
  <c r="L26" i="4"/>
  <c r="M26" i="4" s="1"/>
  <c r="G26" i="6"/>
  <c r="D26" i="4"/>
  <c r="E26" i="4" s="1"/>
  <c r="C26" i="6"/>
  <c r="H12" i="8"/>
  <c r="I12" i="8" s="1"/>
  <c r="F11" i="8"/>
  <c r="H26" i="4"/>
  <c r="I26" i="4" s="1"/>
  <c r="F26" i="6"/>
  <c r="D12" i="8"/>
  <c r="E12" i="8" s="1"/>
  <c r="B26" i="6"/>
  <c r="P58" i="2"/>
  <c r="Q58" i="2" s="1"/>
  <c r="G10" i="8"/>
  <c r="G70" i="8" s="1"/>
  <c r="H14" i="3"/>
  <c r="I14" i="3" s="1"/>
  <c r="L58" i="2"/>
  <c r="M58" i="2" s="1"/>
  <c r="D58" i="2"/>
  <c r="E58" i="2" s="1"/>
  <c r="H58" i="2"/>
  <c r="I58" i="2" s="1"/>
  <c r="D4" i="3"/>
  <c r="E4" i="3" s="1"/>
  <c r="D15" i="3"/>
  <c r="E15" i="3" s="1"/>
  <c r="P38" i="3"/>
  <c r="Q38" i="3" s="1"/>
  <c r="P41" i="3"/>
  <c r="Q41" i="3" s="1"/>
  <c r="P43" i="3"/>
  <c r="Q43" i="3" s="1"/>
  <c r="P4" i="3"/>
  <c r="Q4" i="3" s="1"/>
  <c r="P5" i="3"/>
  <c r="Q5" i="3" s="1"/>
  <c r="P15" i="3"/>
  <c r="Q15" i="3" s="1"/>
  <c r="P18" i="3"/>
  <c r="Q18" i="3" s="1"/>
  <c r="L37" i="3"/>
  <c r="M37" i="3" s="1"/>
  <c r="L44" i="3"/>
  <c r="M44" i="3" s="1"/>
  <c r="L54" i="3"/>
  <c r="M54" i="3" s="1"/>
  <c r="D35" i="3"/>
  <c r="E35" i="3" s="1"/>
  <c r="D29" i="3"/>
  <c r="E29" i="3" s="1"/>
  <c r="H33" i="3"/>
  <c r="I33" i="3" s="1"/>
  <c r="H42" i="3"/>
  <c r="I42" i="3" s="1"/>
  <c r="D21" i="3"/>
  <c r="E21" i="3" s="1"/>
  <c r="D27" i="3"/>
  <c r="E27" i="3" s="1"/>
  <c r="D32" i="3"/>
  <c r="E32" i="3" s="1"/>
  <c r="D45" i="3"/>
  <c r="E45" i="3" s="1"/>
  <c r="P27" i="3"/>
  <c r="Q27" i="3" s="1"/>
  <c r="P51" i="3"/>
  <c r="Q51" i="3" s="1"/>
  <c r="L32" i="3"/>
  <c r="M32" i="3" s="1"/>
  <c r="L3" i="3"/>
  <c r="M3" i="3" s="1"/>
  <c r="L8" i="3"/>
  <c r="M8" i="3" s="1"/>
  <c r="L10" i="3"/>
  <c r="M10" i="3" s="1"/>
  <c r="L19" i="3"/>
  <c r="M19" i="3" s="1"/>
  <c r="L21" i="3"/>
  <c r="M21" i="3" s="1"/>
  <c r="L45" i="3"/>
  <c r="M45" i="3" s="1"/>
  <c r="H4" i="3"/>
  <c r="I4" i="3" s="1"/>
  <c r="F30" i="8"/>
  <c r="F75" i="8" s="1"/>
  <c r="D17" i="3"/>
  <c r="E17" i="3" s="1"/>
  <c r="L28" i="3"/>
  <c r="M28" i="3" s="1"/>
  <c r="H43" i="3"/>
  <c r="I43" i="3" s="1"/>
  <c r="P11" i="3"/>
  <c r="Q11" i="3" s="1"/>
  <c r="P13" i="3"/>
  <c r="Q13" i="3" s="1"/>
  <c r="H24" i="3"/>
  <c r="I24" i="3" s="1"/>
  <c r="H26" i="3"/>
  <c r="I26" i="3" s="1"/>
  <c r="D38" i="3"/>
  <c r="E38" i="3" s="1"/>
  <c r="D40" i="3"/>
  <c r="E40" i="3" s="1"/>
  <c r="D42" i="3"/>
  <c r="E42" i="3" s="1"/>
  <c r="L31" i="3"/>
  <c r="M31" i="3" s="1"/>
  <c r="D55" i="3"/>
  <c r="E55" i="3" s="1"/>
  <c r="H3" i="3"/>
  <c r="I3" i="3" s="1"/>
  <c r="H36" i="3"/>
  <c r="I36" i="3" s="1"/>
  <c r="H6" i="3"/>
  <c r="I6" i="3" s="1"/>
  <c r="H9" i="3"/>
  <c r="I9" i="3" s="1"/>
  <c r="P24" i="3"/>
  <c r="Q24" i="3" s="1"/>
  <c r="P25" i="3"/>
  <c r="Q25" i="3" s="1"/>
  <c r="P26" i="3"/>
  <c r="Q26" i="3" s="1"/>
  <c r="H46" i="3"/>
  <c r="I46" i="3" s="1"/>
  <c r="H54" i="3"/>
  <c r="I54" i="3" s="1"/>
  <c r="L5" i="3"/>
  <c r="M5" i="3" s="1"/>
  <c r="H18" i="3"/>
  <c r="I18" i="3" s="1"/>
  <c r="H19" i="3"/>
  <c r="I19" i="3" s="1"/>
  <c r="P28" i="3"/>
  <c r="Q28" i="3" s="1"/>
  <c r="P35" i="3"/>
  <c r="Q35" i="3" s="1"/>
  <c r="P36" i="3"/>
  <c r="Q36" i="3" s="1"/>
  <c r="L52" i="3"/>
  <c r="M52" i="3" s="1"/>
  <c r="L30" i="3"/>
  <c r="M30" i="3" s="1"/>
  <c r="D58" i="3"/>
  <c r="E58" i="3" s="1"/>
  <c r="H10" i="3"/>
  <c r="I10" i="3" s="1"/>
  <c r="P23" i="3"/>
  <c r="Q23" i="3" s="1"/>
  <c r="L41" i="3"/>
  <c r="M41" i="3" s="1"/>
  <c r="D53" i="3"/>
  <c r="E53" i="3" s="1"/>
  <c r="D41" i="3"/>
  <c r="E41" i="3" s="1"/>
  <c r="D33" i="3"/>
  <c r="E33" i="3" s="1"/>
  <c r="L11" i="3"/>
  <c r="M11" i="3" s="1"/>
  <c r="J59" i="3"/>
  <c r="H34" i="3"/>
  <c r="I34" i="3" s="1"/>
  <c r="D23" i="3"/>
  <c r="E23" i="3" s="1"/>
  <c r="L17" i="3"/>
  <c r="M17" i="3" s="1"/>
  <c r="L39" i="3"/>
  <c r="M39" i="3" s="1"/>
  <c r="P33" i="3"/>
  <c r="Q33" i="3" s="1"/>
  <c r="L16" i="3"/>
  <c r="M16" i="3" s="1"/>
  <c r="P16" i="3"/>
  <c r="Q16" i="3" s="1"/>
  <c r="C29" i="8"/>
  <c r="P6" i="3"/>
  <c r="Q6" i="3" s="1"/>
  <c r="D18" i="3"/>
  <c r="E18" i="3" s="1"/>
  <c r="H21" i="3"/>
  <c r="I21" i="3" s="1"/>
  <c r="L24" i="3"/>
  <c r="M24" i="3" s="1"/>
  <c r="D28" i="3"/>
  <c r="E28" i="3" s="1"/>
  <c r="L38" i="3"/>
  <c r="M38" i="3" s="1"/>
  <c r="H41" i="3"/>
  <c r="I41" i="3" s="1"/>
  <c r="D43" i="3"/>
  <c r="E43" i="3" s="1"/>
  <c r="P44" i="3"/>
  <c r="Q44" i="3" s="1"/>
  <c r="L46" i="3"/>
  <c r="M46" i="3" s="1"/>
  <c r="L47" i="3"/>
  <c r="M47" i="3" s="1"/>
  <c r="L50" i="3"/>
  <c r="M50" i="3" s="1"/>
  <c r="H5" i="3"/>
  <c r="I5" i="3" s="1"/>
  <c r="D6" i="3"/>
  <c r="E6" i="3" s="1"/>
  <c r="P7" i="3"/>
  <c r="Q7" i="3" s="1"/>
  <c r="H11" i="3"/>
  <c r="I11" i="3" s="1"/>
  <c r="H17" i="3"/>
  <c r="I17" i="3" s="1"/>
  <c r="P19" i="3"/>
  <c r="Q19" i="3" s="1"/>
  <c r="H28" i="3"/>
  <c r="I28" i="3" s="1"/>
  <c r="P29" i="3"/>
  <c r="Q29" i="3" s="1"/>
  <c r="P30" i="3"/>
  <c r="Q30" i="3" s="1"/>
  <c r="L33" i="3"/>
  <c r="M33" i="3" s="1"/>
  <c r="H35" i="3"/>
  <c r="I35" i="3" s="1"/>
  <c r="P37" i="3"/>
  <c r="Q37" i="3" s="1"/>
  <c r="L40" i="3"/>
  <c r="M40" i="3" s="1"/>
  <c r="P45" i="3"/>
  <c r="Q45" i="3" s="1"/>
  <c r="P46" i="3"/>
  <c r="Q46" i="3" s="1"/>
  <c r="L51" i="3"/>
  <c r="M51" i="3" s="1"/>
  <c r="L53" i="3"/>
  <c r="M53" i="3" s="1"/>
  <c r="D24" i="3"/>
  <c r="E24" i="3" s="1"/>
  <c r="P32" i="3"/>
  <c r="Q32" i="3" s="1"/>
  <c r="L35" i="3"/>
  <c r="M35" i="3" s="1"/>
  <c r="P52" i="3"/>
  <c r="Q52" i="3" s="1"/>
  <c r="L58" i="3"/>
  <c r="M58" i="3" s="1"/>
  <c r="H23" i="3"/>
  <c r="I23" i="3" s="1"/>
  <c r="D25" i="3"/>
  <c r="E25" i="3" s="1"/>
  <c r="L27" i="3"/>
  <c r="M27" i="3" s="1"/>
  <c r="H29" i="3"/>
  <c r="I29" i="3" s="1"/>
  <c r="D39" i="3"/>
  <c r="E39" i="3" s="1"/>
  <c r="P40" i="3"/>
  <c r="Q40" i="3" s="1"/>
  <c r="L42" i="3"/>
  <c r="M42" i="3" s="1"/>
  <c r="D47" i="3"/>
  <c r="E47" i="3" s="1"/>
  <c r="D50" i="3"/>
  <c r="E50" i="3" s="1"/>
  <c r="P8" i="3"/>
  <c r="Q8" i="3" s="1"/>
  <c r="H13" i="3"/>
  <c r="I13" i="3" s="1"/>
  <c r="D31" i="3"/>
  <c r="E31" i="3" s="1"/>
  <c r="H8" i="3"/>
  <c r="I8" i="3" s="1"/>
  <c r="P10" i="3"/>
  <c r="Q10" i="3" s="1"/>
  <c r="L18" i="3"/>
  <c r="M18" i="3" s="1"/>
  <c r="H30" i="3"/>
  <c r="I30" i="3" s="1"/>
  <c r="H31" i="3"/>
  <c r="I31" i="3" s="1"/>
  <c r="P34" i="3"/>
  <c r="Q34" i="3" s="1"/>
  <c r="D51" i="3"/>
  <c r="E51" i="3" s="1"/>
  <c r="D52" i="3"/>
  <c r="E52" i="3" s="1"/>
  <c r="P54" i="3"/>
  <c r="Q54" i="3" s="1"/>
  <c r="P9" i="3"/>
  <c r="Q9" i="3" s="1"/>
  <c r="D30" i="3"/>
  <c r="E30" i="3" s="1"/>
  <c r="L34" i="3"/>
  <c r="M34" i="3" s="1"/>
  <c r="D46" i="3"/>
  <c r="E46" i="3" s="1"/>
  <c r="L55" i="3"/>
  <c r="M55" i="3" s="1"/>
  <c r="D3" i="3"/>
  <c r="E3" i="3" s="1"/>
  <c r="L14" i="3"/>
  <c r="M14" i="3" s="1"/>
  <c r="P21" i="3"/>
  <c r="Q21" i="3" s="1"/>
  <c r="L23" i="3"/>
  <c r="M23" i="3" s="1"/>
  <c r="H25" i="3"/>
  <c r="I25" i="3" s="1"/>
  <c r="L29" i="3"/>
  <c r="M29" i="3" s="1"/>
  <c r="D34" i="3"/>
  <c r="E34" i="3" s="1"/>
  <c r="H38" i="3"/>
  <c r="I38" i="3" s="1"/>
  <c r="H39" i="3"/>
  <c r="I39" i="3" s="1"/>
  <c r="P42" i="3"/>
  <c r="Q42" i="3" s="1"/>
  <c r="H47" i="3"/>
  <c r="I47" i="3" s="1"/>
  <c r="L58" i="1"/>
  <c r="M58" i="1" s="1"/>
  <c r="L13" i="3"/>
  <c r="M13" i="3" s="1"/>
  <c r="B29" i="8"/>
  <c r="P3" i="3"/>
  <c r="Q3" i="3" s="1"/>
  <c r="D5" i="3"/>
  <c r="E5" i="3" s="1"/>
  <c r="P14" i="3"/>
  <c r="Q14" i="3" s="1"/>
  <c r="D26" i="3"/>
  <c r="E26" i="3" s="1"/>
  <c r="P31" i="3"/>
  <c r="Q31" i="3" s="1"/>
  <c r="D14" i="3"/>
  <c r="E14" i="3" s="1"/>
  <c r="D37" i="3"/>
  <c r="E37" i="3" s="1"/>
  <c r="H40" i="3"/>
  <c r="I40" i="3" s="1"/>
  <c r="H15" i="3"/>
  <c r="I15" i="3" s="1"/>
  <c r="P20" i="3"/>
  <c r="Q20" i="3" s="1"/>
  <c r="L26" i="3"/>
  <c r="M26" i="3" s="1"/>
  <c r="L6" i="3"/>
  <c r="M6" i="3" s="1"/>
  <c r="L43" i="3"/>
  <c r="M43" i="3" s="1"/>
  <c r="H52" i="3"/>
  <c r="I52" i="3" s="1"/>
  <c r="B59" i="3"/>
  <c r="D7" i="3"/>
  <c r="E7" i="3" s="1"/>
  <c r="L9" i="3"/>
  <c r="M9" i="3" s="1"/>
  <c r="P17" i="3"/>
  <c r="Q17" i="3" s="1"/>
  <c r="D36" i="3"/>
  <c r="E36" i="3" s="1"/>
  <c r="K59" i="3"/>
  <c r="L4" i="3"/>
  <c r="M4" i="3" s="1"/>
  <c r="L25" i="3"/>
  <c r="M25" i="3" s="1"/>
  <c r="P53" i="3"/>
  <c r="Q53" i="3" s="1"/>
  <c r="L36" i="3"/>
  <c r="M36" i="3" s="1"/>
  <c r="P39" i="3"/>
  <c r="Q39" i="3" s="1"/>
  <c r="H32" i="3"/>
  <c r="I32" i="3" s="1"/>
  <c r="D8" i="3"/>
  <c r="E8" i="3" s="1"/>
  <c r="D11" i="3"/>
  <c r="E11" i="3" s="1"/>
  <c r="H45" i="3"/>
  <c r="I45" i="3" s="1"/>
  <c r="D54" i="3"/>
  <c r="E54" i="3" s="1"/>
  <c r="H55" i="3"/>
  <c r="I55" i="3" s="1"/>
  <c r="D10" i="3"/>
  <c r="E10" i="3" s="1"/>
  <c r="D19" i="3"/>
  <c r="E19" i="3" s="1"/>
  <c r="H7" i="3"/>
  <c r="I7" i="3" s="1"/>
  <c r="D9" i="3"/>
  <c r="E9" i="3" s="1"/>
  <c r="D13" i="3"/>
  <c r="E13" i="3" s="1"/>
  <c r="D16" i="3"/>
  <c r="E16" i="3" s="1"/>
  <c r="H37" i="3"/>
  <c r="I37" i="3" s="1"/>
  <c r="H16" i="3"/>
  <c r="I16" i="3" s="1"/>
  <c r="H51" i="3"/>
  <c r="I51" i="3" s="1"/>
  <c r="H53" i="3"/>
  <c r="I53" i="3" s="1"/>
  <c r="D58" i="1"/>
  <c r="E58" i="1" s="1"/>
  <c r="C59" i="3"/>
  <c r="F59" i="3"/>
  <c r="H20" i="3"/>
  <c r="I20" i="3" s="1"/>
  <c r="D9" i="8"/>
  <c r="E9" i="8" s="1"/>
  <c r="D44" i="3"/>
  <c r="E44" i="3" s="1"/>
  <c r="C43" i="8" l="1"/>
  <c r="C22" i="8"/>
  <c r="F69" i="8"/>
  <c r="H69" i="8" s="1"/>
  <c r="I69" i="8" s="1"/>
  <c r="P58" i="3"/>
  <c r="Q58" i="3" s="1"/>
  <c r="H9" i="8"/>
  <c r="I9" i="8" s="1"/>
  <c r="G59" i="3"/>
  <c r="H59" i="3" s="1"/>
  <c r="I59" i="3" s="1"/>
  <c r="D8" i="8"/>
  <c r="E8" i="8" s="1"/>
  <c r="P26" i="6"/>
  <c r="Q26" i="6" s="1"/>
  <c r="H10" i="8"/>
  <c r="I10" i="8" s="1"/>
  <c r="H70" i="8"/>
  <c r="I70" i="8" s="1"/>
  <c r="O59" i="3"/>
  <c r="P59" i="3" s="1"/>
  <c r="Q59" i="3" s="1"/>
  <c r="G8" i="8"/>
  <c r="G22" i="8" s="1"/>
  <c r="F29" i="8"/>
  <c r="D26" i="8"/>
  <c r="E26" i="8" s="1"/>
  <c r="D76" i="8"/>
  <c r="E76" i="8" s="1"/>
  <c r="B32" i="8"/>
  <c r="D32" i="8" s="1"/>
  <c r="E32" i="8" s="1"/>
  <c r="H32" i="8"/>
  <c r="I32" i="8" s="1"/>
  <c r="H11" i="8"/>
  <c r="I11" i="8" s="1"/>
  <c r="L26" i="6"/>
  <c r="M26" i="6" s="1"/>
  <c r="H42" i="8"/>
  <c r="I42" i="8" s="1"/>
  <c r="F41" i="8"/>
  <c r="H41" i="8" s="1"/>
  <c r="I41" i="8" s="1"/>
  <c r="H26" i="8"/>
  <c r="I26" i="8" s="1"/>
  <c r="H65" i="7"/>
  <c r="I65" i="7" s="1"/>
  <c r="F5" i="8"/>
  <c r="F22" i="8" s="1"/>
  <c r="H7" i="8"/>
  <c r="I7" i="8" s="1"/>
  <c r="D65" i="7"/>
  <c r="E65" i="7" s="1"/>
  <c r="L65" i="7"/>
  <c r="M65" i="7" s="1"/>
  <c r="H6" i="8"/>
  <c r="I6" i="8" s="1"/>
  <c r="B5" i="8"/>
  <c r="P65" i="7"/>
  <c r="Q65" i="7" s="1"/>
  <c r="C77" i="8"/>
  <c r="D70" i="8"/>
  <c r="E70" i="8" s="1"/>
  <c r="H26" i="6"/>
  <c r="I26" i="6" s="1"/>
  <c r="D26" i="6"/>
  <c r="E26" i="6" s="1"/>
  <c r="B11" i="8"/>
  <c r="D11" i="8" s="1"/>
  <c r="E11" i="8" s="1"/>
  <c r="G29" i="8"/>
  <c r="G43" i="8" s="1"/>
  <c r="C71" i="8"/>
  <c r="D29" i="8"/>
  <c r="E29" i="8" s="1"/>
  <c r="F77" i="8"/>
  <c r="H75" i="8"/>
  <c r="I75" i="8" s="1"/>
  <c r="H30" i="8"/>
  <c r="I30" i="8" s="1"/>
  <c r="L59" i="3"/>
  <c r="M59" i="3" s="1"/>
  <c r="D75" i="8"/>
  <c r="E75" i="8" s="1"/>
  <c r="D59" i="3"/>
  <c r="E59" i="3" s="1"/>
  <c r="F43" i="8" l="1"/>
  <c r="H43" i="8" s="1"/>
  <c r="I43" i="8" s="1"/>
  <c r="B43" i="8"/>
  <c r="D43" i="8" s="1"/>
  <c r="E43" i="8" s="1"/>
  <c r="B22" i="8"/>
  <c r="D22" i="8" s="1"/>
  <c r="E22" i="8" s="1"/>
  <c r="H5" i="8"/>
  <c r="I5" i="8" s="1"/>
  <c r="H22" i="8"/>
  <c r="I22" i="8" s="1"/>
  <c r="D5" i="8"/>
  <c r="E5" i="8" s="1"/>
  <c r="H8" i="8"/>
  <c r="I8" i="8" s="1"/>
  <c r="B77" i="8"/>
  <c r="D77" i="8" s="1"/>
  <c r="E77" i="8" s="1"/>
  <c r="F71" i="8"/>
  <c r="B71" i="8"/>
  <c r="D71" i="8" s="1"/>
  <c r="E71" i="8" s="1"/>
  <c r="G71" i="8"/>
  <c r="H29" i="8"/>
  <c r="I29" i="8" s="1"/>
  <c r="H76" i="8"/>
  <c r="I76" i="8" s="1"/>
  <c r="G77" i="8"/>
  <c r="H77" i="8" s="1"/>
  <c r="I77" i="8" s="1"/>
  <c r="D69" i="8"/>
  <c r="E69" i="8" s="1"/>
  <c r="H71" i="8" l="1"/>
  <c r="I71" i="8" s="1"/>
</calcChain>
</file>

<file path=xl/sharedStrings.xml><?xml version="1.0" encoding="utf-8"?>
<sst xmlns="http://schemas.openxmlformats.org/spreadsheetml/2006/main" count="602" uniqueCount="133">
  <si>
    <t># DIFF.</t>
  </si>
  <si>
    <t>% DIFF.</t>
  </si>
  <si>
    <t xml:space="preserve">         Total</t>
  </si>
  <si>
    <t>COLLEGE</t>
  </si>
  <si>
    <t>ENROLLED</t>
  </si>
  <si>
    <t xml:space="preserve">        Total</t>
  </si>
  <si>
    <t>APPLIED</t>
  </si>
  <si>
    <t>ADMITTED</t>
  </si>
  <si>
    <t>ACCEPTED</t>
  </si>
  <si>
    <t>TOTAL</t>
  </si>
  <si>
    <t>TRANSFER</t>
  </si>
  <si>
    <t>School of Business Administration</t>
  </si>
  <si>
    <t>College of Engineering</t>
  </si>
  <si>
    <t>College of Humanities, Arts, and Social Sciences</t>
  </si>
  <si>
    <t>College of Natural and Agricultural Sciences</t>
  </si>
  <si>
    <t>TOTAL*</t>
  </si>
  <si>
    <t>Transfer</t>
  </si>
  <si>
    <t>BY LEVEL</t>
  </si>
  <si>
    <t>*Combined total of Freshmen, Transfers and EAP. BSPR is excluded from CHASS and included in SOBA for this report.</t>
  </si>
  <si>
    <t>Majors Report</t>
  </si>
  <si>
    <t xml:space="preserve">     Chem Egr BS+MS (CHBM)</t>
  </si>
  <si>
    <t xml:space="preserve">     Chemical Egr. (CHEN)</t>
  </si>
  <si>
    <t xml:space="preserve">     Computer Egr BS+MS (CNBM)</t>
  </si>
  <si>
    <t xml:space="preserve">     Electrical Egr BS+MS (EEBM)</t>
  </si>
  <si>
    <t xml:space="preserve">     Electrical Egr (ELEN)</t>
  </si>
  <si>
    <t xml:space="preserve">     Enviro. Egr. BS+MS (ENBM)</t>
  </si>
  <si>
    <t xml:space="preserve">     Computer Science (ENCS)</t>
  </si>
  <si>
    <t xml:space="preserve">     Environmental Egr (ENEN)</t>
  </si>
  <si>
    <t xml:space="preserve">     Bioengineering (BIEN)</t>
  </si>
  <si>
    <t xml:space="preserve">     Bioengineering BS+MS (BEBM)</t>
  </si>
  <si>
    <t xml:space="preserve">     Mechanical Egr (MCEN)</t>
  </si>
  <si>
    <t xml:space="preserve">     Mech. Egr. BS+MS (MCBM)</t>
  </si>
  <si>
    <t xml:space="preserve">     Computer Egr (CEN)</t>
  </si>
  <si>
    <t xml:space="preserve">     Materials Sci &amp; Eng (MSE)</t>
  </si>
  <si>
    <t xml:space="preserve">     Comp. Sci. BS+MS (CSBM)</t>
  </si>
  <si>
    <t>Business Administration (BSAD)</t>
  </si>
  <si>
    <t>Business - Prep** (BSPR)</t>
  </si>
  <si>
    <t>Biochemistry (BCH)</t>
  </si>
  <si>
    <t>Biology (BIOL)</t>
  </si>
  <si>
    <t>Chemistry (CHEM)</t>
  </si>
  <si>
    <t>Environ Science (ENSC)</t>
  </si>
  <si>
    <t>Entomology (ENTM)</t>
  </si>
  <si>
    <t>Geophysics (GEPH)</t>
  </si>
  <si>
    <t>Geology (GEOL)</t>
  </si>
  <si>
    <t>Mathematics (MATH)</t>
  </si>
  <si>
    <t>Microbiology (MCBL)</t>
  </si>
  <si>
    <t>Math for Sec School (MTSS)</t>
  </si>
  <si>
    <t>Undeclared Life Sci (NAUL)</t>
  </si>
  <si>
    <t>Undeclared Math Sci (NAUM)</t>
  </si>
  <si>
    <t>Undeclared Phy Sci (NAUP)</t>
  </si>
  <si>
    <t>Neuroscience (NURO)</t>
  </si>
  <si>
    <t>Physics (PHYS)</t>
  </si>
  <si>
    <t>Plant Biology (PLBL)</t>
  </si>
  <si>
    <t>Statistics (STAT)</t>
  </si>
  <si>
    <t>Cell, Molecular &amp; Dev Biology (CMDB)</t>
  </si>
  <si>
    <t xml:space="preserve">     Limited (ENLM)</t>
  </si>
  <si>
    <t>African American Studies (AFST)</t>
  </si>
  <si>
    <t>Anthropology (ANTH)</t>
  </si>
  <si>
    <t>Art (Studio) (ART)</t>
  </si>
  <si>
    <t>Art History (AHS)</t>
  </si>
  <si>
    <t>Art History/Ad Studies (AHAT)</t>
  </si>
  <si>
    <t>Art History/Relig Studies (AHRS)</t>
  </si>
  <si>
    <t>Asian American Studies (ASST)</t>
  </si>
  <si>
    <t>Asian Studies (AST)</t>
  </si>
  <si>
    <t>Business Econ (BSEC)</t>
  </si>
  <si>
    <t>Chicano Studies (CCST)</t>
  </si>
  <si>
    <t>Creative Writing (CRWT)</t>
  </si>
  <si>
    <t>Dance (DNCE)</t>
  </si>
  <si>
    <t>Economics (ECON)</t>
  </si>
  <si>
    <t>Economics/Admin Std (ECAT)</t>
  </si>
  <si>
    <t>English (ENGL)</t>
  </si>
  <si>
    <t>Ethnic Studies (ETST)</t>
  </si>
  <si>
    <t>Global Studies (GBST)</t>
  </si>
  <si>
    <t>History (HIST)</t>
  </si>
  <si>
    <t>History/Admin Std (HSAT)</t>
  </si>
  <si>
    <t>Languages &amp; Lit/Comp Ancient Civil (LLCA)</t>
  </si>
  <si>
    <t>Undeclared (HSUN)</t>
  </si>
  <si>
    <t>Linguistics (LING)</t>
  </si>
  <si>
    <t>Liberal Studies (LBST)</t>
  </si>
  <si>
    <t>Languages &amp; Lit/Comp Lit (LLCP)</t>
  </si>
  <si>
    <t>Languages &amp; Lit/French (LLFR)</t>
  </si>
  <si>
    <t>Languages &amp; Lit/Germanic Studies (LLGS)</t>
  </si>
  <si>
    <t>Languages &amp; Lit/Japanese (LLJP)</t>
  </si>
  <si>
    <t>Languages &amp; Lit/Languages (LLLN)</t>
  </si>
  <si>
    <t>Languages &amp; Lit/Russian (LLRU)</t>
  </si>
  <si>
    <t>Languages &amp; Lit/Classical Studies (LLCS)</t>
  </si>
  <si>
    <t>Languages &amp; Lit/Chinese (LLCH)</t>
  </si>
  <si>
    <t>Latin Am Studies (LNST)</t>
  </si>
  <si>
    <t>Media and Cultural Studies (MCS)</t>
  </si>
  <si>
    <t>Middle East &amp; Islamic Studies (MEIS)</t>
  </si>
  <si>
    <t>Music (MUS)</t>
  </si>
  <si>
    <t>Music &amp; Culture (MUCU)</t>
  </si>
  <si>
    <t>Native American Studies (NTST)</t>
  </si>
  <si>
    <t>Public Policy (PBPL)</t>
  </si>
  <si>
    <t>Philosophy (PHIL)</t>
  </si>
  <si>
    <t>Political Science (POSC)</t>
  </si>
  <si>
    <t>PolSci/Adm Std (PSAT)</t>
  </si>
  <si>
    <t>PolSci/International Aff (PSIA)</t>
  </si>
  <si>
    <t>Psychology (PSYC)</t>
  </si>
  <si>
    <t>Spanish (SPN)</t>
  </si>
  <si>
    <t>Soc/Admin Std (SCAT)</t>
  </si>
  <si>
    <t>Sociology (SOC)</t>
  </si>
  <si>
    <t>Religious Studies (RLST)</t>
  </si>
  <si>
    <t>Neuroscience (NRSC)</t>
  </si>
  <si>
    <t>Pre-Business (PRBS)</t>
  </si>
  <si>
    <t>* NOTE: Business - Prep is currently a major of CHASS</t>
  </si>
  <si>
    <t>Limited Student</t>
  </si>
  <si>
    <t>Theater, Film and Digital Production</t>
  </si>
  <si>
    <t>Gender and Sexuality Studies</t>
  </si>
  <si>
    <t>Sustainability Studies</t>
  </si>
  <si>
    <t>PolSci/Public Service</t>
  </si>
  <si>
    <t xml:space="preserve">  Compuer Sci/Bus Applications</t>
  </si>
  <si>
    <t>Business Preparation</t>
  </si>
  <si>
    <t>PAID</t>
  </si>
  <si>
    <t>Education, Society, Human Dev</t>
  </si>
  <si>
    <t>Earth Sciences</t>
  </si>
  <si>
    <t>Earch Sciences</t>
  </si>
  <si>
    <t>Public Policy</t>
  </si>
  <si>
    <t>Unclassified-Summer/Undergrad</t>
  </si>
  <si>
    <t>School of Public Policy</t>
  </si>
  <si>
    <t xml:space="preserve">     Engineering (undeclared)</t>
  </si>
  <si>
    <t>*Numbers are inclusive of both California resident and nonresident students</t>
  </si>
  <si>
    <t>**Numbers are inclusive of both California resident and nonresident students</t>
  </si>
  <si>
    <t>Entomology BS + MS</t>
  </si>
  <si>
    <t>Data Science</t>
  </si>
  <si>
    <t xml:space="preserve">     Data Science</t>
  </si>
  <si>
    <t>Fall 2021</t>
  </si>
  <si>
    <t>Health &amp; Society</t>
  </si>
  <si>
    <t>Fall 2022</t>
  </si>
  <si>
    <t>Statistics BS+MS</t>
  </si>
  <si>
    <t>School of Education</t>
  </si>
  <si>
    <t>1st YEAR</t>
  </si>
  <si>
    <t>1st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</si>
</sst>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59">
    <xf numFmtId="0" fontId="0" fillId="0" borderId="0" xfId="0"/>
    <xf numFmtId="0" fontId="0" fillId="3" borderId="0" xfId="0" applyFill="1"/>
    <xf numFmtId="3" fontId="0" fillId="3" borderId="0" xfId="0" applyNumberFormat="1" applyFill="1"/>
    <xf numFmtId="0" fontId="2" fillId="3" borderId="0" xfId="0" applyFont="1" applyFill="1"/>
    <xf numFmtId="0" fontId="0" fillId="3" borderId="0" xfId="0" applyFill="1" applyAlignment="1">
      <alignment horizontal="right"/>
    </xf>
    <xf numFmtId="3" fontId="0" fillId="3" borderId="3" xfId="0" applyNumberFormat="1" applyFill="1" applyBorder="1"/>
    <xf numFmtId="1" fontId="3" fillId="3" borderId="3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3" fontId="0" fillId="3" borderId="7" xfId="0" applyNumberFormat="1" applyFill="1" applyBorder="1"/>
    <xf numFmtId="0" fontId="0" fillId="3" borderId="3" xfId="0" applyFill="1" applyBorder="1"/>
    <xf numFmtId="0" fontId="6" fillId="4" borderId="0" xfId="0" applyFont="1" applyFill="1" applyBorder="1"/>
    <xf numFmtId="3" fontId="5" fillId="3" borderId="7" xfId="0" applyNumberFormat="1" applyFont="1" applyFill="1" applyBorder="1"/>
    <xf numFmtId="3" fontId="5" fillId="3" borderId="9" xfId="0" applyNumberFormat="1" applyFont="1" applyFill="1" applyBorder="1"/>
    <xf numFmtId="164" fontId="3" fillId="3" borderId="2" xfId="0" applyNumberFormat="1" applyFont="1" applyFill="1" applyBorder="1" applyAlignment="1">
      <alignment horizontal="right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 applyBorder="1"/>
    <xf numFmtId="3" fontId="5" fillId="3" borderId="3" xfId="0" applyNumberFormat="1" applyFont="1" applyFill="1" applyBorder="1"/>
    <xf numFmtId="3" fontId="5" fillId="3" borderId="5" xfId="0" applyNumberFormat="1" applyFont="1" applyFill="1" applyBorder="1"/>
    <xf numFmtId="3" fontId="5" fillId="3" borderId="4" xfId="0" applyNumberFormat="1" applyFont="1" applyFill="1" applyBorder="1"/>
    <xf numFmtId="3" fontId="5" fillId="3" borderId="10" xfId="0" applyNumberFormat="1" applyFont="1" applyFill="1" applyBorder="1"/>
    <xf numFmtId="0" fontId="0" fillId="3" borderId="0" xfId="0" applyFill="1" applyBorder="1" applyAlignment="1">
      <alignment horizontal="right"/>
    </xf>
    <xf numFmtId="164" fontId="3" fillId="3" borderId="11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/>
    <xf numFmtId="3" fontId="0" fillId="3" borderId="0" xfId="0" applyNumberFormat="1" applyFill="1" applyBorder="1"/>
    <xf numFmtId="164" fontId="5" fillId="3" borderId="0" xfId="0" applyNumberFormat="1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3" fontId="2" fillId="5" borderId="12" xfId="0" applyNumberFormat="1" applyFont="1" applyFill="1" applyBorder="1"/>
    <xf numFmtId="1" fontId="2" fillId="2" borderId="12" xfId="0" applyNumberFormat="1" applyFont="1" applyFill="1" applyBorder="1"/>
    <xf numFmtId="164" fontId="6" fillId="2" borderId="13" xfId="0" applyNumberFormat="1" applyFont="1" applyFill="1" applyBorder="1" applyAlignment="1">
      <alignment horizontal="right"/>
    </xf>
    <xf numFmtId="3" fontId="0" fillId="3" borderId="14" xfId="0" applyNumberFormat="1" applyFill="1" applyBorder="1"/>
    <xf numFmtId="3" fontId="5" fillId="3" borderId="15" xfId="0" applyNumberFormat="1" applyFont="1" applyFill="1" applyBorder="1"/>
    <xf numFmtId="3" fontId="0" fillId="3" borderId="15" xfId="0" applyNumberFormat="1" applyFill="1" applyBorder="1"/>
    <xf numFmtId="164" fontId="3" fillId="3" borderId="16" xfId="0" applyNumberFormat="1" applyFont="1" applyFill="1" applyBorder="1" applyAlignment="1">
      <alignment horizontal="right"/>
    </xf>
    <xf numFmtId="164" fontId="5" fillId="3" borderId="16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3" fontId="6" fillId="5" borderId="12" xfId="0" applyNumberFormat="1" applyFont="1" applyFill="1" applyBorder="1"/>
    <xf numFmtId="3" fontId="5" fillId="3" borderId="18" xfId="0" applyNumberFormat="1" applyFont="1" applyFill="1" applyBorder="1"/>
    <xf numFmtId="3" fontId="6" fillId="6" borderId="19" xfId="0" applyNumberFormat="1" applyFont="1" applyFill="1" applyBorder="1"/>
    <xf numFmtId="3" fontId="6" fillId="5" borderId="19" xfId="0" applyNumberFormat="1" applyFont="1" applyFill="1" applyBorder="1"/>
    <xf numFmtId="164" fontId="3" fillId="3" borderId="20" xfId="0" applyNumberFormat="1" applyFont="1" applyFill="1" applyBorder="1" applyAlignment="1">
      <alignment horizontal="right"/>
    </xf>
    <xf numFmtId="3" fontId="2" fillId="6" borderId="12" xfId="0" applyNumberFormat="1" applyFont="1" applyFill="1" applyBorder="1"/>
    <xf numFmtId="0" fontId="2" fillId="0" borderId="21" xfId="0" applyFont="1" applyFill="1" applyBorder="1" applyAlignment="1"/>
    <xf numFmtId="3" fontId="2" fillId="0" borderId="21" xfId="0" applyNumberFormat="1" applyFont="1" applyFill="1" applyBorder="1"/>
    <xf numFmtId="1" fontId="2" fillId="0" borderId="21" xfId="0" applyNumberFormat="1" applyFont="1" applyFill="1" applyBorder="1"/>
    <xf numFmtId="164" fontId="6" fillId="0" borderId="21" xfId="0" applyNumberFormat="1" applyFont="1" applyFill="1" applyBorder="1" applyAlignment="1">
      <alignment horizontal="right"/>
    </xf>
    <xf numFmtId="0" fontId="2" fillId="0" borderId="21" xfId="0" applyFont="1" applyFill="1" applyBorder="1"/>
    <xf numFmtId="3" fontId="6" fillId="2" borderId="12" xfId="0" applyNumberFormat="1" applyFont="1" applyFill="1" applyBorder="1"/>
    <xf numFmtId="164" fontId="6" fillId="2" borderId="22" xfId="0" applyNumberFormat="1" applyFont="1" applyFill="1" applyBorder="1" applyAlignment="1">
      <alignment horizontal="right"/>
    </xf>
    <xf numFmtId="3" fontId="5" fillId="2" borderId="23" xfId="0" applyNumberFormat="1" applyFont="1" applyFill="1" applyBorder="1"/>
    <xf numFmtId="164" fontId="5" fillId="2" borderId="24" xfId="0" applyNumberFormat="1" applyFont="1" applyFill="1" applyBorder="1" applyAlignment="1">
      <alignment horizontal="right"/>
    </xf>
    <xf numFmtId="3" fontId="5" fillId="2" borderId="12" xfId="0" applyNumberFormat="1" applyFont="1" applyFill="1" applyBorder="1"/>
    <xf numFmtId="164" fontId="5" fillId="2" borderId="22" xfId="0" applyNumberFormat="1" applyFont="1" applyFill="1" applyBorder="1" applyAlignment="1">
      <alignment horizontal="right"/>
    </xf>
    <xf numFmtId="0" fontId="2" fillId="2" borderId="12" xfId="0" applyFont="1" applyFill="1" applyBorder="1"/>
    <xf numFmtId="164" fontId="6" fillId="2" borderId="25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3" fontId="2" fillId="6" borderId="26" xfId="0" applyNumberFormat="1" applyFont="1" applyFill="1" applyBorder="1" applyAlignment="1">
      <alignment horizontal="center" wrapText="1"/>
    </xf>
    <xf numFmtId="3" fontId="2" fillId="5" borderId="27" xfId="0" applyNumberFormat="1" applyFont="1" applyFill="1" applyBorder="1" applyAlignment="1">
      <alignment horizontal="center" wrapText="1"/>
    </xf>
    <xf numFmtId="0" fontId="6" fillId="3" borderId="28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right" wrapText="1"/>
    </xf>
    <xf numFmtId="3" fontId="0" fillId="3" borderId="0" xfId="0" applyNumberFormat="1" applyFill="1" applyAlignment="1">
      <alignment horizontal="center" vertical="center" wrapText="1"/>
    </xf>
    <xf numFmtId="3" fontId="0" fillId="3" borderId="0" xfId="0" applyNumberFormat="1" applyFill="1" applyAlignment="1">
      <alignment horizontal="center" wrapText="1"/>
    </xf>
    <xf numFmtId="3" fontId="2" fillId="6" borderId="30" xfId="0" applyNumberFormat="1" applyFont="1" applyFill="1" applyBorder="1" applyAlignment="1">
      <alignment horizontal="center" vertical="center" wrapText="1"/>
    </xf>
    <xf numFmtId="3" fontId="2" fillId="5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8" fillId="3" borderId="0" xfId="0" applyFont="1" applyFill="1" applyAlignment="1">
      <alignment horizontal="left" wrapText="1"/>
    </xf>
    <xf numFmtId="3" fontId="8" fillId="3" borderId="0" xfId="0" applyNumberFormat="1" applyFont="1" applyFill="1" applyAlignment="1">
      <alignment horizontal="left" wrapText="1"/>
    </xf>
    <xf numFmtId="3" fontId="5" fillId="3" borderId="31" xfId="0" applyNumberFormat="1" applyFont="1" applyFill="1" applyBorder="1"/>
    <xf numFmtId="3" fontId="6" fillId="6" borderId="30" xfId="0" applyNumberFormat="1" applyFont="1" applyFill="1" applyBorder="1"/>
    <xf numFmtId="3" fontId="2" fillId="6" borderId="33" xfId="0" applyNumberFormat="1" applyFont="1" applyFill="1" applyBorder="1" applyAlignment="1">
      <alignment horizontal="center" wrapText="1"/>
    </xf>
    <xf numFmtId="3" fontId="2" fillId="5" borderId="12" xfId="0" applyNumberFormat="1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0" fontId="2" fillId="2" borderId="25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3" fontId="2" fillId="2" borderId="23" xfId="0" applyNumberFormat="1" applyFont="1" applyFill="1" applyBorder="1"/>
    <xf numFmtId="164" fontId="2" fillId="2" borderId="24" xfId="0" applyNumberFormat="1" applyFont="1" applyFill="1" applyBorder="1" applyAlignment="1">
      <alignment horizontal="right"/>
    </xf>
    <xf numFmtId="3" fontId="2" fillId="6" borderId="19" xfId="0" applyNumberFormat="1" applyFont="1" applyFill="1" applyBorder="1"/>
    <xf numFmtId="3" fontId="2" fillId="2" borderId="12" xfId="0" applyNumberFormat="1" applyFont="1" applyFill="1" applyBorder="1"/>
    <xf numFmtId="164" fontId="6" fillId="2" borderId="24" xfId="0" applyNumberFormat="1" applyFont="1" applyFill="1" applyBorder="1" applyAlignment="1">
      <alignment horizontal="right"/>
    </xf>
    <xf numFmtId="3" fontId="2" fillId="6" borderId="34" xfId="0" applyNumberFormat="1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right" wrapText="1"/>
    </xf>
    <xf numFmtId="0" fontId="7" fillId="7" borderId="33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7" fillId="7" borderId="39" xfId="0" applyFont="1" applyFill="1" applyBorder="1" applyAlignment="1">
      <alignment horizontal="center"/>
    </xf>
    <xf numFmtId="3" fontId="2" fillId="6" borderId="30" xfId="0" applyNumberFormat="1" applyFont="1" applyFill="1" applyBorder="1"/>
    <xf numFmtId="3" fontId="6" fillId="2" borderId="19" xfId="0" applyNumberFormat="1" applyFont="1" applyFill="1" applyBorder="1"/>
    <xf numFmtId="3" fontId="2" fillId="6" borderId="40" xfId="0" applyNumberFormat="1" applyFont="1" applyFill="1" applyBorder="1" applyAlignment="1">
      <alignment horizontal="center" wrapText="1"/>
    </xf>
    <xf numFmtId="3" fontId="5" fillId="3" borderId="41" xfId="0" applyNumberFormat="1" applyFont="1" applyFill="1" applyBorder="1"/>
    <xf numFmtId="3" fontId="6" fillId="6" borderId="42" xfId="0" applyNumberFormat="1" applyFont="1" applyFill="1" applyBorder="1"/>
    <xf numFmtId="0" fontId="2" fillId="3" borderId="29" xfId="0" applyFont="1" applyFill="1" applyBorder="1" applyAlignment="1">
      <alignment wrapText="1"/>
    </xf>
    <xf numFmtId="0" fontId="2" fillId="3" borderId="37" xfId="0" applyFont="1" applyFill="1" applyBorder="1" applyAlignment="1">
      <alignment wrapText="1"/>
    </xf>
    <xf numFmtId="3" fontId="0" fillId="3" borderId="4" xfId="0" applyNumberFormat="1" applyFill="1" applyBorder="1"/>
    <xf numFmtId="0" fontId="7" fillId="7" borderId="44" xfId="0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wrapText="1"/>
    </xf>
    <xf numFmtId="0" fontId="0" fillId="3" borderId="4" xfId="0" applyNumberFormat="1" applyFill="1" applyBorder="1"/>
    <xf numFmtId="3" fontId="0" fillId="8" borderId="0" xfId="0" applyNumberFormat="1" applyFill="1" applyAlignment="1">
      <alignment horizontal="center" vertical="center" wrapText="1"/>
    </xf>
    <xf numFmtId="1" fontId="3" fillId="9" borderId="47" xfId="0" applyNumberFormat="1" applyFont="1" applyFill="1" applyBorder="1" applyAlignment="1">
      <alignment horizontal="center" vertical="center" wrapText="1"/>
    </xf>
    <xf numFmtId="1" fontId="2" fillId="9" borderId="12" xfId="0" applyNumberFormat="1" applyFont="1" applyFill="1" applyBorder="1" applyAlignment="1">
      <alignment horizontal="center" vertical="center" wrapText="1"/>
    </xf>
    <xf numFmtId="164" fontId="6" fillId="9" borderId="25" xfId="0" applyNumberFormat="1" applyFont="1" applyFill="1" applyBorder="1" applyAlignment="1">
      <alignment horizontal="center" vertical="center" wrapText="1"/>
    </xf>
    <xf numFmtId="0" fontId="0" fillId="3" borderId="15" xfId="0" applyFill="1" applyBorder="1"/>
    <xf numFmtId="164" fontId="3" fillId="3" borderId="51" xfId="0" applyNumberFormat="1" applyFont="1" applyFill="1" applyBorder="1" applyAlignment="1">
      <alignment horizontal="right"/>
    </xf>
    <xf numFmtId="0" fontId="2" fillId="0" borderId="52" xfId="0" applyFont="1" applyFill="1" applyBorder="1" applyAlignment="1"/>
    <xf numFmtId="3" fontId="2" fillId="0" borderId="52" xfId="0" applyNumberFormat="1" applyFont="1" applyFill="1" applyBorder="1"/>
    <xf numFmtId="1" fontId="2" fillId="0" borderId="52" xfId="0" applyNumberFormat="1" applyFont="1" applyFill="1" applyBorder="1"/>
    <xf numFmtId="164" fontId="6" fillId="0" borderId="52" xfId="0" applyNumberFormat="1" applyFont="1" applyFill="1" applyBorder="1" applyAlignment="1">
      <alignment horizontal="right"/>
    </xf>
    <xf numFmtId="0" fontId="2" fillId="0" borderId="52" xfId="0" applyFont="1" applyFill="1" applyBorder="1"/>
    <xf numFmtId="3" fontId="0" fillId="3" borderId="32" xfId="0" applyNumberFormat="1" applyFill="1" applyBorder="1"/>
    <xf numFmtId="3" fontId="0" fillId="3" borderId="35" xfId="0" applyNumberFormat="1" applyFill="1" applyBorder="1"/>
    <xf numFmtId="0" fontId="0" fillId="3" borderId="35" xfId="0" applyNumberFormat="1" applyFill="1" applyBorder="1"/>
    <xf numFmtId="1" fontId="3" fillId="3" borderId="15" xfId="0" applyNumberFormat="1" applyFont="1" applyFill="1" applyBorder="1"/>
    <xf numFmtId="164" fontId="3" fillId="3" borderId="49" xfId="0" applyNumberFormat="1" applyFont="1" applyFill="1" applyBorder="1" applyAlignment="1">
      <alignment horizontal="right"/>
    </xf>
    <xf numFmtId="164" fontId="0" fillId="3" borderId="2" xfId="0" applyNumberFormat="1" applyFill="1" applyBorder="1" applyAlignment="1">
      <alignment horizontal="right"/>
    </xf>
    <xf numFmtId="164" fontId="0" fillId="3" borderId="16" xfId="0" applyNumberFormat="1" applyFill="1" applyBorder="1" applyAlignment="1">
      <alignment horizontal="right"/>
    </xf>
    <xf numFmtId="3" fontId="3" fillId="3" borderId="47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/>
    <xf numFmtId="0" fontId="8" fillId="3" borderId="0" xfId="0" applyFont="1" applyFill="1"/>
    <xf numFmtId="3" fontId="3" fillId="3" borderId="53" xfId="0" applyNumberFormat="1" applyFont="1" applyFill="1" applyBorder="1" applyAlignment="1">
      <alignment horizontal="center" vertical="center" wrapText="1"/>
    </xf>
    <xf numFmtId="3" fontId="5" fillId="3" borderId="56" xfId="0" applyNumberFormat="1" applyFont="1" applyFill="1" applyBorder="1"/>
    <xf numFmtId="3" fontId="5" fillId="3" borderId="47" xfId="0" applyNumberFormat="1" applyFont="1" applyFill="1" applyBorder="1"/>
    <xf numFmtId="9" fontId="5" fillId="3" borderId="11" xfId="0" applyNumberFormat="1" applyFont="1" applyFill="1" applyBorder="1"/>
    <xf numFmtId="3" fontId="5" fillId="3" borderId="58" xfId="0" applyNumberFormat="1" applyFont="1" applyFill="1" applyBorder="1"/>
    <xf numFmtId="3" fontId="5" fillId="3" borderId="57" xfId="0" applyNumberFormat="1" applyFont="1" applyFill="1" applyBorder="1"/>
    <xf numFmtId="3" fontId="5" fillId="3" borderId="11" xfId="0" applyNumberFormat="1" applyFont="1" applyFill="1" applyBorder="1"/>
    <xf numFmtId="3" fontId="3" fillId="0" borderId="53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wrapText="1"/>
    </xf>
    <xf numFmtId="0" fontId="2" fillId="9" borderId="61" xfId="0" applyFont="1" applyFill="1" applyBorder="1" applyAlignment="1">
      <alignment horizontal="center" wrapText="1"/>
    </xf>
    <xf numFmtId="0" fontId="2" fillId="9" borderId="6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2" fillId="6" borderId="12" xfId="0" applyNumberFormat="1" applyFont="1" applyFill="1" applyBorder="1" applyAlignment="1">
      <alignment horizontal="right"/>
    </xf>
    <xf numFmtId="9" fontId="5" fillId="3" borderId="11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3" fontId="3" fillId="0" borderId="63" xfId="0" applyNumberFormat="1" applyFont="1" applyFill="1" applyBorder="1" applyAlignment="1">
      <alignment horizontal="center" vertical="center" wrapText="1"/>
    </xf>
    <xf numFmtId="3" fontId="3" fillId="3" borderId="63" xfId="0" applyNumberFormat="1" applyFont="1" applyFill="1" applyBorder="1" applyAlignment="1">
      <alignment horizontal="center" vertical="center" wrapText="1"/>
    </xf>
    <xf numFmtId="3" fontId="3" fillId="3" borderId="65" xfId="0" applyNumberFormat="1" applyFont="1" applyFill="1" applyBorder="1" applyAlignment="1">
      <alignment horizontal="center" vertical="center" wrapText="1"/>
    </xf>
    <xf numFmtId="9" fontId="5" fillId="3" borderId="57" xfId="0" applyNumberFormat="1" applyFont="1" applyFill="1" applyBorder="1" applyAlignment="1">
      <alignment horizontal="right"/>
    </xf>
    <xf numFmtId="3" fontId="5" fillId="3" borderId="57" xfId="0" applyNumberFormat="1" applyFont="1" applyFill="1" applyBorder="1" applyAlignment="1">
      <alignment horizontal="right"/>
    </xf>
    <xf numFmtId="1" fontId="3" fillId="3" borderId="53" xfId="0" applyNumberFormat="1" applyFont="1" applyFill="1" applyBorder="1"/>
    <xf numFmtId="164" fontId="3" fillId="3" borderId="54" xfId="0" applyNumberFormat="1" applyFont="1" applyFill="1" applyBorder="1" applyAlignment="1">
      <alignment horizontal="right"/>
    </xf>
    <xf numFmtId="0" fontId="0" fillId="3" borderId="53" xfId="0" applyFill="1" applyBorder="1"/>
    <xf numFmtId="164" fontId="3" fillId="3" borderId="75" xfId="0" applyNumberFormat="1" applyFont="1" applyFill="1" applyBorder="1" applyAlignment="1">
      <alignment horizontal="right"/>
    </xf>
    <xf numFmtId="164" fontId="3" fillId="3" borderId="55" xfId="0" applyNumberFormat="1" applyFont="1" applyFill="1" applyBorder="1" applyAlignment="1">
      <alignment horizontal="right"/>
    </xf>
    <xf numFmtId="3" fontId="2" fillId="6" borderId="76" xfId="0" applyNumberFormat="1" applyFont="1" applyFill="1" applyBorder="1"/>
    <xf numFmtId="3" fontId="2" fillId="5" borderId="60" xfId="0" applyNumberFormat="1" applyFont="1" applyFill="1" applyBorder="1"/>
    <xf numFmtId="1" fontId="2" fillId="2" borderId="60" xfId="0" applyNumberFormat="1" applyFont="1" applyFill="1" applyBorder="1"/>
    <xf numFmtId="164" fontId="6" fillId="2" borderId="61" xfId="0" applyNumberFormat="1" applyFont="1" applyFill="1" applyBorder="1" applyAlignment="1">
      <alignment horizontal="right"/>
    </xf>
    <xf numFmtId="3" fontId="2" fillId="6" borderId="60" xfId="0" applyNumberFormat="1" applyFont="1" applyFill="1" applyBorder="1"/>
    <xf numFmtId="0" fontId="2" fillId="2" borderId="60" xfId="0" applyFont="1" applyFill="1" applyBorder="1"/>
    <xf numFmtId="164" fontId="6" fillId="2" borderId="77" xfId="0" applyNumberFormat="1" applyFont="1" applyFill="1" applyBorder="1" applyAlignment="1">
      <alignment horizontal="right"/>
    </xf>
    <xf numFmtId="3" fontId="2" fillId="6" borderId="78" xfId="0" applyNumberFormat="1" applyFont="1" applyFill="1" applyBorder="1"/>
    <xf numFmtId="164" fontId="6" fillId="2" borderId="62" xfId="0" applyNumberFormat="1" applyFont="1" applyFill="1" applyBorder="1" applyAlignment="1">
      <alignment horizontal="right"/>
    </xf>
    <xf numFmtId="3" fontId="10" fillId="3" borderId="0" xfId="0" applyNumberFormat="1" applyFont="1" applyFill="1" applyAlignment="1">
      <alignment wrapText="1"/>
    </xf>
    <xf numFmtId="0" fontId="10" fillId="3" borderId="0" xfId="0" applyFont="1" applyFill="1" applyAlignment="1"/>
    <xf numFmtId="0" fontId="10" fillId="3" borderId="0" xfId="0" applyFont="1" applyFill="1" applyAlignment="1">
      <alignment horizontal="right" wrapText="1"/>
    </xf>
    <xf numFmtId="0" fontId="10" fillId="3" borderId="0" xfId="0" applyFont="1" applyFill="1" applyAlignment="1">
      <alignment wrapText="1"/>
    </xf>
    <xf numFmtId="14" fontId="10" fillId="3" borderId="0" xfId="0" applyNumberFormat="1" applyFont="1" applyFill="1" applyAlignment="1">
      <alignment horizontal="left" wrapText="1"/>
    </xf>
    <xf numFmtId="3" fontId="0" fillId="0" borderId="3" xfId="0" applyNumberFormat="1" applyFill="1" applyBorder="1"/>
    <xf numFmtId="3" fontId="5" fillId="0" borderId="7" xfId="0" applyNumberFormat="1" applyFont="1" applyFill="1" applyBorder="1"/>
    <xf numFmtId="164" fontId="5" fillId="0" borderId="6" xfId="0" applyNumberFormat="1" applyFont="1" applyFill="1" applyBorder="1" applyAlignment="1">
      <alignment horizontal="right"/>
    </xf>
    <xf numFmtId="0" fontId="0" fillId="0" borderId="0" xfId="0" applyFill="1" applyBorder="1"/>
    <xf numFmtId="0" fontId="2" fillId="0" borderId="29" xfId="0" applyFont="1" applyFill="1" applyBorder="1" applyAlignment="1">
      <alignment wrapText="1"/>
    </xf>
    <xf numFmtId="3" fontId="5" fillId="0" borderId="3" xfId="0" applyNumberFormat="1" applyFont="1" applyFill="1" applyBorder="1"/>
    <xf numFmtId="1" fontId="3" fillId="0" borderId="3" xfId="0" applyNumberFormat="1" applyFont="1" applyFill="1" applyBorder="1"/>
    <xf numFmtId="3" fontId="0" fillId="0" borderId="4" xfId="0" applyNumberFormat="1" applyFill="1" applyBorder="1"/>
    <xf numFmtId="164" fontId="3" fillId="0" borderId="1" xfId="0" applyNumberFormat="1" applyFont="1" applyFill="1" applyBorder="1" applyAlignment="1">
      <alignment horizontal="right"/>
    </xf>
    <xf numFmtId="0" fontId="0" fillId="0" borderId="3" xfId="0" applyFill="1" applyBorder="1"/>
    <xf numFmtId="164" fontId="3" fillId="0" borderId="2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3" fontId="5" fillId="0" borderId="9" xfId="0" applyNumberFormat="1" applyFont="1" applyFill="1" applyBorder="1"/>
    <xf numFmtId="164" fontId="5" fillId="0" borderId="2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" fontId="3" fillId="9" borderId="7" xfId="0" applyNumberFormat="1" applyFont="1" applyFill="1" applyBorder="1" applyAlignment="1">
      <alignment horizontal="center" vertical="center" wrapText="1"/>
    </xf>
    <xf numFmtId="3" fontId="3" fillId="0" borderId="65" xfId="0" applyNumberFormat="1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right" wrapText="1"/>
    </xf>
    <xf numFmtId="1" fontId="3" fillId="9" borderId="27" xfId="0" applyNumberFormat="1" applyFont="1" applyFill="1" applyBorder="1" applyAlignment="1">
      <alignment horizontal="center" vertical="center" wrapText="1"/>
    </xf>
    <xf numFmtId="3" fontId="3" fillId="3" borderId="31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64" fontId="3" fillId="9" borderId="6" xfId="0" applyNumberFormat="1" applyFont="1" applyFill="1" applyBorder="1" applyAlignment="1">
      <alignment horizontal="center" vertical="center" wrapText="1"/>
    </xf>
    <xf numFmtId="3" fontId="2" fillId="0" borderId="56" xfId="0" applyNumberFormat="1" applyFont="1" applyFill="1" applyBorder="1" applyAlignment="1">
      <alignment horizontal="center" vertical="center" wrapText="1"/>
    </xf>
    <xf numFmtId="3" fontId="2" fillId="0" borderId="47" xfId="0" applyNumberFormat="1" applyFont="1" applyFill="1" applyBorder="1" applyAlignment="1">
      <alignment horizontal="center" vertical="center" wrapText="1"/>
    </xf>
    <xf numFmtId="1" fontId="2" fillId="9" borderId="47" xfId="0" applyNumberFormat="1" applyFont="1" applyFill="1" applyBorder="1" applyAlignment="1">
      <alignment horizontal="center" vertical="center" wrapText="1"/>
    </xf>
    <xf numFmtId="164" fontId="2" fillId="9" borderId="48" xfId="0" applyNumberFormat="1" applyFont="1" applyFill="1" applyBorder="1" applyAlignment="1">
      <alignment horizontal="center" vertical="center" wrapText="1"/>
    </xf>
    <xf numFmtId="164" fontId="2" fillId="9" borderId="50" xfId="0" applyNumberFormat="1" applyFont="1" applyFill="1" applyBorder="1" applyAlignment="1">
      <alignment horizontal="center" vertical="center" wrapText="1"/>
    </xf>
    <xf numFmtId="3" fontId="2" fillId="3" borderId="56" xfId="0" applyNumberFormat="1" applyFont="1" applyFill="1" applyBorder="1" applyAlignment="1">
      <alignment horizontal="center" vertical="center" wrapText="1"/>
    </xf>
    <xf numFmtId="3" fontId="2" fillId="3" borderId="47" xfId="0" applyNumberFormat="1" applyFont="1" applyFill="1" applyBorder="1" applyAlignment="1">
      <alignment horizontal="center" vertical="center" wrapText="1"/>
    </xf>
    <xf numFmtId="3" fontId="2" fillId="3" borderId="64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2" fillId="0" borderId="58" xfId="0" applyNumberFormat="1" applyFont="1" applyFill="1" applyBorder="1" applyAlignment="1">
      <alignment horizontal="center" vertical="center" wrapText="1"/>
    </xf>
    <xf numFmtId="3" fontId="2" fillId="6" borderId="74" xfId="0" applyNumberFormat="1" applyFont="1" applyFill="1" applyBorder="1" applyAlignment="1">
      <alignment horizontal="center" wrapText="1"/>
    </xf>
    <xf numFmtId="3" fontId="2" fillId="5" borderId="80" xfId="0" applyNumberFormat="1" applyFont="1" applyFill="1" applyBorder="1" applyAlignment="1">
      <alignment horizontal="center" wrapText="1"/>
    </xf>
    <xf numFmtId="0" fontId="2" fillId="9" borderId="81" xfId="0" applyFont="1" applyFill="1" applyBorder="1" applyAlignment="1">
      <alignment horizontal="center" wrapText="1"/>
    </xf>
    <xf numFmtId="0" fontId="2" fillId="9" borderId="82" xfId="0" applyFont="1" applyFill="1" applyBorder="1" applyAlignment="1">
      <alignment horizontal="center" wrapText="1"/>
    </xf>
    <xf numFmtId="3" fontId="2" fillId="6" borderId="83" xfId="0" applyNumberFormat="1" applyFont="1" applyFill="1" applyBorder="1" applyAlignment="1">
      <alignment horizontal="center" wrapText="1"/>
    </xf>
    <xf numFmtId="3" fontId="2" fillId="5" borderId="81" xfId="0" applyNumberFormat="1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right" wrapText="1"/>
    </xf>
    <xf numFmtId="164" fontId="3" fillId="9" borderId="75" xfId="0" applyNumberFormat="1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wrapText="1"/>
    </xf>
    <xf numFmtId="3" fontId="2" fillId="3" borderId="85" xfId="0" applyNumberFormat="1" applyFont="1" applyFill="1" applyBorder="1" applyAlignment="1">
      <alignment horizontal="center" vertical="center" wrapText="1"/>
    </xf>
    <xf numFmtId="3" fontId="2" fillId="0" borderId="80" xfId="0" applyNumberFormat="1" applyFont="1" applyFill="1" applyBorder="1" applyAlignment="1">
      <alignment horizontal="center" vertical="center" wrapText="1"/>
    </xf>
    <xf numFmtId="164" fontId="2" fillId="9" borderId="86" xfId="0" applyNumberFormat="1" applyFont="1" applyFill="1" applyBorder="1" applyAlignment="1">
      <alignment horizontal="center" vertical="center" wrapText="1"/>
    </xf>
    <xf numFmtId="3" fontId="2" fillId="3" borderId="87" xfId="0" applyNumberFormat="1" applyFont="1" applyFill="1" applyBorder="1" applyAlignment="1">
      <alignment horizontal="center" vertical="center" wrapText="1"/>
    </xf>
    <xf numFmtId="3" fontId="2" fillId="3" borderId="80" xfId="0" applyNumberFormat="1" applyFont="1" applyFill="1" applyBorder="1" applyAlignment="1">
      <alignment horizontal="center" vertical="center" wrapText="1"/>
    </xf>
    <xf numFmtId="164" fontId="2" fillId="9" borderId="88" xfId="0" applyNumberFormat="1" applyFont="1" applyFill="1" applyBorder="1" applyAlignment="1">
      <alignment horizontal="center" vertical="center" wrapText="1"/>
    </xf>
    <xf numFmtId="3" fontId="3" fillId="0" borderId="89" xfId="0" applyNumberFormat="1" applyFont="1" applyFill="1" applyBorder="1" applyAlignment="1">
      <alignment horizontal="center" vertical="center" wrapText="1"/>
    </xf>
    <xf numFmtId="3" fontId="3" fillId="0" borderId="90" xfId="0" applyNumberFormat="1" applyFont="1" applyFill="1" applyBorder="1" applyAlignment="1">
      <alignment horizontal="center" vertical="center" wrapText="1"/>
    </xf>
    <xf numFmtId="3" fontId="3" fillId="3" borderId="89" xfId="0" applyNumberFormat="1" applyFont="1" applyFill="1" applyBorder="1" applyAlignment="1">
      <alignment horizontal="center" vertical="center" wrapText="1"/>
    </xf>
    <xf numFmtId="164" fontId="3" fillId="9" borderId="93" xfId="0" applyNumberFormat="1" applyFont="1" applyFill="1" applyBorder="1" applyAlignment="1">
      <alignment horizontal="center" vertical="center" wrapText="1"/>
    </xf>
    <xf numFmtId="164" fontId="2" fillId="9" borderId="94" xfId="0" applyNumberFormat="1" applyFont="1" applyFill="1" applyBorder="1" applyAlignment="1">
      <alignment horizontal="center" vertical="center" wrapText="1"/>
    </xf>
    <xf numFmtId="164" fontId="2" fillId="9" borderId="59" xfId="0" applyNumberFormat="1" applyFont="1" applyFill="1" applyBorder="1" applyAlignment="1">
      <alignment horizontal="center" vertical="center" wrapText="1"/>
    </xf>
    <xf numFmtId="3" fontId="2" fillId="0" borderId="87" xfId="0" applyNumberFormat="1" applyFont="1" applyFill="1" applyBorder="1" applyAlignment="1">
      <alignment horizontal="center" vertical="center" wrapText="1"/>
    </xf>
    <xf numFmtId="164" fontId="2" fillId="9" borderId="57" xfId="0" applyNumberFormat="1" applyFont="1" applyFill="1" applyBorder="1" applyAlignment="1">
      <alignment horizontal="center" vertical="center" wrapText="1"/>
    </xf>
    <xf numFmtId="3" fontId="2" fillId="0" borderId="85" xfId="0" applyNumberFormat="1" applyFont="1" applyFill="1" applyBorder="1" applyAlignment="1">
      <alignment horizontal="center" vertical="center" wrapText="1"/>
    </xf>
    <xf numFmtId="0" fontId="2" fillId="9" borderId="80" xfId="0" applyFont="1" applyFill="1" applyBorder="1" applyAlignment="1">
      <alignment horizontal="center" wrapText="1"/>
    </xf>
    <xf numFmtId="0" fontId="2" fillId="9" borderId="88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right" wrapText="1"/>
    </xf>
    <xf numFmtId="164" fontId="3" fillId="9" borderId="57" xfId="0" applyNumberFormat="1" applyFont="1" applyFill="1" applyBorder="1" applyAlignment="1">
      <alignment horizontal="center" vertical="center" wrapText="1"/>
    </xf>
    <xf numFmtId="164" fontId="3" fillId="9" borderId="59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right"/>
    </xf>
    <xf numFmtId="3" fontId="0" fillId="0" borderId="64" xfId="0" applyNumberFormat="1" applyFill="1" applyBorder="1"/>
    <xf numFmtId="3" fontId="0" fillId="0" borderId="47" xfId="0" applyNumberFormat="1" applyFill="1" applyBorder="1"/>
    <xf numFmtId="1" fontId="3" fillId="0" borderId="47" xfId="0" applyNumberFormat="1" applyFont="1" applyFill="1" applyBorder="1"/>
    <xf numFmtId="164" fontId="3" fillId="0" borderId="48" xfId="0" applyNumberFormat="1" applyFont="1" applyFill="1" applyBorder="1" applyAlignment="1">
      <alignment horizontal="right"/>
    </xf>
    <xf numFmtId="0" fontId="0" fillId="0" borderId="47" xfId="0" applyFill="1" applyBorder="1"/>
    <xf numFmtId="164" fontId="3" fillId="0" borderId="57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>
      <alignment horizontal="right"/>
    </xf>
    <xf numFmtId="3" fontId="3" fillId="3" borderId="0" xfId="0" applyNumberFormat="1" applyFont="1" applyFill="1"/>
    <xf numFmtId="164" fontId="5" fillId="0" borderId="11" xfId="0" applyNumberFormat="1" applyFont="1" applyFill="1" applyBorder="1" applyAlignment="1">
      <alignment horizontal="right"/>
    </xf>
    <xf numFmtId="0" fontId="2" fillId="2" borderId="80" xfId="0" applyFont="1" applyFill="1" applyBorder="1" applyAlignment="1">
      <alignment horizontal="center" wrapText="1"/>
    </xf>
    <xf numFmtId="0" fontId="2" fillId="2" borderId="96" xfId="0" applyFont="1" applyFill="1" applyBorder="1" applyAlignment="1">
      <alignment horizontal="center" wrapText="1"/>
    </xf>
    <xf numFmtId="0" fontId="2" fillId="2" borderId="80" xfId="0" applyFont="1" applyFill="1" applyBorder="1" applyAlignment="1">
      <alignment horizontal="right" wrapText="1"/>
    </xf>
    <xf numFmtId="0" fontId="2" fillId="2" borderId="96" xfId="0" applyFont="1" applyFill="1" applyBorder="1" applyAlignment="1">
      <alignment horizontal="right" wrapText="1"/>
    </xf>
    <xf numFmtId="0" fontId="2" fillId="2" borderId="88" xfId="0" applyFont="1" applyFill="1" applyBorder="1" applyAlignment="1">
      <alignment horizontal="right" wrapText="1"/>
    </xf>
    <xf numFmtId="3" fontId="2" fillId="6" borderId="58" xfId="0" applyNumberFormat="1" applyFont="1" applyFill="1" applyBorder="1" applyAlignment="1">
      <alignment horizontal="center" wrapText="1"/>
    </xf>
    <xf numFmtId="3" fontId="0" fillId="3" borderId="10" xfId="0" applyNumberFormat="1" applyFill="1" applyBorder="1"/>
    <xf numFmtId="1" fontId="3" fillId="3" borderId="7" xfId="0" applyNumberFormat="1" applyFont="1" applyFill="1" applyBorder="1"/>
    <xf numFmtId="164" fontId="3" fillId="3" borderId="98" xfId="0" applyNumberFormat="1" applyFont="1" applyFill="1" applyBorder="1" applyAlignment="1">
      <alignment horizontal="right"/>
    </xf>
    <xf numFmtId="0" fontId="0" fillId="3" borderId="7" xfId="0" applyFill="1" applyBorder="1"/>
    <xf numFmtId="164" fontId="3" fillId="3" borderId="99" xfId="0" applyNumberFormat="1" applyFont="1" applyFill="1" applyBorder="1" applyAlignment="1">
      <alignment horizontal="right"/>
    </xf>
    <xf numFmtId="3" fontId="0" fillId="3" borderId="31" xfId="0" applyNumberFormat="1" applyFill="1" applyBorder="1"/>
    <xf numFmtId="3" fontId="17" fillId="3" borderId="31" xfId="0" applyNumberFormat="1" applyFont="1" applyFill="1" applyBorder="1"/>
    <xf numFmtId="3" fontId="17" fillId="3" borderId="7" xfId="0" applyNumberFormat="1" applyFont="1" applyFill="1" applyBorder="1"/>
    <xf numFmtId="3" fontId="17" fillId="3" borderId="14" xfId="0" applyNumberFormat="1" applyFont="1" applyFill="1" applyBorder="1"/>
    <xf numFmtId="164" fontId="17" fillId="3" borderId="11" xfId="0" applyNumberFormat="1" applyFont="1" applyFill="1" applyBorder="1" applyAlignment="1">
      <alignment horizontal="right"/>
    </xf>
    <xf numFmtId="3" fontId="17" fillId="3" borderId="3" xfId="0" applyNumberFormat="1" applyFont="1" applyFill="1" applyBorder="1"/>
    <xf numFmtId="164" fontId="17" fillId="3" borderId="8" xfId="0" applyNumberFormat="1" applyFont="1" applyFill="1" applyBorder="1" applyAlignment="1">
      <alignment horizontal="right"/>
    </xf>
    <xf numFmtId="3" fontId="17" fillId="0" borderId="7" xfId="0" applyNumberFormat="1" applyFont="1" applyFill="1" applyBorder="1"/>
    <xf numFmtId="3" fontId="17" fillId="0" borderId="14" xfId="0" applyNumberFormat="1" applyFont="1" applyFill="1" applyBorder="1"/>
    <xf numFmtId="164" fontId="17" fillId="0" borderId="11" xfId="0" applyNumberFormat="1" applyFont="1" applyFill="1" applyBorder="1" applyAlignment="1">
      <alignment horizontal="right"/>
    </xf>
    <xf numFmtId="3" fontId="17" fillId="0" borderId="3" xfId="0" applyNumberFormat="1" applyFont="1" applyFill="1" applyBorder="1"/>
    <xf numFmtId="3" fontId="16" fillId="5" borderId="12" xfId="0" applyNumberFormat="1" applyFont="1" applyFill="1" applyBorder="1" applyAlignment="1">
      <alignment horizontal="center" wrapText="1"/>
    </xf>
    <xf numFmtId="3" fontId="16" fillId="5" borderId="12" xfId="0" applyNumberFormat="1" applyFont="1" applyFill="1" applyBorder="1"/>
    <xf numFmtId="3" fontId="17" fillId="3" borderId="0" xfId="0" applyNumberFormat="1" applyFont="1" applyFill="1"/>
    <xf numFmtId="3" fontId="0" fillId="12" borderId="3" xfId="0" applyNumberFormat="1" applyFill="1" applyBorder="1"/>
    <xf numFmtId="3" fontId="0" fillId="12" borderId="4" xfId="0" applyNumberFormat="1" applyFill="1" applyBorder="1"/>
    <xf numFmtId="1" fontId="3" fillId="12" borderId="3" xfId="0" applyNumberFormat="1" applyFont="1" applyFill="1" applyBorder="1"/>
    <xf numFmtId="164" fontId="3" fillId="12" borderId="1" xfId="0" applyNumberFormat="1" applyFont="1" applyFill="1" applyBorder="1" applyAlignment="1">
      <alignment horizontal="right"/>
    </xf>
    <xf numFmtId="0" fontId="0" fillId="12" borderId="3" xfId="0" applyFill="1" applyBorder="1"/>
    <xf numFmtId="164" fontId="3" fillId="12" borderId="2" xfId="0" applyNumberFormat="1" applyFont="1" applyFill="1" applyBorder="1" applyAlignment="1">
      <alignment horizontal="right"/>
    </xf>
    <xf numFmtId="164" fontId="3" fillId="12" borderId="2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center" vertical="center" wrapText="1"/>
    </xf>
    <xf numFmtId="0" fontId="7" fillId="11" borderId="83" xfId="0" applyFont="1" applyFill="1" applyBorder="1" applyAlignment="1"/>
    <xf numFmtId="0" fontId="7" fillId="11" borderId="21" xfId="0" applyFont="1" applyFill="1" applyBorder="1" applyAlignment="1"/>
    <xf numFmtId="0" fontId="7" fillId="11" borderId="82" xfId="0" applyFont="1" applyFill="1" applyBorder="1" applyAlignment="1"/>
    <xf numFmtId="0" fontId="7" fillId="7" borderId="33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2" fillId="0" borderId="84" xfId="0" applyFont="1" applyFill="1" applyBorder="1" applyAlignment="1"/>
    <xf numFmtId="0" fontId="2" fillId="0" borderId="43" xfId="0" applyFont="1" applyFill="1" applyBorder="1" applyAlignment="1"/>
    <xf numFmtId="0" fontId="2" fillId="3" borderId="45" xfId="0" applyFont="1" applyFill="1" applyBorder="1" applyAlignment="1"/>
    <xf numFmtId="0" fontId="2" fillId="3" borderId="43" xfId="0" applyFont="1" applyFill="1" applyBorder="1" applyAlignment="1">
      <alignment horizontal="left"/>
    </xf>
    <xf numFmtId="0" fontId="2" fillId="3" borderId="46" xfId="0" applyFont="1" applyFill="1" applyBorder="1" applyAlignment="1">
      <alignment horizontal="left"/>
    </xf>
    <xf numFmtId="0" fontId="2" fillId="0" borderId="26" xfId="0" applyFont="1" applyFill="1" applyBorder="1" applyAlignment="1">
      <alignment wrapText="1"/>
    </xf>
    <xf numFmtId="0" fontId="2" fillId="13" borderId="46" xfId="0" applyFont="1" applyFill="1" applyBorder="1" applyAlignment="1">
      <alignment horizontal="left"/>
    </xf>
    <xf numFmtId="0" fontId="2" fillId="0" borderId="45" xfId="0" applyFont="1" applyFill="1" applyBorder="1" applyAlignment="1"/>
    <xf numFmtId="0" fontId="2" fillId="0" borderId="43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0" fontId="2" fillId="13" borderId="97" xfId="0" applyFont="1" applyFill="1" applyBorder="1" applyAlignment="1">
      <alignment horizontal="left"/>
    </xf>
    <xf numFmtId="0" fontId="2" fillId="3" borderId="67" xfId="0" applyFont="1" applyFill="1" applyBorder="1" applyAlignment="1">
      <alignment horizontal="left"/>
    </xf>
    <xf numFmtId="0" fontId="7" fillId="7" borderId="100" xfId="0" applyFont="1" applyFill="1" applyBorder="1" applyAlignment="1">
      <alignment horizontal="center"/>
    </xf>
    <xf numFmtId="3" fontId="0" fillId="12" borderId="65" xfId="0" applyNumberFormat="1" applyFill="1" applyBorder="1"/>
    <xf numFmtId="3" fontId="0" fillId="12" borderId="53" xfId="0" applyNumberFormat="1" applyFill="1" applyBorder="1"/>
    <xf numFmtId="164" fontId="3" fillId="12" borderId="54" xfId="0" applyNumberFormat="1" applyFont="1" applyFill="1" applyBorder="1" applyAlignment="1">
      <alignment horizontal="right"/>
    </xf>
    <xf numFmtId="0" fontId="0" fillId="12" borderId="53" xfId="0" applyFill="1" applyBorder="1"/>
    <xf numFmtId="164" fontId="3" fillId="12" borderId="75" xfId="0" applyNumberFormat="1" applyFont="1" applyFill="1" applyBorder="1" applyAlignment="1">
      <alignment horizontal="right"/>
    </xf>
    <xf numFmtId="164" fontId="3" fillId="12" borderId="55" xfId="0" applyNumberFormat="1" applyFont="1" applyFill="1" applyBorder="1" applyAlignment="1">
      <alignment horizontal="right"/>
    </xf>
    <xf numFmtId="3" fontId="5" fillId="3" borderId="101" xfId="0" applyNumberFormat="1" applyFont="1" applyFill="1" applyBorder="1" applyAlignment="1">
      <alignment horizontal="right"/>
    </xf>
    <xf numFmtId="3" fontId="5" fillId="3" borderId="102" xfId="0" applyNumberFormat="1" applyFont="1" applyFill="1" applyBorder="1" applyAlignment="1">
      <alignment horizontal="right"/>
    </xf>
    <xf numFmtId="0" fontId="17" fillId="14" borderId="0" xfId="0" applyFont="1" applyFill="1" applyBorder="1"/>
    <xf numFmtId="0" fontId="0" fillId="14" borderId="0" xfId="0" applyFill="1"/>
    <xf numFmtId="0" fontId="14" fillId="14" borderId="0" xfId="0" applyFont="1" applyFill="1"/>
    <xf numFmtId="0" fontId="15" fillId="14" borderId="0" xfId="0" applyFont="1" applyFill="1"/>
    <xf numFmtId="0" fontId="0" fillId="14" borderId="0" xfId="0" applyFill="1" applyBorder="1"/>
    <xf numFmtId="0" fontId="2" fillId="0" borderId="43" xfId="0" applyFont="1" applyFill="1" applyBorder="1" applyAlignment="1">
      <alignment horizontal="left" indent="1"/>
    </xf>
    <xf numFmtId="3" fontId="0" fillId="3" borderId="0" xfId="0" applyNumberFormat="1" applyFill="1" applyAlignment="1">
      <alignment horizontal="center" wrapText="1"/>
    </xf>
    <xf numFmtId="1" fontId="3" fillId="9" borderId="3" xfId="0" applyNumberFormat="1" applyFont="1" applyFill="1" applyBorder="1" applyAlignment="1">
      <alignment horizontal="center" vertical="center" wrapText="1"/>
    </xf>
    <xf numFmtId="1" fontId="3" fillId="9" borderId="9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right" wrapText="1"/>
    </xf>
    <xf numFmtId="0" fontId="3" fillId="3" borderId="97" xfId="0" applyFont="1" applyFill="1" applyBorder="1" applyAlignment="1">
      <alignment horizontal="right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Alignment="1">
      <alignment horizontal="right" wrapText="1"/>
    </xf>
    <xf numFmtId="3" fontId="3" fillId="3" borderId="38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4" fillId="3" borderId="9" xfId="0" applyNumberFormat="1" applyFont="1" applyFill="1" applyBorder="1" applyAlignment="1">
      <alignment horizontal="right"/>
    </xf>
    <xf numFmtId="164" fontId="6" fillId="2" borderId="23" xfId="0" applyNumberFormat="1" applyFont="1" applyFill="1" applyBorder="1" applyAlignment="1">
      <alignment horizontal="right"/>
    </xf>
    <xf numFmtId="0" fontId="4" fillId="3" borderId="58" xfId="0" applyFont="1" applyFill="1" applyBorder="1"/>
    <xf numFmtId="0" fontId="4" fillId="3" borderId="47" xfId="0" applyFont="1" applyFill="1" applyBorder="1"/>
    <xf numFmtId="0" fontId="4" fillId="3" borderId="5" xfId="0" applyFont="1" applyFill="1" applyBorder="1"/>
    <xf numFmtId="0" fontId="4" fillId="3" borderId="3" xfId="0" applyFont="1" applyFill="1" applyBorder="1"/>
    <xf numFmtId="164" fontId="3" fillId="3" borderId="59" xfId="0" applyNumberFormat="1" applyFont="1" applyFill="1" applyBorder="1" applyAlignment="1">
      <alignment horizontal="right"/>
    </xf>
    <xf numFmtId="164" fontId="6" fillId="2" borderId="92" xfId="0" applyNumberFormat="1" applyFont="1" applyFill="1" applyBorder="1" applyAlignment="1">
      <alignment horizontal="right"/>
    </xf>
    <xf numFmtId="3" fontId="3" fillId="0" borderId="38" xfId="0" applyNumberFormat="1" applyFont="1" applyFill="1" applyBorder="1" applyAlignment="1">
      <alignment horizontal="center" vertical="center" wrapText="1"/>
    </xf>
    <xf numFmtId="164" fontId="17" fillId="3" borderId="14" xfId="0" applyNumberFormat="1" applyFont="1" applyFill="1" applyBorder="1" applyAlignment="1">
      <alignment horizontal="right"/>
    </xf>
    <xf numFmtId="164" fontId="17" fillId="0" borderId="14" xfId="0" applyNumberFormat="1" applyFont="1" applyFill="1" applyBorder="1" applyAlignment="1">
      <alignment horizontal="right"/>
    </xf>
    <xf numFmtId="0" fontId="18" fillId="3" borderId="5" xfId="0" applyFont="1" applyFill="1" applyBorder="1"/>
    <xf numFmtId="164" fontId="17" fillId="3" borderId="59" xfId="0" applyNumberFormat="1" applyFont="1" applyFill="1" applyBorder="1" applyAlignment="1">
      <alignment horizontal="right"/>
    </xf>
    <xf numFmtId="3" fontId="6" fillId="6" borderId="105" xfId="0" applyNumberFormat="1" applyFont="1" applyFill="1" applyBorder="1"/>
    <xf numFmtId="3" fontId="6" fillId="5" borderId="90" xfId="0" applyNumberFormat="1" applyFont="1" applyFill="1" applyBorder="1"/>
    <xf numFmtId="3" fontId="6" fillId="2" borderId="90" xfId="0" applyNumberFormat="1" applyFont="1" applyFill="1" applyBorder="1"/>
    <xf numFmtId="164" fontId="5" fillId="3" borderId="14" xfId="0" applyNumberFormat="1" applyFont="1" applyFill="1" applyBorder="1" applyAlignment="1">
      <alignment horizontal="right"/>
    </xf>
    <xf numFmtId="164" fontId="5" fillId="3" borderId="59" xfId="0" applyNumberFormat="1" applyFont="1" applyFill="1" applyBorder="1" applyAlignment="1">
      <alignment horizontal="right"/>
    </xf>
    <xf numFmtId="0" fontId="2" fillId="2" borderId="34" xfId="0" applyFont="1" applyFill="1" applyBorder="1" applyAlignment="1">
      <alignment horizontal="right" wrapText="1"/>
    </xf>
    <xf numFmtId="3" fontId="2" fillId="6" borderId="105" xfId="0" applyNumberFormat="1" applyFont="1" applyFill="1" applyBorder="1" applyAlignment="1">
      <alignment horizontal="center" wrapText="1"/>
    </xf>
    <xf numFmtId="3" fontId="2" fillId="6" borderId="107" xfId="0" applyNumberFormat="1" applyFont="1" applyFill="1" applyBorder="1" applyAlignment="1">
      <alignment horizontal="center" wrapText="1"/>
    </xf>
    <xf numFmtId="3" fontId="5" fillId="3" borderId="53" xfId="0" applyNumberFormat="1" applyFont="1" applyFill="1" applyBorder="1"/>
    <xf numFmtId="164" fontId="5" fillId="3" borderId="93" xfId="0" applyNumberFormat="1" applyFont="1" applyFill="1" applyBorder="1" applyAlignment="1">
      <alignment horizontal="right"/>
    </xf>
    <xf numFmtId="3" fontId="6" fillId="6" borderId="76" xfId="0" applyNumberFormat="1" applyFont="1" applyFill="1" applyBorder="1"/>
    <xf numFmtId="3" fontId="6" fillId="5" borderId="60" xfId="0" applyNumberFormat="1" applyFont="1" applyFill="1" applyBorder="1"/>
    <xf numFmtId="3" fontId="5" fillId="2" borderId="60" xfId="0" applyNumberFormat="1" applyFont="1" applyFill="1" applyBorder="1"/>
    <xf numFmtId="164" fontId="5" fillId="2" borderId="108" xfId="0" applyNumberFormat="1" applyFont="1" applyFill="1" applyBorder="1" applyAlignment="1">
      <alignment horizontal="right"/>
    </xf>
    <xf numFmtId="0" fontId="2" fillId="2" borderId="52" xfId="0" applyFont="1" applyFill="1" applyBorder="1" applyAlignment="1">
      <alignment horizontal="right" wrapText="1"/>
    </xf>
    <xf numFmtId="164" fontId="5" fillId="3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3" fontId="6" fillId="6" borderId="109" xfId="0" applyNumberFormat="1" applyFont="1" applyFill="1" applyBorder="1"/>
    <xf numFmtId="0" fontId="4" fillId="3" borderId="56" xfId="0" applyFont="1" applyFill="1" applyBorder="1"/>
    <xf numFmtId="0" fontId="2" fillId="0" borderId="110" xfId="0" applyFont="1" applyFill="1" applyBorder="1" applyAlignment="1">
      <alignment wrapText="1"/>
    </xf>
    <xf numFmtId="3" fontId="5" fillId="3" borderId="103" xfId="0" applyNumberFormat="1" applyFont="1" applyFill="1" applyBorder="1"/>
    <xf numFmtId="3" fontId="5" fillId="3" borderId="27" xfId="0" applyNumberFormat="1" applyFont="1" applyFill="1" applyBorder="1"/>
    <xf numFmtId="9" fontId="5" fillId="3" borderId="111" xfId="0" applyNumberFormat="1" applyFont="1" applyFill="1" applyBorder="1"/>
    <xf numFmtId="3" fontId="5" fillId="3" borderId="112" xfId="0" applyNumberFormat="1" applyFont="1" applyFill="1" applyBorder="1"/>
    <xf numFmtId="9" fontId="5" fillId="3" borderId="111" xfId="0" applyNumberFormat="1" applyFont="1" applyFill="1" applyBorder="1" applyAlignment="1">
      <alignment horizontal="right"/>
    </xf>
    <xf numFmtId="0" fontId="7" fillId="7" borderId="113" xfId="0" applyFont="1" applyFill="1" applyBorder="1" applyAlignment="1">
      <alignment horizontal="center"/>
    </xf>
    <xf numFmtId="3" fontId="6" fillId="5" borderId="78" xfId="0" applyNumberFormat="1" applyFont="1" applyFill="1" applyBorder="1"/>
    <xf numFmtId="164" fontId="5" fillId="2" borderId="77" xfId="0" applyNumberFormat="1" applyFont="1" applyFill="1" applyBorder="1" applyAlignment="1">
      <alignment horizontal="right"/>
    </xf>
    <xf numFmtId="3" fontId="6" fillId="6" borderId="78" xfId="0" applyNumberFormat="1" applyFont="1" applyFill="1" applyBorder="1"/>
    <xf numFmtId="164" fontId="5" fillId="3" borderId="114" xfId="0" applyNumberFormat="1" applyFont="1" applyFill="1" applyBorder="1" applyAlignment="1">
      <alignment horizontal="right"/>
    </xf>
    <xf numFmtId="164" fontId="5" fillId="2" borderId="115" xfId="0" applyNumberFormat="1" applyFont="1" applyFill="1" applyBorder="1" applyAlignment="1">
      <alignment horizontal="right"/>
    </xf>
    <xf numFmtId="3" fontId="3" fillId="3" borderId="110" xfId="0" applyNumberFormat="1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left" indent="2"/>
    </xf>
    <xf numFmtId="3" fontId="0" fillId="3" borderId="30" xfId="0" applyNumberFormat="1" applyFill="1" applyBorder="1"/>
    <xf numFmtId="3" fontId="0" fillId="3" borderId="12" xfId="0" applyNumberFormat="1" applyFill="1" applyBorder="1"/>
    <xf numFmtId="1" fontId="3" fillId="3" borderId="12" xfId="0" applyNumberFormat="1" applyFont="1" applyFill="1" applyBorder="1"/>
    <xf numFmtId="164" fontId="3" fillId="3" borderId="13" xfId="0" applyNumberFormat="1" applyFont="1" applyFill="1" applyBorder="1" applyAlignment="1">
      <alignment horizontal="right"/>
    </xf>
    <xf numFmtId="0" fontId="0" fillId="3" borderId="12" xfId="0" applyFill="1" applyBorder="1"/>
    <xf numFmtId="164" fontId="3" fillId="3" borderId="24" xfId="0" applyNumberFormat="1" applyFont="1" applyFill="1" applyBorder="1" applyAlignment="1">
      <alignment horizontal="right"/>
    </xf>
    <xf numFmtId="164" fontId="3" fillId="3" borderId="25" xfId="0" applyNumberFormat="1" applyFont="1" applyFill="1" applyBorder="1" applyAlignment="1">
      <alignment horizontal="right"/>
    </xf>
    <xf numFmtId="3" fontId="0" fillId="3" borderId="19" xfId="0" applyNumberFormat="1" applyFill="1" applyBorder="1"/>
    <xf numFmtId="3" fontId="0" fillId="3" borderId="116" xfId="0" applyNumberFormat="1" applyFill="1" applyBorder="1"/>
    <xf numFmtId="3" fontId="0" fillId="3" borderId="117" xfId="0" applyNumberFormat="1" applyFill="1" applyBorder="1"/>
    <xf numFmtId="0" fontId="7" fillId="7" borderId="118" xfId="0" applyFont="1" applyFill="1" applyBorder="1" applyAlignment="1">
      <alignment horizontal="center"/>
    </xf>
    <xf numFmtId="3" fontId="2" fillId="6" borderId="83" xfId="0" applyNumberFormat="1" applyFont="1" applyFill="1" applyBorder="1" applyAlignment="1">
      <alignment horizontal="center" vertical="center" wrapText="1"/>
    </xf>
    <xf numFmtId="1" fontId="2" fillId="9" borderId="81" xfId="0" applyNumberFormat="1" applyFont="1" applyFill="1" applyBorder="1" applyAlignment="1">
      <alignment horizontal="center" vertical="center" wrapText="1"/>
    </xf>
    <xf numFmtId="164" fontId="6" fillId="9" borderId="119" xfId="0" applyNumberFormat="1" applyFont="1" applyFill="1" applyBorder="1" applyAlignment="1">
      <alignment horizontal="center" vertical="center" wrapText="1"/>
    </xf>
    <xf numFmtId="3" fontId="2" fillId="6" borderId="116" xfId="0" applyNumberFormat="1" applyFont="1" applyFill="1" applyBorder="1" applyAlignment="1">
      <alignment horizontal="center" vertical="center" wrapText="1"/>
    </xf>
    <xf numFmtId="164" fontId="6" fillId="9" borderId="82" xfId="0" applyNumberFormat="1" applyFont="1" applyFill="1" applyBorder="1" applyAlignment="1">
      <alignment horizontal="center" vertical="center" wrapText="1"/>
    </xf>
    <xf numFmtId="3" fontId="2" fillId="6" borderId="120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vertical="center" wrapText="1"/>
    </xf>
    <xf numFmtId="1" fontId="3" fillId="9" borderId="92" xfId="0" applyNumberFormat="1" applyFont="1" applyFill="1" applyBorder="1" applyAlignment="1">
      <alignment horizontal="center" vertical="center" wrapText="1"/>
    </xf>
    <xf numFmtId="1" fontId="2" fillId="9" borderId="80" xfId="0" applyNumberFormat="1" applyFont="1" applyFill="1" applyBorder="1" applyAlignment="1">
      <alignment horizontal="center" vertical="center" wrapText="1"/>
    </xf>
    <xf numFmtId="1" fontId="3" fillId="9" borderId="2" xfId="0" applyNumberFormat="1" applyFont="1" applyFill="1" applyBorder="1" applyAlignment="1">
      <alignment horizontal="center" vertical="center" wrapText="1"/>
    </xf>
    <xf numFmtId="1" fontId="3" fillId="9" borderId="36" xfId="0" applyNumberFormat="1" applyFont="1" applyFill="1" applyBorder="1" applyAlignment="1">
      <alignment horizontal="center" vertical="center" wrapText="1"/>
    </xf>
    <xf numFmtId="164" fontId="2" fillId="9" borderId="96" xfId="0" applyNumberFormat="1" applyFont="1" applyFill="1" applyBorder="1" applyAlignment="1">
      <alignment horizontal="center" vertical="center" wrapText="1"/>
    </xf>
    <xf numFmtId="164" fontId="3" fillId="3" borderId="106" xfId="0" applyNumberFormat="1" applyFont="1" applyFill="1" applyBorder="1" applyAlignment="1">
      <alignment horizontal="right"/>
    </xf>
    <xf numFmtId="164" fontId="3" fillId="3" borderId="121" xfId="0" applyNumberFormat="1" applyFont="1" applyFill="1" applyBorder="1" applyAlignment="1">
      <alignment horizontal="right"/>
    </xf>
    <xf numFmtId="164" fontId="6" fillId="2" borderId="34" xfId="0" applyNumberFormat="1" applyFont="1" applyFill="1" applyBorder="1" applyAlignment="1">
      <alignment horizontal="right"/>
    </xf>
    <xf numFmtId="3" fontId="0" fillId="3" borderId="58" xfId="0" applyNumberFormat="1" applyFill="1" applyBorder="1"/>
    <xf numFmtId="3" fontId="0" fillId="3" borderId="47" xfId="0" applyNumberFormat="1" applyFill="1" applyBorder="1"/>
    <xf numFmtId="0" fontId="0" fillId="3" borderId="47" xfId="0" applyFill="1" applyBorder="1"/>
    <xf numFmtId="164" fontId="3" fillId="3" borderId="50" xfId="0" applyNumberFormat="1" applyFont="1" applyFill="1" applyBorder="1" applyAlignment="1">
      <alignment horizontal="right"/>
    </xf>
    <xf numFmtId="3" fontId="0" fillId="3" borderId="122" xfId="0" applyNumberFormat="1" applyFill="1" applyBorder="1"/>
    <xf numFmtId="3" fontId="2" fillId="6" borderId="42" xfId="0" applyNumberFormat="1" applyFont="1" applyFill="1" applyBorder="1"/>
    <xf numFmtId="164" fontId="5" fillId="3" borderId="75" xfId="0" applyNumberFormat="1" applyFont="1" applyFill="1" applyBorder="1" applyAlignment="1">
      <alignment horizontal="right"/>
    </xf>
    <xf numFmtId="3" fontId="6" fillId="6" borderId="89" xfId="0" applyNumberFormat="1" applyFont="1" applyFill="1" applyBorder="1"/>
    <xf numFmtId="3" fontId="6" fillId="5" borderId="91" xfId="0" applyNumberFormat="1" applyFont="1" applyFill="1" applyBorder="1"/>
    <xf numFmtId="3" fontId="5" fillId="2" borderId="123" xfId="0" applyNumberFormat="1" applyFont="1" applyFill="1" applyBorder="1"/>
    <xf numFmtId="164" fontId="5" fillId="2" borderId="36" xfId="0" applyNumberFormat="1" applyFont="1" applyFill="1" applyBorder="1" applyAlignment="1">
      <alignment horizontal="right"/>
    </xf>
    <xf numFmtId="3" fontId="6" fillId="6" borderId="91" xfId="0" applyNumberFormat="1" applyFont="1" applyFill="1" applyBorder="1"/>
    <xf numFmtId="3" fontId="5" fillId="2" borderId="90" xfId="0" applyNumberFormat="1" applyFont="1" applyFill="1" applyBorder="1"/>
    <xf numFmtId="164" fontId="5" fillId="2" borderId="123" xfId="0" applyNumberFormat="1" applyFont="1" applyFill="1" applyBorder="1" applyAlignment="1">
      <alignment horizontal="right"/>
    </xf>
    <xf numFmtId="164" fontId="5" fillId="2" borderId="92" xfId="0" applyNumberFormat="1" applyFont="1" applyFill="1" applyBorder="1" applyAlignment="1">
      <alignment horizontal="right"/>
    </xf>
    <xf numFmtId="3" fontId="5" fillId="3" borderId="107" xfId="0" applyNumberFormat="1" applyFont="1" applyFill="1" applyBorder="1"/>
    <xf numFmtId="0" fontId="2" fillId="3" borderId="84" xfId="0" applyFont="1" applyFill="1" applyBorder="1" applyAlignment="1">
      <alignment wrapText="1"/>
    </xf>
    <xf numFmtId="3" fontId="3" fillId="3" borderId="28" xfId="0" applyNumberFormat="1" applyFont="1" applyFill="1" applyBorder="1" applyAlignment="1">
      <alignment horizontal="center" vertical="center" wrapText="1"/>
    </xf>
    <xf numFmtId="3" fontId="3" fillId="3" borderId="29" xfId="0" applyNumberFormat="1" applyFont="1" applyFill="1" applyBorder="1" applyAlignment="1">
      <alignment horizontal="center" vertical="center" wrapText="1"/>
    </xf>
    <xf numFmtId="3" fontId="3" fillId="3" borderId="72" xfId="0" applyNumberFormat="1" applyFont="1" applyFill="1" applyBorder="1" applyAlignment="1">
      <alignment horizontal="center" vertical="center" wrapText="1"/>
    </xf>
    <xf numFmtId="3" fontId="3" fillId="3" borderId="124" xfId="0" applyNumberFormat="1" applyFont="1" applyFill="1" applyBorder="1" applyAlignment="1">
      <alignment horizontal="center" vertical="center" wrapText="1"/>
    </xf>
    <xf numFmtId="0" fontId="4" fillId="3" borderId="38" xfId="0" applyFont="1" applyFill="1" applyBorder="1"/>
    <xf numFmtId="0" fontId="0" fillId="0" borderId="5" xfId="0" applyNumberFormat="1" applyBorder="1"/>
    <xf numFmtId="3" fontId="2" fillId="6" borderId="105" xfId="0" applyNumberFormat="1" applyFont="1" applyFill="1" applyBorder="1"/>
    <xf numFmtId="0" fontId="0" fillId="0" borderId="125" xfId="0" applyNumberFormat="1" applyBorder="1"/>
    <xf numFmtId="0" fontId="18" fillId="3" borderId="126" xfId="0" applyFont="1" applyFill="1" applyBorder="1"/>
    <xf numFmtId="0" fontId="4" fillId="3" borderId="127" xfId="0" applyFont="1" applyFill="1" applyBorder="1"/>
    <xf numFmtId="164" fontId="5" fillId="3" borderId="11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7" fillId="7" borderId="66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3" fontId="7" fillId="7" borderId="74" xfId="0" applyNumberFormat="1" applyFont="1" applyFill="1" applyBorder="1" applyAlignment="1">
      <alignment horizontal="center" vertical="center" wrapText="1"/>
    </xf>
    <xf numFmtId="3" fontId="7" fillId="7" borderId="52" xfId="0" applyNumberFormat="1" applyFont="1" applyFill="1" applyBorder="1" applyAlignment="1">
      <alignment horizontal="center" vertical="center" wrapText="1"/>
    </xf>
    <xf numFmtId="3" fontId="7" fillId="7" borderId="83" xfId="0" applyNumberFormat="1" applyFont="1" applyFill="1" applyBorder="1" applyAlignment="1">
      <alignment horizontal="center" vertical="center" wrapText="1"/>
    </xf>
    <xf numFmtId="3" fontId="7" fillId="7" borderId="21" xfId="0" applyNumberFormat="1" applyFont="1" applyFill="1" applyBorder="1" applyAlignment="1">
      <alignment horizontal="center" vertical="center" wrapText="1"/>
    </xf>
    <xf numFmtId="3" fontId="7" fillId="7" borderId="82" xfId="0" applyNumberFormat="1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center" vertical="center" wrapText="1"/>
    </xf>
    <xf numFmtId="3" fontId="7" fillId="7" borderId="68" xfId="0" applyNumberFormat="1" applyFont="1" applyFill="1" applyBorder="1" applyAlignment="1">
      <alignment horizontal="center" vertical="center" wrapText="1"/>
    </xf>
    <xf numFmtId="3" fontId="7" fillId="7" borderId="69" xfId="0" applyNumberFormat="1" applyFont="1" applyFill="1" applyBorder="1" applyAlignment="1">
      <alignment horizontal="center" vertical="center" wrapText="1"/>
    </xf>
    <xf numFmtId="3" fontId="7" fillId="7" borderId="71" xfId="0" applyNumberFormat="1" applyFont="1" applyFill="1" applyBorder="1" applyAlignment="1">
      <alignment horizontal="center" vertical="center" wrapText="1"/>
    </xf>
    <xf numFmtId="3" fontId="7" fillId="7" borderId="68" xfId="0" applyNumberFormat="1" applyFont="1" applyFill="1" applyBorder="1" applyAlignment="1">
      <alignment horizontal="center" wrapText="1"/>
    </xf>
    <xf numFmtId="3" fontId="7" fillId="7" borderId="69" xfId="0" applyNumberFormat="1" applyFont="1" applyFill="1" applyBorder="1" applyAlignment="1">
      <alignment horizontal="center" wrapText="1"/>
    </xf>
    <xf numFmtId="3" fontId="7" fillId="7" borderId="71" xfId="0" applyNumberFormat="1" applyFont="1" applyFill="1" applyBorder="1" applyAlignment="1">
      <alignment horizontal="center" wrapText="1"/>
    </xf>
    <xf numFmtId="3" fontId="7" fillId="7" borderId="70" xfId="0" applyNumberFormat="1" applyFont="1" applyFill="1" applyBorder="1" applyAlignment="1">
      <alignment horizontal="center" vertical="center" wrapText="1"/>
    </xf>
    <xf numFmtId="3" fontId="7" fillId="7" borderId="88" xfId="0" applyNumberFormat="1" applyFont="1" applyFill="1" applyBorder="1" applyAlignment="1">
      <alignment horizontal="center" vertical="center" wrapText="1"/>
    </xf>
    <xf numFmtId="3" fontId="7" fillId="7" borderId="70" xfId="0" applyNumberFormat="1" applyFont="1" applyFill="1" applyBorder="1" applyAlignment="1">
      <alignment horizontal="center" wrapText="1"/>
    </xf>
    <xf numFmtId="3" fontId="7" fillId="10" borderId="72" xfId="0" applyNumberFormat="1" applyFont="1" applyFill="1" applyBorder="1" applyAlignment="1">
      <alignment horizontal="center"/>
    </xf>
    <xf numFmtId="3" fontId="7" fillId="10" borderId="73" xfId="0" applyNumberFormat="1" applyFont="1" applyFill="1" applyBorder="1" applyAlignment="1">
      <alignment horizontal="center"/>
    </xf>
    <xf numFmtId="3" fontId="7" fillId="10" borderId="50" xfId="0" applyNumberFormat="1" applyFont="1" applyFill="1" applyBorder="1" applyAlignment="1">
      <alignment horizontal="center"/>
    </xf>
    <xf numFmtId="14" fontId="7" fillId="10" borderId="74" xfId="0" applyNumberFormat="1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3" fontId="7" fillId="10" borderId="28" xfId="0" applyNumberFormat="1" applyFont="1" applyFill="1" applyBorder="1" applyAlignment="1">
      <alignment horizontal="center"/>
    </xf>
    <xf numFmtId="3" fontId="7" fillId="10" borderId="48" xfId="0" applyNumberFormat="1" applyFont="1" applyFill="1" applyBorder="1" applyAlignment="1">
      <alignment horizontal="center"/>
    </xf>
    <xf numFmtId="3" fontId="7" fillId="10" borderId="95" xfId="0" applyNumberFormat="1" applyFont="1" applyFill="1" applyBorder="1" applyAlignment="1">
      <alignment horizontal="center"/>
    </xf>
    <xf numFmtId="3" fontId="7" fillId="10" borderId="52" xfId="0" applyNumberFormat="1" applyFont="1" applyFill="1" applyBorder="1" applyAlignment="1">
      <alignment horizontal="center"/>
    </xf>
    <xf numFmtId="3" fontId="7" fillId="10" borderId="88" xfId="0" applyNumberFormat="1" applyFont="1" applyFill="1" applyBorder="1" applyAlignment="1">
      <alignment horizontal="center"/>
    </xf>
    <xf numFmtId="3" fontId="7" fillId="10" borderId="74" xfId="0" applyNumberFormat="1" applyFont="1" applyFill="1" applyBorder="1" applyAlignment="1">
      <alignment horizontal="center"/>
    </xf>
    <xf numFmtId="3" fontId="7" fillId="10" borderId="86" xfId="0" applyNumberFormat="1" applyFont="1" applyFill="1" applyBorder="1" applyAlignment="1">
      <alignment horizontal="center"/>
    </xf>
    <xf numFmtId="14" fontId="7" fillId="10" borderId="66" xfId="0" applyNumberFormat="1" applyFont="1" applyFill="1" applyBorder="1" applyAlignment="1">
      <alignment horizontal="center" vertical="center" wrapText="1"/>
    </xf>
    <xf numFmtId="14" fontId="7" fillId="10" borderId="44" xfId="0" applyNumberFormat="1" applyFont="1" applyFill="1" applyBorder="1" applyAlignment="1">
      <alignment horizontal="center" vertical="center" wrapText="1"/>
    </xf>
    <xf numFmtId="0" fontId="7" fillId="11" borderId="83" xfId="0" applyFont="1" applyFill="1" applyBorder="1" applyAlignment="1">
      <alignment horizontal="left"/>
    </xf>
    <xf numFmtId="0" fontId="7" fillId="11" borderId="21" xfId="0" applyFont="1" applyFill="1" applyBorder="1" applyAlignment="1">
      <alignment horizontal="left"/>
    </xf>
    <xf numFmtId="0" fontId="7" fillId="11" borderId="82" xfId="0" applyFont="1" applyFill="1" applyBorder="1" applyAlignment="1">
      <alignment horizontal="left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85"/>
  <sheetViews>
    <sheetView tabSelected="1" zoomScaleNormal="100" workbookViewId="0"/>
  </sheetViews>
  <sheetFormatPr defaultColWidth="8.77734375" defaultRowHeight="13.2" x14ac:dyDescent="0.25"/>
  <cols>
    <col min="1" max="1" width="20.77734375" style="62" customWidth="1"/>
    <col min="2" max="2" width="9.77734375" style="61" customWidth="1"/>
    <col min="3" max="3" width="9.77734375" style="61" bestFit="1" customWidth="1"/>
    <col min="4" max="4" width="7.77734375" style="62" customWidth="1"/>
    <col min="5" max="5" width="8.21875" style="67" bestFit="1" customWidth="1"/>
    <col min="6" max="6" width="9.77734375" style="61" customWidth="1"/>
    <col min="7" max="7" width="9.44140625" style="61" bestFit="1" customWidth="1"/>
    <col min="8" max="8" width="7.77734375" style="62" customWidth="1"/>
    <col min="9" max="9" width="9.21875" style="67" customWidth="1"/>
    <col min="10" max="11" width="10.21875" style="61" customWidth="1"/>
    <col min="12" max="13" width="10.21875" style="62" customWidth="1"/>
    <col min="14" max="14" width="10.21875" style="61" hidden="1" customWidth="1"/>
    <col min="15" max="15" width="10.21875" style="61" customWidth="1"/>
    <col min="16" max="17" width="10.21875" style="62" customWidth="1"/>
    <col min="18" max="16384" width="8.77734375" style="62"/>
  </cols>
  <sheetData>
    <row r="1" spans="1:16" s="167" customFormat="1" ht="17.399999999999999" x14ac:dyDescent="0.3">
      <c r="A1" s="168">
        <v>44652</v>
      </c>
      <c r="B1" s="164"/>
      <c r="C1" s="165" t="s">
        <v>19</v>
      </c>
      <c r="D1" s="165"/>
      <c r="E1" s="165"/>
      <c r="F1" s="164"/>
      <c r="G1" s="165" t="s">
        <v>128</v>
      </c>
      <c r="I1" s="166"/>
      <c r="J1" s="164"/>
      <c r="K1" s="164"/>
      <c r="N1" s="164"/>
      <c r="O1" s="164"/>
    </row>
    <row r="2" spans="1:16" ht="13.8" thickBot="1" x14ac:dyDescent="0.3"/>
    <row r="3" spans="1:16" ht="13.8" thickBot="1" x14ac:dyDescent="0.3">
      <c r="A3" s="425" t="s">
        <v>3</v>
      </c>
      <c r="B3" s="436" t="s">
        <v>6</v>
      </c>
      <c r="C3" s="437"/>
      <c r="D3" s="437"/>
      <c r="E3" s="441"/>
      <c r="F3" s="436" t="s">
        <v>7</v>
      </c>
      <c r="G3" s="437"/>
      <c r="H3" s="437"/>
      <c r="I3" s="438"/>
    </row>
    <row r="4" spans="1:16" ht="25.5" customHeight="1" thickTop="1" thickBot="1" x14ac:dyDescent="0.3">
      <c r="A4" s="432"/>
      <c r="B4" s="63" t="s">
        <v>126</v>
      </c>
      <c r="C4" s="64" t="s">
        <v>128</v>
      </c>
      <c r="D4" s="135" t="s">
        <v>0</v>
      </c>
      <c r="E4" s="136" t="s">
        <v>1</v>
      </c>
      <c r="F4" s="63" t="str">
        <f>B4</f>
        <v>Fall 2021</v>
      </c>
      <c r="G4" s="64" t="str">
        <f>C4</f>
        <v>Fall 2022</v>
      </c>
      <c r="H4" s="135" t="s">
        <v>0</v>
      </c>
      <c r="I4" s="137" t="s">
        <v>1</v>
      </c>
    </row>
    <row r="5" spans="1:16" ht="26.4" x14ac:dyDescent="0.25">
      <c r="A5" s="65" t="s">
        <v>12</v>
      </c>
      <c r="B5" s="195">
        <f>SUM(B6:B7)</f>
        <v>14027</v>
      </c>
      <c r="C5" s="196">
        <f>SUM(C6:C7)</f>
        <v>15467</v>
      </c>
      <c r="D5" s="197">
        <f t="shared" ref="D5:D22" si="0">C5-B5</f>
        <v>1440</v>
      </c>
      <c r="E5" s="198">
        <f t="shared" ref="E5:E22" si="1">IF(ISERROR(D5/B5),"n/a",(D5/B5))</f>
        <v>0.10265915733941684</v>
      </c>
      <c r="F5" s="195">
        <f>SUM(F6:F7)</f>
        <v>5777</v>
      </c>
      <c r="G5" s="196">
        <f>SUM(G6:G7)</f>
        <v>7961</v>
      </c>
      <c r="H5" s="197">
        <f t="shared" ref="H5:H22" si="2">G5-F5</f>
        <v>2184</v>
      </c>
      <c r="I5" s="199">
        <f t="shared" ref="I5:I22" si="3">IF(ISERROR(H5/F5),"n/a",(H5/F5))</f>
        <v>0.37805089146615889</v>
      </c>
      <c r="J5" s="68"/>
      <c r="K5" s="423"/>
      <c r="L5" s="423"/>
      <c r="M5" s="423"/>
      <c r="N5" s="423"/>
      <c r="O5" s="423"/>
      <c r="P5" s="423"/>
    </row>
    <row r="6" spans="1:16" x14ac:dyDescent="0.25">
      <c r="A6" s="188" t="s">
        <v>132</v>
      </c>
      <c r="B6" s="184">
        <f>COE!B22</f>
        <v>11214</v>
      </c>
      <c r="C6" s="185">
        <f>COE!C22</f>
        <v>12795</v>
      </c>
      <c r="D6" s="186">
        <f t="shared" si="0"/>
        <v>1581</v>
      </c>
      <c r="E6" s="193">
        <f t="shared" si="1"/>
        <v>0.14098448368111288</v>
      </c>
      <c r="F6" s="184">
        <f>COE!F22</f>
        <v>5148</v>
      </c>
      <c r="G6" s="185">
        <f>COE!G22</f>
        <v>7068</v>
      </c>
      <c r="H6" s="186">
        <f t="shared" si="2"/>
        <v>1920</v>
      </c>
      <c r="I6" s="194">
        <f t="shared" si="3"/>
        <v>0.37296037296037299</v>
      </c>
      <c r="J6" s="68"/>
      <c r="K6" s="183"/>
      <c r="L6" s="183"/>
      <c r="M6" s="183"/>
      <c r="N6" s="183"/>
      <c r="O6" s="183"/>
      <c r="P6" s="183"/>
    </row>
    <row r="7" spans="1:16" ht="13.8" thickBot="1" x14ac:dyDescent="0.3">
      <c r="A7" s="188" t="s">
        <v>16</v>
      </c>
      <c r="B7" s="220">
        <f>COE!B43</f>
        <v>2813</v>
      </c>
      <c r="C7" s="276">
        <f>COE!C43</f>
        <v>2672</v>
      </c>
      <c r="D7" s="186">
        <f t="shared" si="0"/>
        <v>-141</v>
      </c>
      <c r="E7" s="193">
        <f t="shared" si="1"/>
        <v>-5.0124422324920016E-2</v>
      </c>
      <c r="F7" s="276">
        <f>COE!F43</f>
        <v>629</v>
      </c>
      <c r="G7" s="276">
        <f>COE!G43</f>
        <v>893</v>
      </c>
      <c r="H7" s="186">
        <f t="shared" si="2"/>
        <v>264</v>
      </c>
      <c r="I7" s="194">
        <f t="shared" si="3"/>
        <v>0.41971383147853736</v>
      </c>
      <c r="J7" s="68"/>
      <c r="K7" s="183"/>
      <c r="L7" s="183"/>
      <c r="M7" s="183"/>
      <c r="N7" s="183"/>
      <c r="O7" s="183"/>
      <c r="P7" s="183"/>
    </row>
    <row r="8" spans="1:16" ht="39.6" x14ac:dyDescent="0.25">
      <c r="A8" s="65" t="s">
        <v>13</v>
      </c>
      <c r="B8" s="195">
        <f>SUM(B9:B10)</f>
        <v>32358</v>
      </c>
      <c r="C8" s="196">
        <f>SUM(C9:C10)</f>
        <v>31446</v>
      </c>
      <c r="D8" s="197">
        <f>C8-B8</f>
        <v>-912</v>
      </c>
      <c r="E8" s="198">
        <f>IF(ISERROR(D8/B8),"n/a",(D8/B8))</f>
        <v>-2.8184683849434452E-2</v>
      </c>
      <c r="F8" s="195">
        <f>SUM(F9:F10)</f>
        <v>18277</v>
      </c>
      <c r="G8" s="196">
        <f>SUM(G9:G10)</f>
        <v>20584</v>
      </c>
      <c r="H8" s="197">
        <f>G8-F8</f>
        <v>2307</v>
      </c>
      <c r="I8" s="199">
        <f>IF(ISERROR(H8/F8),"n/a",(H8/F8))</f>
        <v>0.12622421622804617</v>
      </c>
      <c r="J8" s="68"/>
      <c r="K8" s="69"/>
    </row>
    <row r="9" spans="1:16" x14ac:dyDescent="0.25">
      <c r="A9" s="188" t="s">
        <v>132</v>
      </c>
      <c r="B9" s="145">
        <f>'CHASS- 1st Yr'!B58</f>
        <v>25750</v>
      </c>
      <c r="C9" s="134">
        <f>'CHASS- 1st Yr'!C58</f>
        <v>25924</v>
      </c>
      <c r="D9" s="186">
        <f t="shared" si="0"/>
        <v>174</v>
      </c>
      <c r="E9" s="193">
        <f t="shared" si="1"/>
        <v>6.7572815533980587E-3</v>
      </c>
      <c r="F9" s="145">
        <f>'CHASS- 1st Yr'!F58</f>
        <v>14439</v>
      </c>
      <c r="G9" s="134">
        <f>'CHASS- 1st Yr'!G58</f>
        <v>16751</v>
      </c>
      <c r="H9" s="186">
        <f t="shared" si="2"/>
        <v>2312</v>
      </c>
      <c r="I9" s="194">
        <f t="shared" si="3"/>
        <v>0.16012189209779071</v>
      </c>
      <c r="J9" s="68"/>
      <c r="K9" s="183"/>
    </row>
    <row r="10" spans="1:16" ht="13.8" thickBot="1" x14ac:dyDescent="0.3">
      <c r="A10" s="188" t="s">
        <v>16</v>
      </c>
      <c r="B10" s="145">
        <f>'CHASS - TR'!B58</f>
        <v>6608</v>
      </c>
      <c r="C10" s="134">
        <f>'CHASS - TR'!C58</f>
        <v>5522</v>
      </c>
      <c r="D10" s="186">
        <f>C10-B10</f>
        <v>-1086</v>
      </c>
      <c r="E10" s="193">
        <f>IF(ISERROR(D10/B10),"n/a",(D10/B10))</f>
        <v>-0.16434624697336561</v>
      </c>
      <c r="F10" s="134">
        <f>'CHASS - TR'!F58</f>
        <v>3838</v>
      </c>
      <c r="G10" s="134">
        <f>'CHASS - TR'!G58</f>
        <v>3833</v>
      </c>
      <c r="H10" s="186">
        <f>G10-F10</f>
        <v>-5</v>
      </c>
      <c r="I10" s="194">
        <f>IF(ISERROR(H10/F10),"n/a",(H10/F10))</f>
        <v>-1.3027618551328818E-3</v>
      </c>
      <c r="J10" s="68"/>
      <c r="K10" s="183"/>
    </row>
    <row r="11" spans="1:16" ht="26.4" x14ac:dyDescent="0.25">
      <c r="A11" s="213" t="s">
        <v>14</v>
      </c>
      <c r="B11" s="195">
        <f>SUM(B12:B13)</f>
        <v>16971</v>
      </c>
      <c r="C11" s="226">
        <f>SUM(C12:C13)</f>
        <v>16451</v>
      </c>
      <c r="D11" s="197">
        <f t="shared" si="0"/>
        <v>-520</v>
      </c>
      <c r="E11" s="227">
        <f t="shared" si="1"/>
        <v>-3.0640504389841495E-2</v>
      </c>
      <c r="F11" s="228">
        <f>SUM(F12:F13)</f>
        <v>10495</v>
      </c>
      <c r="G11" s="215">
        <f>SUM(G12:G13)</f>
        <v>11726</v>
      </c>
      <c r="H11" s="197">
        <f t="shared" si="2"/>
        <v>1231</v>
      </c>
      <c r="I11" s="219">
        <f t="shared" si="3"/>
        <v>0.1172939494997618</v>
      </c>
      <c r="J11" s="68"/>
      <c r="K11" s="69"/>
    </row>
    <row r="12" spans="1:16" x14ac:dyDescent="0.25">
      <c r="A12" s="188" t="s">
        <v>132</v>
      </c>
      <c r="B12" s="145">
        <f>'CNAS - 1st Yr'!B26</f>
        <v>14271</v>
      </c>
      <c r="C12" s="134">
        <f>'CNAS - 1st Yr'!C26</f>
        <v>14252</v>
      </c>
      <c r="D12" s="186">
        <f t="shared" si="0"/>
        <v>-19</v>
      </c>
      <c r="E12" s="193">
        <f t="shared" si="1"/>
        <v>-1.3313713124518253E-3</v>
      </c>
      <c r="F12" s="187">
        <f>'CNAS - 1st Yr'!F26</f>
        <v>9304</v>
      </c>
      <c r="G12" s="134">
        <f>'CNAS - 1st Yr'!G26</f>
        <v>10539</v>
      </c>
      <c r="H12" s="186">
        <f t="shared" si="2"/>
        <v>1235</v>
      </c>
      <c r="I12" s="194">
        <f t="shared" si="3"/>
        <v>0.13273860705073087</v>
      </c>
      <c r="J12" s="68"/>
      <c r="K12" s="183"/>
    </row>
    <row r="13" spans="1:16" ht="13.8" thickBot="1" x14ac:dyDescent="0.3">
      <c r="A13" s="188" t="s">
        <v>16</v>
      </c>
      <c r="B13" s="145">
        <f>'CNAS - TR'!B26</f>
        <v>2700</v>
      </c>
      <c r="C13" s="134">
        <f>'CNAS - TR'!C26</f>
        <v>2199</v>
      </c>
      <c r="D13" s="186">
        <f t="shared" si="0"/>
        <v>-501</v>
      </c>
      <c r="E13" s="193">
        <f t="shared" si="1"/>
        <v>-0.18555555555555556</v>
      </c>
      <c r="F13" s="187">
        <f>'CNAS - TR'!F26</f>
        <v>1191</v>
      </c>
      <c r="G13" s="134">
        <f>'CNAS - TR'!G26</f>
        <v>1187</v>
      </c>
      <c r="H13" s="186">
        <f t="shared" si="2"/>
        <v>-4</v>
      </c>
      <c r="I13" s="194">
        <f t="shared" si="3"/>
        <v>-3.3585222502099076E-3</v>
      </c>
      <c r="J13" s="68"/>
      <c r="K13" s="183"/>
    </row>
    <row r="14" spans="1:16" x14ac:dyDescent="0.25">
      <c r="A14" s="411" t="s">
        <v>130</v>
      </c>
      <c r="B14" s="195">
        <f>SUM(B15:B16)</f>
        <v>1182</v>
      </c>
      <c r="C14" s="196">
        <f>SUM(C15:C16)</f>
        <v>1255</v>
      </c>
      <c r="D14" s="388">
        <f>C14-B14</f>
        <v>73</v>
      </c>
      <c r="E14" s="391">
        <f>IF(ISERROR(D14/B14),"n/a",(D14/B14))</f>
        <v>6.1759729272419628E-2</v>
      </c>
      <c r="F14" s="228">
        <f>SUM(F15:F16)</f>
        <v>726</v>
      </c>
      <c r="G14" s="215">
        <f>SUM(G15:G16)</f>
        <v>841</v>
      </c>
      <c r="H14" s="388">
        <f>G14-F14</f>
        <v>115</v>
      </c>
      <c r="I14" s="219">
        <f>IF(ISERROR(H14/F14),"n/a",(H14/F14))</f>
        <v>0.1584022038567493</v>
      </c>
      <c r="J14" s="68"/>
      <c r="K14" s="309"/>
    </row>
    <row r="15" spans="1:16" x14ac:dyDescent="0.25">
      <c r="A15" s="313" t="s">
        <v>132</v>
      </c>
      <c r="B15" s="331">
        <f>SOE!B4</f>
        <v>1020</v>
      </c>
      <c r="C15" s="276">
        <f>SOE!C4</f>
        <v>1076</v>
      </c>
      <c r="D15" s="310">
        <f t="shared" ref="D15:D16" si="4">C15-B15</f>
        <v>56</v>
      </c>
      <c r="E15" s="389">
        <f t="shared" ref="E15:E16" si="5">IF(ISERROR(D15/B15),"n/a",(D15/B15))</f>
        <v>5.4901960784313725E-2</v>
      </c>
      <c r="F15" s="312">
        <f>SOE!F4</f>
        <v>614</v>
      </c>
      <c r="G15" s="276">
        <f>SOE!G4</f>
        <v>690</v>
      </c>
      <c r="H15" s="310">
        <f t="shared" ref="H15:H16" si="6">G15-F15</f>
        <v>76</v>
      </c>
      <c r="I15" s="386">
        <f t="shared" ref="I15:I16" si="7">IF(ISERROR(H15/F15),"n/a",(H15/F15))</f>
        <v>0.12377850162866449</v>
      </c>
      <c r="J15" s="68"/>
      <c r="K15" s="309"/>
    </row>
    <row r="16" spans="1:16" ht="13.8" thickBot="1" x14ac:dyDescent="0.3">
      <c r="A16" s="314" t="s">
        <v>16</v>
      </c>
      <c r="B16" s="220">
        <f>SOE!B7</f>
        <v>162</v>
      </c>
      <c r="C16" s="221">
        <f>SOE!C7</f>
        <v>179</v>
      </c>
      <c r="D16" s="311">
        <f t="shared" si="4"/>
        <v>17</v>
      </c>
      <c r="E16" s="390">
        <f t="shared" si="5"/>
        <v>0.10493827160493827</v>
      </c>
      <c r="F16" s="312">
        <f>SOE!F7</f>
        <v>112</v>
      </c>
      <c r="G16" s="276">
        <f>SOE!G7</f>
        <v>151</v>
      </c>
      <c r="H16" s="311">
        <f t="shared" si="6"/>
        <v>39</v>
      </c>
      <c r="I16" s="387">
        <f t="shared" si="7"/>
        <v>0.3482142857142857</v>
      </c>
      <c r="J16" s="68"/>
      <c r="K16" s="309"/>
    </row>
    <row r="17" spans="1:12" ht="26.4" x14ac:dyDescent="0.25">
      <c r="A17" s="411" t="s">
        <v>119</v>
      </c>
      <c r="B17" s="195">
        <f>SUM(B18:B19)</f>
        <v>422</v>
      </c>
      <c r="C17" s="196">
        <f>SUM(C18:C19)</f>
        <v>412</v>
      </c>
      <c r="D17" s="388">
        <f>C17-B17</f>
        <v>-10</v>
      </c>
      <c r="E17" s="391">
        <f>IF(ISERROR(D17/B17),"n/a",(D17/B17))</f>
        <v>-2.3696682464454975E-2</v>
      </c>
      <c r="F17" s="228">
        <f>SUM(F18:F19)</f>
        <v>317</v>
      </c>
      <c r="G17" s="215">
        <f>SUM(G18:G19)</f>
        <v>365</v>
      </c>
      <c r="H17" s="388">
        <f>G17-F17</f>
        <v>48</v>
      </c>
      <c r="I17" s="219">
        <f>IF(ISERROR(H17/F17),"n/a",(H17/F17))</f>
        <v>0.15141955835962145</v>
      </c>
      <c r="J17" s="68"/>
      <c r="K17" s="69"/>
    </row>
    <row r="18" spans="1:12" x14ac:dyDescent="0.25">
      <c r="A18" s="313" t="s">
        <v>132</v>
      </c>
      <c r="B18" s="331">
        <f>SOPP!B4</f>
        <v>312</v>
      </c>
      <c r="C18" s="276">
        <f>SOPP!C4</f>
        <v>320</v>
      </c>
      <c r="D18" s="310">
        <f t="shared" ref="D18:D19" si="8">C18-B18</f>
        <v>8</v>
      </c>
      <c r="E18" s="389">
        <f t="shared" ref="E18:E19" si="9">IF(ISERROR(D18/B18),"n/a",(D18/B18))</f>
        <v>2.564102564102564E-2</v>
      </c>
      <c r="F18" s="312">
        <f>SOPP!F4</f>
        <v>237</v>
      </c>
      <c r="G18" s="312">
        <f>SOPP!G4</f>
        <v>286</v>
      </c>
      <c r="H18" s="310">
        <f t="shared" ref="H18:H19" si="10">G18-F18</f>
        <v>49</v>
      </c>
      <c r="I18" s="386">
        <f t="shared" ref="I18:I19" si="11">IF(ISERROR(H18/F18),"n/a",(H18/F18))</f>
        <v>0.20675105485232068</v>
      </c>
      <c r="J18" s="68"/>
      <c r="K18" s="183"/>
    </row>
    <row r="19" spans="1:12" s="66" customFormat="1" ht="13.8" thickBot="1" x14ac:dyDescent="0.3">
      <c r="A19" s="314" t="s">
        <v>16</v>
      </c>
      <c r="B19" s="220">
        <f>SOPP!B7</f>
        <v>110</v>
      </c>
      <c r="C19" s="221">
        <f>SOPP!C7</f>
        <v>92</v>
      </c>
      <c r="D19" s="311">
        <f t="shared" si="8"/>
        <v>-18</v>
      </c>
      <c r="E19" s="390">
        <f t="shared" si="9"/>
        <v>-0.16363636363636364</v>
      </c>
      <c r="F19" s="312">
        <f>SOPP!F7</f>
        <v>80</v>
      </c>
      <c r="G19" s="312">
        <f>SOPP!G7</f>
        <v>79</v>
      </c>
      <c r="H19" s="311">
        <f t="shared" si="10"/>
        <v>-1</v>
      </c>
      <c r="I19" s="387">
        <f t="shared" si="11"/>
        <v>-1.2500000000000001E-2</v>
      </c>
      <c r="J19" s="72"/>
      <c r="K19" s="73"/>
    </row>
    <row r="20" spans="1:12" ht="26.4" x14ac:dyDescent="0.25">
      <c r="A20" s="65" t="s">
        <v>11</v>
      </c>
      <c r="B20" s="195">
        <f>SUM(B21:B21)</f>
        <v>2056</v>
      </c>
      <c r="C20" s="196">
        <f>SUM(C21:C21)</f>
        <v>1840</v>
      </c>
      <c r="D20" s="197">
        <f t="shared" si="0"/>
        <v>-216</v>
      </c>
      <c r="E20" s="224">
        <f t="shared" si="1"/>
        <v>-0.10505836575875487</v>
      </c>
      <c r="F20" s="204">
        <f>SUM(F21:F21)</f>
        <v>916</v>
      </c>
      <c r="G20" s="196">
        <f>SUM(G21:G21)</f>
        <v>654</v>
      </c>
      <c r="H20" s="197">
        <f t="shared" si="2"/>
        <v>-262</v>
      </c>
      <c r="I20" s="225">
        <f t="shared" si="3"/>
        <v>-0.28602620087336245</v>
      </c>
      <c r="J20" s="68"/>
      <c r="K20" s="69"/>
    </row>
    <row r="21" spans="1:12" ht="13.5" customHeight="1" thickBot="1" x14ac:dyDescent="0.3">
      <c r="A21" s="211" t="s">
        <v>16</v>
      </c>
      <c r="B21" s="145">
        <f>'Business - TR'!B6</f>
        <v>2056</v>
      </c>
      <c r="C21" s="134">
        <f>'Business - TR'!C6</f>
        <v>1840</v>
      </c>
      <c r="D21" s="189">
        <f t="shared" si="0"/>
        <v>-216</v>
      </c>
      <c r="E21" s="212">
        <f t="shared" si="1"/>
        <v>-0.10505836575875487</v>
      </c>
      <c r="F21" s="187">
        <f>'Business - TR'!F6</f>
        <v>916</v>
      </c>
      <c r="G21" s="134">
        <f>'Business - TR'!G6</f>
        <v>654</v>
      </c>
      <c r="H21" s="189">
        <f t="shared" si="2"/>
        <v>-262</v>
      </c>
      <c r="I21" s="223">
        <f t="shared" si="3"/>
        <v>-0.28602620087336245</v>
      </c>
      <c r="J21" s="68"/>
      <c r="K21" s="69"/>
    </row>
    <row r="22" spans="1:12" ht="13.8" thickBot="1" x14ac:dyDescent="0.3">
      <c r="A22" s="379" t="s">
        <v>15</v>
      </c>
      <c r="B22" s="380">
        <f>B5+B8+B11+B14+B17+B20</f>
        <v>67016</v>
      </c>
      <c r="C22" s="380">
        <f>C5+C8+C11+C14+C17+C20</f>
        <v>66871</v>
      </c>
      <c r="D22" s="381">
        <f t="shared" si="0"/>
        <v>-145</v>
      </c>
      <c r="E22" s="382">
        <f t="shared" si="1"/>
        <v>-2.1636624089769606E-3</v>
      </c>
      <c r="F22" s="383">
        <f>(F5+F8+F11+F14+F17+F20)</f>
        <v>36508</v>
      </c>
      <c r="G22" s="383">
        <f>(G5+G8+G11+G14+G17+G20)</f>
        <v>42131</v>
      </c>
      <c r="H22" s="381">
        <f t="shared" si="2"/>
        <v>5623</v>
      </c>
      <c r="I22" s="384">
        <f t="shared" si="3"/>
        <v>0.15402103648515394</v>
      </c>
      <c r="J22" s="68"/>
      <c r="K22" s="183"/>
      <c r="L22" s="61"/>
    </row>
    <row r="23" spans="1:12" ht="13.8" thickBot="1" x14ac:dyDescent="0.3">
      <c r="B23" s="68"/>
      <c r="C23" s="68"/>
      <c r="D23" s="74"/>
      <c r="E23" s="74"/>
      <c r="F23" s="106"/>
      <c r="G23" s="106"/>
      <c r="H23" s="74"/>
      <c r="I23" s="74"/>
      <c r="J23" s="68"/>
      <c r="K23" s="183"/>
      <c r="L23" s="61"/>
    </row>
    <row r="24" spans="1:12" ht="13.8" thickBot="1" x14ac:dyDescent="0.3">
      <c r="A24" s="425" t="s">
        <v>3</v>
      </c>
      <c r="B24" s="433" t="s">
        <v>8</v>
      </c>
      <c r="C24" s="434"/>
      <c r="D24" s="434"/>
      <c r="E24" s="439"/>
      <c r="F24" s="434" t="s">
        <v>4</v>
      </c>
      <c r="G24" s="434"/>
      <c r="H24" s="434"/>
      <c r="I24" s="435"/>
      <c r="J24" s="203"/>
      <c r="K24" s="69"/>
    </row>
    <row r="25" spans="1:12" ht="14.4" thickTop="1" thickBot="1" x14ac:dyDescent="0.3">
      <c r="A25" s="432"/>
      <c r="B25" s="63" t="str">
        <f>B4</f>
        <v>Fall 2021</v>
      </c>
      <c r="C25" s="64" t="str">
        <f>C4</f>
        <v>Fall 2022</v>
      </c>
      <c r="D25" s="135" t="s">
        <v>0</v>
      </c>
      <c r="E25" s="136" t="s">
        <v>1</v>
      </c>
      <c r="F25" s="104" t="str">
        <f>B4</f>
        <v>Fall 2021</v>
      </c>
      <c r="G25" s="64" t="str">
        <f>C4</f>
        <v>Fall 2022</v>
      </c>
      <c r="H25" s="135" t="s">
        <v>0</v>
      </c>
      <c r="I25" s="137" t="s">
        <v>1</v>
      </c>
      <c r="J25" s="68"/>
      <c r="K25" s="183"/>
    </row>
    <row r="26" spans="1:12" ht="26.4" x14ac:dyDescent="0.25">
      <c r="A26" s="65" t="s">
        <v>12</v>
      </c>
      <c r="B26" s="200">
        <f>SUM(B27:B28)</f>
        <v>90</v>
      </c>
      <c r="C26" s="201">
        <f>SUM(C27:C28)</f>
        <v>133</v>
      </c>
      <c r="D26" s="197">
        <f t="shared" ref="D26:D43" si="12">C26-B26</f>
        <v>43</v>
      </c>
      <c r="E26" s="198">
        <f t="shared" ref="E26:E43" si="13">IF(ISERROR(D26/B26),"n/a",(D26/B26))</f>
        <v>0.4777777777777778</v>
      </c>
      <c r="F26" s="202">
        <f>SUM(F27:F28)</f>
        <v>0</v>
      </c>
      <c r="G26" s="201">
        <f>SUM(G27:G28)</f>
        <v>0</v>
      </c>
      <c r="H26" s="197">
        <f t="shared" ref="H26:H43" si="14">G26-F26</f>
        <v>0</v>
      </c>
      <c r="I26" s="199" t="str">
        <f t="shared" ref="I26:I43" si="15">IF(ISERROR(H26/F26),"n/a",(H26/F26))</f>
        <v>n/a</v>
      </c>
      <c r="J26" s="68"/>
      <c r="K26" s="183"/>
    </row>
    <row r="27" spans="1:12" x14ac:dyDescent="0.25">
      <c r="A27" s="188" t="s">
        <v>132</v>
      </c>
      <c r="B27" s="190">
        <f>COE!J22</f>
        <v>73</v>
      </c>
      <c r="C27" s="191">
        <f>COE!K22</f>
        <v>121</v>
      </c>
      <c r="D27" s="186">
        <f t="shared" si="12"/>
        <v>48</v>
      </c>
      <c r="E27" s="193">
        <f t="shared" si="13"/>
        <v>0.65753424657534243</v>
      </c>
      <c r="F27" s="192">
        <f>COE!N22</f>
        <v>0</v>
      </c>
      <c r="G27" s="191">
        <f>COE!O22</f>
        <v>0</v>
      </c>
      <c r="H27" s="186">
        <f t="shared" si="14"/>
        <v>0</v>
      </c>
      <c r="I27" s="194" t="str">
        <f t="shared" si="15"/>
        <v>n/a</v>
      </c>
      <c r="J27" s="68"/>
      <c r="K27" s="69"/>
    </row>
    <row r="28" spans="1:12" ht="13.8" thickBot="1" x14ac:dyDescent="0.3">
      <c r="A28" s="188" t="s">
        <v>16</v>
      </c>
      <c r="B28" s="222">
        <f>COE!J43</f>
        <v>17</v>
      </c>
      <c r="C28" s="191">
        <f>COE!K43</f>
        <v>12</v>
      </c>
      <c r="D28" s="186">
        <f t="shared" si="12"/>
        <v>-5</v>
      </c>
      <c r="E28" s="193">
        <f t="shared" si="13"/>
        <v>-0.29411764705882354</v>
      </c>
      <c r="F28" s="192">
        <f>COE!N43</f>
        <v>0</v>
      </c>
      <c r="G28" s="191">
        <f>COE!O43</f>
        <v>0</v>
      </c>
      <c r="H28" s="186">
        <f t="shared" si="14"/>
        <v>0</v>
      </c>
      <c r="I28" s="194" t="str">
        <f t="shared" si="15"/>
        <v>n/a</v>
      </c>
      <c r="J28" s="68"/>
      <c r="K28" s="183"/>
    </row>
    <row r="29" spans="1:12" ht="39.6" x14ac:dyDescent="0.25">
      <c r="A29" s="65" t="s">
        <v>13</v>
      </c>
      <c r="B29" s="200">
        <f>SUM(B30:B31)</f>
        <v>396</v>
      </c>
      <c r="C29" s="196">
        <f>SUM(C30:C31)</f>
        <v>505</v>
      </c>
      <c r="D29" s="197">
        <f t="shared" si="12"/>
        <v>109</v>
      </c>
      <c r="E29" s="198">
        <f t="shared" si="13"/>
        <v>0.27525252525252525</v>
      </c>
      <c r="F29" s="202">
        <f>SUM(F30:F31)</f>
        <v>0</v>
      </c>
      <c r="G29" s="201">
        <f>SUM(G30:G31)</f>
        <v>0</v>
      </c>
      <c r="H29" s="197">
        <f t="shared" si="14"/>
        <v>0</v>
      </c>
      <c r="I29" s="199" t="str">
        <f t="shared" si="15"/>
        <v>n/a</v>
      </c>
      <c r="J29" s="68"/>
      <c r="K29" s="183"/>
    </row>
    <row r="30" spans="1:12" x14ac:dyDescent="0.25">
      <c r="A30" s="188" t="s">
        <v>132</v>
      </c>
      <c r="B30" s="146">
        <f>'CHASS- 1st Yr'!J58</f>
        <v>254</v>
      </c>
      <c r="C30" s="134">
        <f>'CHASS- 1st Yr'!K58</f>
        <v>347</v>
      </c>
      <c r="D30" s="186">
        <f t="shared" si="12"/>
        <v>93</v>
      </c>
      <c r="E30" s="193">
        <f t="shared" si="13"/>
        <v>0.36614173228346458</v>
      </c>
      <c r="F30" s="147">
        <f>'CHASS- 1st Yr'!N58</f>
        <v>0</v>
      </c>
      <c r="G30" s="127">
        <f>'CHASS- 1st Yr'!O58</f>
        <v>0</v>
      </c>
      <c r="H30" s="186">
        <f t="shared" si="14"/>
        <v>0</v>
      </c>
      <c r="I30" s="194" t="str">
        <f t="shared" si="15"/>
        <v>n/a</v>
      </c>
      <c r="J30" s="68"/>
      <c r="K30" s="309"/>
    </row>
    <row r="31" spans="1:12" ht="13.8" thickBot="1" x14ac:dyDescent="0.3">
      <c r="A31" s="188" t="s">
        <v>16</v>
      </c>
      <c r="B31" s="331">
        <f>'CHASS - TR'!J58</f>
        <v>142</v>
      </c>
      <c r="C31" s="134">
        <f>'CHASS - TR'!K58</f>
        <v>158</v>
      </c>
      <c r="D31" s="186">
        <f>C31-B31</f>
        <v>16</v>
      </c>
      <c r="E31" s="193">
        <f>IF(ISERROR(D31/B31),"n/a",(D31/B31))</f>
        <v>0.11267605633802817</v>
      </c>
      <c r="F31" s="147">
        <f>'CHASS - TR'!N58</f>
        <v>0</v>
      </c>
      <c r="G31" s="127">
        <f>'CHASS - TR'!O58</f>
        <v>0</v>
      </c>
      <c r="H31" s="186">
        <f>G31-F31</f>
        <v>0</v>
      </c>
      <c r="I31" s="194" t="str">
        <f>IF(ISERROR(H31/F31),"n/a",(H31/F31))</f>
        <v>n/a</v>
      </c>
      <c r="J31" s="68"/>
      <c r="K31" s="309"/>
    </row>
    <row r="32" spans="1:12" ht="26.4" x14ac:dyDescent="0.25">
      <c r="A32" s="213" t="s">
        <v>14</v>
      </c>
      <c r="B32" s="214">
        <f>SUM(B33:B34)</f>
        <v>266</v>
      </c>
      <c r="C32" s="215">
        <f>SUM(C33:C34)</f>
        <v>263</v>
      </c>
      <c r="D32" s="197">
        <f t="shared" si="12"/>
        <v>-3</v>
      </c>
      <c r="E32" s="216">
        <f t="shared" si="13"/>
        <v>-1.1278195488721804E-2</v>
      </c>
      <c r="F32" s="217">
        <f>SUM(F33:F34)</f>
        <v>0</v>
      </c>
      <c r="G32" s="218">
        <f>SUM(G33:G34)</f>
        <v>0</v>
      </c>
      <c r="H32" s="197">
        <f t="shared" si="14"/>
        <v>0</v>
      </c>
      <c r="I32" s="219" t="str">
        <f t="shared" si="15"/>
        <v>n/a</v>
      </c>
      <c r="J32" s="68"/>
      <c r="K32" s="309"/>
    </row>
    <row r="33" spans="1:15" x14ac:dyDescent="0.25">
      <c r="A33" s="188" t="s">
        <v>132</v>
      </c>
      <c r="B33" s="146">
        <f>'CNAS - 1st Yr'!J26</f>
        <v>222</v>
      </c>
      <c r="C33" s="134">
        <f>'CNAS - 1st Yr'!K26</f>
        <v>220</v>
      </c>
      <c r="D33" s="186">
        <f t="shared" si="12"/>
        <v>-2</v>
      </c>
      <c r="E33" s="193">
        <f t="shared" si="13"/>
        <v>-9.0090090090090089E-3</v>
      </c>
      <c r="F33" s="147">
        <f>'CNAS - 1st Yr'!N26</f>
        <v>0</v>
      </c>
      <c r="G33" s="127">
        <f>'CNAS - 1st Yr'!O26</f>
        <v>0</v>
      </c>
      <c r="H33" s="186">
        <f t="shared" si="14"/>
        <v>0</v>
      </c>
      <c r="I33" s="194" t="str">
        <f t="shared" si="15"/>
        <v>n/a</v>
      </c>
      <c r="J33" s="68"/>
      <c r="K33" s="69"/>
    </row>
    <row r="34" spans="1:15" ht="13.8" thickBot="1" x14ac:dyDescent="0.3">
      <c r="A34" s="188" t="s">
        <v>16</v>
      </c>
      <c r="B34" s="146">
        <f>'CNAS - TR'!J26</f>
        <v>44</v>
      </c>
      <c r="C34" s="134">
        <f>'CNAS - TR'!K26</f>
        <v>43</v>
      </c>
      <c r="D34" s="186">
        <f t="shared" si="12"/>
        <v>-1</v>
      </c>
      <c r="E34" s="193">
        <f t="shared" si="13"/>
        <v>-2.2727272727272728E-2</v>
      </c>
      <c r="F34" s="147">
        <f>'CNAS - TR'!N26</f>
        <v>0</v>
      </c>
      <c r="G34" s="127">
        <f>'CNAS - TR'!O26</f>
        <v>0</v>
      </c>
      <c r="H34" s="186">
        <f t="shared" si="14"/>
        <v>0</v>
      </c>
      <c r="I34" s="194" t="str">
        <f t="shared" si="15"/>
        <v>n/a</v>
      </c>
      <c r="J34" s="68"/>
      <c r="K34" s="183"/>
    </row>
    <row r="35" spans="1:15" x14ac:dyDescent="0.25">
      <c r="A35" s="411" t="s">
        <v>130</v>
      </c>
      <c r="B35" s="214">
        <f>SUM(B36:B37)</f>
        <v>18</v>
      </c>
      <c r="C35" s="215">
        <f>SUM(C36:C37)</f>
        <v>19</v>
      </c>
      <c r="D35" s="388">
        <f>C35-B35</f>
        <v>1</v>
      </c>
      <c r="E35" s="216">
        <f>IF(ISERROR(D35/B35),"n/a",(D35/B35))</f>
        <v>5.5555555555555552E-2</v>
      </c>
      <c r="F35" s="217">
        <f>SUM(F36:F37)</f>
        <v>0</v>
      </c>
      <c r="G35" s="218">
        <f>SUM(G36:G37)</f>
        <v>0</v>
      </c>
      <c r="H35" s="388">
        <f>G35-F35</f>
        <v>0</v>
      </c>
      <c r="I35" s="219" t="str">
        <f>IF(ISERROR(H35/F35),"n/a",(H35/F35))</f>
        <v>n/a</v>
      </c>
      <c r="J35" s="68"/>
      <c r="K35" s="69"/>
    </row>
    <row r="36" spans="1:15" x14ac:dyDescent="0.25">
      <c r="A36" s="314" t="s">
        <v>132</v>
      </c>
      <c r="B36" s="316">
        <f>SOE!J4</f>
        <v>10</v>
      </c>
      <c r="C36" s="276">
        <f>SOE!K4</f>
        <v>10</v>
      </c>
      <c r="D36" s="310">
        <f t="shared" ref="D36:D37" si="16">C36-B36</f>
        <v>0</v>
      </c>
      <c r="E36" s="389">
        <f t="shared" ref="E36:E37" si="17">IF(ISERROR(D36/B36),"n/a",(D36/B36))</f>
        <v>0</v>
      </c>
      <c r="F36" s="316">
        <f>SOE!N4</f>
        <v>0</v>
      </c>
      <c r="G36" s="315">
        <f>SOE!O4</f>
        <v>0</v>
      </c>
      <c r="H36" s="310">
        <f t="shared" ref="H36:H37" si="18">G36-F36</f>
        <v>0</v>
      </c>
      <c r="I36" s="386" t="str">
        <f t="shared" ref="I36:I37" si="19">IF(ISERROR(H36/F36),"n/a",(H36/F36))</f>
        <v>n/a</v>
      </c>
    </row>
    <row r="37" spans="1:15" ht="13.5" customHeight="1" thickBot="1" x14ac:dyDescent="0.3">
      <c r="A37" s="314" t="s">
        <v>16</v>
      </c>
      <c r="B37" s="316">
        <f>SOE!J7</f>
        <v>8</v>
      </c>
      <c r="C37" s="276">
        <f>SOE!K7</f>
        <v>9</v>
      </c>
      <c r="D37" s="311">
        <f t="shared" si="16"/>
        <v>1</v>
      </c>
      <c r="E37" s="390">
        <f t="shared" si="17"/>
        <v>0.125</v>
      </c>
      <c r="F37" s="316">
        <f>SOE!N7</f>
        <v>0</v>
      </c>
      <c r="G37" s="315">
        <f>SOE!O7</f>
        <v>0</v>
      </c>
      <c r="H37" s="311">
        <f t="shared" si="18"/>
        <v>0</v>
      </c>
      <c r="I37" s="387" t="str">
        <f t="shared" si="19"/>
        <v>n/a</v>
      </c>
      <c r="N37" s="62"/>
      <c r="O37" s="62"/>
    </row>
    <row r="38" spans="1:15" ht="26.4" x14ac:dyDescent="0.25">
      <c r="A38" s="411" t="s">
        <v>119</v>
      </c>
      <c r="B38" s="214">
        <f>SUM(B39:B40)</f>
        <v>6</v>
      </c>
      <c r="C38" s="215">
        <f>SUM(C39:C40)</f>
        <v>7</v>
      </c>
      <c r="D38" s="388">
        <f>C38-B38</f>
        <v>1</v>
      </c>
      <c r="E38" s="216">
        <f>IF(ISERROR(D38/B38),"n/a",(D38/B38))</f>
        <v>0.16666666666666666</v>
      </c>
      <c r="F38" s="217">
        <f>SUM(F39:F40)</f>
        <v>0</v>
      </c>
      <c r="G38" s="218">
        <f>SUM(G39:G40)</f>
        <v>0</v>
      </c>
      <c r="H38" s="388">
        <f>G38-F38</f>
        <v>0</v>
      </c>
      <c r="I38" s="219" t="str">
        <f>IF(ISERROR(H38/F38),"n/a",(H38/F38))</f>
        <v>n/a</v>
      </c>
      <c r="N38" s="62"/>
      <c r="O38" s="62"/>
    </row>
    <row r="39" spans="1:15" x14ac:dyDescent="0.25">
      <c r="A39" s="314" t="s">
        <v>132</v>
      </c>
      <c r="B39" s="316">
        <f>SOPP!J4</f>
        <v>3</v>
      </c>
      <c r="C39" s="316">
        <f>SOPP!K4</f>
        <v>5</v>
      </c>
      <c r="D39" s="310">
        <f t="shared" ref="D39:D40" si="20">C39-B39</f>
        <v>2</v>
      </c>
      <c r="E39" s="389">
        <f t="shared" ref="E39:E40" si="21">IF(ISERROR(D39/B39),"n/a",(D39/B39))</f>
        <v>0.66666666666666663</v>
      </c>
      <c r="F39" s="316">
        <f>SOPP!N4</f>
        <v>0</v>
      </c>
      <c r="G39" s="316">
        <f>SOPP!O4</f>
        <v>0</v>
      </c>
      <c r="H39" s="310">
        <f t="shared" ref="H39:H40" si="22">G39-F39</f>
        <v>0</v>
      </c>
      <c r="I39" s="386" t="str">
        <f t="shared" ref="I39:I40" si="23">IF(ISERROR(H39/F39),"n/a",(H39/F39))</f>
        <v>n/a</v>
      </c>
      <c r="N39" s="62"/>
      <c r="O39" s="62"/>
    </row>
    <row r="40" spans="1:15" ht="13.8" thickBot="1" x14ac:dyDescent="0.3">
      <c r="A40" s="314" t="s">
        <v>16</v>
      </c>
      <c r="B40" s="316">
        <f>SOPP!J7</f>
        <v>3</v>
      </c>
      <c r="C40" s="316">
        <f>SOPP!K7</f>
        <v>2</v>
      </c>
      <c r="D40" s="311">
        <f t="shared" si="20"/>
        <v>-1</v>
      </c>
      <c r="E40" s="390">
        <f t="shared" si="21"/>
        <v>-0.33333333333333331</v>
      </c>
      <c r="F40" s="316">
        <f>SOPP!N7</f>
        <v>0</v>
      </c>
      <c r="G40" s="316">
        <f>SOPP!O7</f>
        <v>0</v>
      </c>
      <c r="H40" s="311">
        <f t="shared" si="22"/>
        <v>0</v>
      </c>
      <c r="I40" s="387" t="str">
        <f t="shared" si="23"/>
        <v>n/a</v>
      </c>
      <c r="N40" s="62"/>
      <c r="O40" s="62"/>
    </row>
    <row r="41" spans="1:15" ht="26.4" x14ac:dyDescent="0.25">
      <c r="A41" s="65" t="s">
        <v>11</v>
      </c>
      <c r="B41" s="195">
        <f>SUM(B42:B42)</f>
        <v>45</v>
      </c>
      <c r="C41" s="196">
        <f>SUM(C42:C42)</f>
        <v>32</v>
      </c>
      <c r="D41" s="197">
        <f t="shared" si="12"/>
        <v>-13</v>
      </c>
      <c r="E41" s="224">
        <f t="shared" si="13"/>
        <v>-0.28888888888888886</v>
      </c>
      <c r="F41" s="204">
        <f>SUM(F42:F42)</f>
        <v>0</v>
      </c>
      <c r="G41" s="196">
        <f>SUM(G42:G42)</f>
        <v>0</v>
      </c>
      <c r="H41" s="197">
        <f t="shared" si="14"/>
        <v>0</v>
      </c>
      <c r="I41" s="225" t="str">
        <f t="shared" si="15"/>
        <v>n/a</v>
      </c>
      <c r="N41" s="62"/>
      <c r="O41" s="62"/>
    </row>
    <row r="42" spans="1:15" ht="13.8" thickBot="1" x14ac:dyDescent="0.3">
      <c r="A42" s="211" t="s">
        <v>16</v>
      </c>
      <c r="B42" s="145">
        <f>'Business - TR'!J6</f>
        <v>45</v>
      </c>
      <c r="C42" s="134">
        <f>'Business - TR'!K6</f>
        <v>32</v>
      </c>
      <c r="D42" s="189">
        <f t="shared" si="12"/>
        <v>-13</v>
      </c>
      <c r="E42" s="212">
        <f t="shared" si="13"/>
        <v>-0.28888888888888886</v>
      </c>
      <c r="F42" s="187">
        <f>'Business - TR'!N6</f>
        <v>0</v>
      </c>
      <c r="G42" s="134">
        <f>'Business - TR'!O6</f>
        <v>0</v>
      </c>
      <c r="H42" s="189">
        <f t="shared" si="14"/>
        <v>0</v>
      </c>
      <c r="I42" s="223" t="str">
        <f t="shared" si="15"/>
        <v>n/a</v>
      </c>
      <c r="N42" s="62"/>
      <c r="O42" s="62"/>
    </row>
    <row r="43" spans="1:15" ht="13.8" thickBot="1" x14ac:dyDescent="0.3">
      <c r="A43" s="379" t="s">
        <v>15</v>
      </c>
      <c r="B43" s="383">
        <f>B26+B29+B32+B35+B38+B41</f>
        <v>821</v>
      </c>
      <c r="C43" s="383">
        <f>C26+C29+C32+C35+C38+C41</f>
        <v>959</v>
      </c>
      <c r="D43" s="381">
        <f t="shared" si="12"/>
        <v>138</v>
      </c>
      <c r="E43" s="382">
        <f t="shared" si="13"/>
        <v>0.16808769792935443</v>
      </c>
      <c r="F43" s="385">
        <f>F26+F29+F32+F35+F38+F41</f>
        <v>0</v>
      </c>
      <c r="G43" s="385">
        <f>G26+G29+G32+G35+G38+G41</f>
        <v>0</v>
      </c>
      <c r="H43" s="381">
        <f t="shared" si="14"/>
        <v>0</v>
      </c>
      <c r="I43" s="384" t="str">
        <f t="shared" si="15"/>
        <v>n/a</v>
      </c>
      <c r="N43" s="62"/>
      <c r="O43" s="62"/>
    </row>
    <row r="44" spans="1:15" ht="13.8" thickBot="1" x14ac:dyDescent="0.3">
      <c r="B44" s="68"/>
      <c r="C44" s="68"/>
      <c r="D44" s="74"/>
      <c r="E44" s="74"/>
      <c r="F44" s="106"/>
      <c r="G44" s="106"/>
      <c r="H44" s="74"/>
      <c r="I44" s="74"/>
      <c r="N44" s="62"/>
      <c r="O44" s="62"/>
    </row>
    <row r="45" spans="1:15" ht="13.8" thickBot="1" x14ac:dyDescent="0.3">
      <c r="A45" s="425" t="s">
        <v>3</v>
      </c>
      <c r="B45" s="433" t="s">
        <v>113</v>
      </c>
      <c r="C45" s="434"/>
      <c r="D45" s="434"/>
      <c r="E45" s="435"/>
      <c r="F45" s="318"/>
      <c r="G45" s="318"/>
      <c r="H45" s="317"/>
      <c r="I45" s="317"/>
      <c r="N45" s="62"/>
      <c r="O45" s="62"/>
    </row>
    <row r="46" spans="1:15" ht="14.4" thickTop="1" thickBot="1" x14ac:dyDescent="0.3">
      <c r="A46" s="432"/>
      <c r="B46" s="63" t="str">
        <f>B25</f>
        <v>Fall 2021</v>
      </c>
      <c r="C46" s="64" t="str">
        <f>C25</f>
        <v>Fall 2022</v>
      </c>
      <c r="D46" s="135" t="s">
        <v>0</v>
      </c>
      <c r="E46" s="137" t="s">
        <v>1</v>
      </c>
      <c r="F46" s="318"/>
      <c r="G46" s="318"/>
      <c r="H46" s="317"/>
      <c r="I46" s="317"/>
      <c r="N46" s="62"/>
      <c r="O46" s="62"/>
    </row>
    <row r="47" spans="1:15" ht="26.4" x14ac:dyDescent="0.25">
      <c r="A47" s="65" t="s">
        <v>12</v>
      </c>
      <c r="B47" s="200">
        <f>SUM(B48:B49)</f>
        <v>0</v>
      </c>
      <c r="C47" s="201">
        <f>SUM(C48:C49)</f>
        <v>0</v>
      </c>
      <c r="D47" s="197">
        <f t="shared" ref="D47:D55" si="24">C47-B47</f>
        <v>0</v>
      </c>
      <c r="E47" s="199" t="str">
        <f t="shared" ref="E47:E55" si="25">IF(ISERROR(D47/B47),"n/a",(D47/B47))</f>
        <v>n/a</v>
      </c>
      <c r="F47" s="318"/>
      <c r="G47" s="318"/>
      <c r="H47" s="317"/>
      <c r="I47" s="317"/>
      <c r="N47" s="62"/>
      <c r="O47" s="62"/>
    </row>
    <row r="48" spans="1:15" x14ac:dyDescent="0.25">
      <c r="A48" s="188" t="s">
        <v>132</v>
      </c>
      <c r="B48" s="320">
        <f>COE!R22</f>
        <v>0</v>
      </c>
      <c r="C48" s="192">
        <f>COE!S22</f>
        <v>0</v>
      </c>
      <c r="D48" s="186">
        <f t="shared" si="24"/>
        <v>0</v>
      </c>
      <c r="E48" s="194" t="str">
        <f t="shared" si="25"/>
        <v>n/a</v>
      </c>
      <c r="F48" s="318"/>
      <c r="G48" s="318"/>
      <c r="H48" s="317"/>
      <c r="I48" s="317"/>
      <c r="N48" s="62"/>
      <c r="O48" s="62"/>
    </row>
    <row r="49" spans="1:15" ht="13.8" thickBot="1" x14ac:dyDescent="0.3">
      <c r="A49" s="188" t="s">
        <v>16</v>
      </c>
      <c r="B49" s="190">
        <f>COE!R43</f>
        <v>0</v>
      </c>
      <c r="C49" s="192">
        <f>COE!S43</f>
        <v>0</v>
      </c>
      <c r="D49" s="186">
        <f t="shared" si="24"/>
        <v>0</v>
      </c>
      <c r="E49" s="194" t="str">
        <f t="shared" si="25"/>
        <v>n/a</v>
      </c>
      <c r="F49" s="318"/>
      <c r="G49" s="318"/>
      <c r="H49" s="317"/>
      <c r="I49" s="317"/>
      <c r="N49" s="62"/>
      <c r="O49" s="62"/>
    </row>
    <row r="50" spans="1:15" ht="39.6" x14ac:dyDescent="0.25">
      <c r="A50" s="65" t="s">
        <v>13</v>
      </c>
      <c r="B50" s="200">
        <f>SUM(B51:B52)</f>
        <v>0</v>
      </c>
      <c r="C50" s="196">
        <f>SUM(C51:C52)</f>
        <v>0</v>
      </c>
      <c r="D50" s="197">
        <f>C50-B50</f>
        <v>0</v>
      </c>
      <c r="E50" s="199" t="str">
        <f>IF(ISERROR(D50/B50),"n/a",(D50/B50))</f>
        <v>n/a</v>
      </c>
      <c r="F50" s="318"/>
      <c r="G50" s="318"/>
      <c r="H50" s="317"/>
      <c r="I50" s="317"/>
      <c r="N50" s="62"/>
      <c r="O50" s="62"/>
    </row>
    <row r="51" spans="1:15" x14ac:dyDescent="0.25">
      <c r="A51" s="188" t="s">
        <v>132</v>
      </c>
      <c r="B51" s="146">
        <f>'CHASS- 1st Yr'!R58</f>
        <v>0</v>
      </c>
      <c r="C51" s="134">
        <f>'CHASS- 1st Yr'!S58</f>
        <v>0</v>
      </c>
      <c r="D51" s="186">
        <f t="shared" si="24"/>
        <v>0</v>
      </c>
      <c r="E51" s="194" t="str">
        <f t="shared" si="25"/>
        <v>n/a</v>
      </c>
      <c r="F51" s="318"/>
      <c r="G51" s="318"/>
      <c r="H51" s="317"/>
      <c r="I51" s="317"/>
      <c r="N51" s="62"/>
      <c r="O51" s="62"/>
    </row>
    <row r="52" spans="1:15" ht="13.8" thickBot="1" x14ac:dyDescent="0.3">
      <c r="A52" s="188" t="s">
        <v>16</v>
      </c>
      <c r="B52" s="331">
        <f>'CHASS - TR'!R58</f>
        <v>0</v>
      </c>
      <c r="C52" s="134">
        <f>'CHASS - TR'!S58</f>
        <v>0</v>
      </c>
      <c r="D52" s="186">
        <f>C52-B52</f>
        <v>0</v>
      </c>
      <c r="E52" s="194" t="str">
        <f>IF(ISERROR(D52/B52),"n/a",(D52/B52))</f>
        <v>n/a</v>
      </c>
      <c r="F52" s="318"/>
      <c r="G52" s="318"/>
      <c r="H52" s="317"/>
      <c r="I52" s="317"/>
      <c r="N52" s="62"/>
      <c r="O52" s="62"/>
    </row>
    <row r="53" spans="1:15" s="75" customFormat="1" ht="25.5" customHeight="1" x14ac:dyDescent="0.25">
      <c r="A53" s="213" t="s">
        <v>14</v>
      </c>
      <c r="B53" s="214">
        <f>SUM(B54:B55)</f>
        <v>0</v>
      </c>
      <c r="C53" s="215">
        <f>SUM(C54:C55)</f>
        <v>0</v>
      </c>
      <c r="D53" s="197">
        <f t="shared" si="24"/>
        <v>0</v>
      </c>
      <c r="E53" s="219" t="str">
        <f t="shared" si="25"/>
        <v>n/a</v>
      </c>
      <c r="F53" s="318"/>
      <c r="G53" s="318"/>
      <c r="H53" s="317"/>
      <c r="I53" s="317"/>
      <c r="J53" s="76"/>
      <c r="K53" s="76"/>
      <c r="N53" s="76"/>
      <c r="O53" s="76"/>
    </row>
    <row r="54" spans="1:15" ht="13.5" customHeight="1" x14ac:dyDescent="0.25">
      <c r="A54" s="188" t="s">
        <v>132</v>
      </c>
      <c r="B54" s="367">
        <f>'CNAS - 1st Yr'!R26</f>
        <v>0</v>
      </c>
      <c r="C54" s="127">
        <f>'CNAS - 1st Yr'!S26</f>
        <v>0</v>
      </c>
      <c r="D54" s="186">
        <f t="shared" si="24"/>
        <v>0</v>
      </c>
      <c r="E54" s="194" t="str">
        <f t="shared" si="25"/>
        <v>n/a</v>
      </c>
      <c r="F54" s="318"/>
      <c r="G54" s="318"/>
      <c r="H54" s="317"/>
      <c r="I54" s="317"/>
      <c r="J54" s="68"/>
      <c r="K54" s="183"/>
    </row>
    <row r="55" spans="1:15" ht="13.5" customHeight="1" thickBot="1" x14ac:dyDescent="0.3">
      <c r="A55" s="188" t="s">
        <v>16</v>
      </c>
      <c r="B55" s="367">
        <f>'CNAS - TR'!R26</f>
        <v>0</v>
      </c>
      <c r="C55" s="315">
        <f>'CNAS - TR'!S26</f>
        <v>0</v>
      </c>
      <c r="D55" s="186">
        <f t="shared" si="24"/>
        <v>0</v>
      </c>
      <c r="E55" s="194" t="str">
        <f t="shared" si="25"/>
        <v>n/a</v>
      </c>
      <c r="F55" s="318"/>
      <c r="G55" s="318"/>
      <c r="H55" s="317"/>
      <c r="I55" s="317"/>
      <c r="J55" s="68"/>
      <c r="K55" s="183"/>
    </row>
    <row r="56" spans="1:15" ht="25.5" customHeight="1" x14ac:dyDescent="0.25">
      <c r="A56" s="411" t="s">
        <v>130</v>
      </c>
      <c r="B56" s="214">
        <f>SUM(B57:B58)</f>
        <v>0</v>
      </c>
      <c r="C56" s="215">
        <f>SUM(C57:C58)</f>
        <v>0</v>
      </c>
      <c r="D56" s="197">
        <f>C56-B56</f>
        <v>0</v>
      </c>
      <c r="E56" s="225" t="str">
        <f>IF(ISERROR(D56/B56),"n/a",(D56/B56))</f>
        <v>n/a</v>
      </c>
      <c r="F56" s="318"/>
      <c r="G56" s="318"/>
      <c r="H56" s="317"/>
      <c r="I56" s="317"/>
      <c r="J56" s="68"/>
      <c r="K56" s="183"/>
      <c r="L56" s="61"/>
    </row>
    <row r="57" spans="1:15" ht="13.5" customHeight="1" x14ac:dyDescent="0.25">
      <c r="A57" s="314" t="s">
        <v>132</v>
      </c>
      <c r="B57" s="316">
        <f>SOE!R4</f>
        <v>0</v>
      </c>
      <c r="C57" s="276">
        <f>SOE!S4</f>
        <v>0</v>
      </c>
      <c r="D57" s="310">
        <f t="shared" ref="D57:D58" si="26">C57-B57</f>
        <v>0</v>
      </c>
      <c r="E57" s="386" t="str">
        <f t="shared" ref="E57:E58" si="27">IF(ISERROR(D57/B57),"n/a",(D57/B57))</f>
        <v>n/a</v>
      </c>
      <c r="F57" s="318"/>
      <c r="G57" s="318"/>
      <c r="H57" s="317"/>
      <c r="I57" s="317"/>
      <c r="J57" s="68"/>
      <c r="K57" s="183"/>
      <c r="L57" s="61"/>
    </row>
    <row r="58" spans="1:15" ht="13.8" thickBot="1" x14ac:dyDescent="0.3">
      <c r="A58" s="314" t="s">
        <v>16</v>
      </c>
      <c r="B58" s="316">
        <f>SOE!R7</f>
        <v>0</v>
      </c>
      <c r="C58" s="276">
        <f>SOE!S7</f>
        <v>0</v>
      </c>
      <c r="D58" s="311">
        <f t="shared" si="26"/>
        <v>0</v>
      </c>
      <c r="E58" s="387" t="str">
        <f t="shared" si="27"/>
        <v>n/a</v>
      </c>
      <c r="F58" s="318"/>
      <c r="G58" s="318"/>
      <c r="H58" s="317"/>
      <c r="I58" s="317"/>
      <c r="J58" s="68"/>
      <c r="K58" s="183"/>
    </row>
    <row r="59" spans="1:15" ht="26.4" x14ac:dyDescent="0.25">
      <c r="A59" s="411" t="s">
        <v>119</v>
      </c>
      <c r="B59" s="214">
        <f>SUM(B60:B61)</f>
        <v>0</v>
      </c>
      <c r="C59" s="215">
        <f>SUM(C60:C61)</f>
        <v>0</v>
      </c>
      <c r="D59" s="197">
        <f>C59-B59</f>
        <v>0</v>
      </c>
      <c r="E59" s="225" t="str">
        <f>IF(ISERROR(D59/B59),"n/a",(D59/B59))</f>
        <v>n/a</v>
      </c>
      <c r="F59" s="318"/>
      <c r="G59" s="318"/>
      <c r="H59" s="317"/>
      <c r="I59" s="317"/>
    </row>
    <row r="60" spans="1:15" ht="13.5" customHeight="1" x14ac:dyDescent="0.25">
      <c r="A60" s="314" t="s">
        <v>132</v>
      </c>
      <c r="B60" s="316">
        <f>SOPP!R4</f>
        <v>0</v>
      </c>
      <c r="C60" s="316">
        <f>SOPP!S4</f>
        <v>0</v>
      </c>
      <c r="D60" s="310">
        <f t="shared" ref="D60:D61" si="28">C60-B60</f>
        <v>0</v>
      </c>
      <c r="E60" s="386" t="str">
        <f t="shared" ref="E60:E61" si="29">IF(ISERROR(D60/B60),"n/a",(D60/B60))</f>
        <v>n/a</v>
      </c>
      <c r="F60" s="318"/>
      <c r="G60" s="318"/>
      <c r="H60" s="317"/>
      <c r="I60" s="317"/>
      <c r="J60" s="68"/>
      <c r="K60" s="183"/>
    </row>
    <row r="61" spans="1:15" ht="13.5" customHeight="1" thickBot="1" x14ac:dyDescent="0.3">
      <c r="A61" s="314" t="s">
        <v>16</v>
      </c>
      <c r="B61" s="316">
        <f>SOPP!R7</f>
        <v>0</v>
      </c>
      <c r="C61" s="316">
        <f>SOPP!S7</f>
        <v>0</v>
      </c>
      <c r="D61" s="311">
        <f t="shared" si="28"/>
        <v>0</v>
      </c>
      <c r="E61" s="387" t="str">
        <f t="shared" si="29"/>
        <v>n/a</v>
      </c>
      <c r="F61" s="318"/>
      <c r="G61" s="318"/>
      <c r="H61" s="317"/>
      <c r="I61" s="317"/>
      <c r="J61" s="68"/>
      <c r="K61" s="183"/>
    </row>
    <row r="62" spans="1:15" ht="25.5" customHeight="1" x14ac:dyDescent="0.25">
      <c r="A62" s="65" t="s">
        <v>11</v>
      </c>
      <c r="B62" s="195">
        <f>SUM(B63:B63)</f>
        <v>0</v>
      </c>
      <c r="C62" s="196">
        <f>SUM(C63:C63)</f>
        <v>0</v>
      </c>
      <c r="D62" s="197">
        <f t="shared" ref="D62:D64" si="30">C62-B62</f>
        <v>0</v>
      </c>
      <c r="E62" s="225" t="str">
        <f t="shared" ref="E62:E64" si="31">IF(ISERROR(D62/B62),"n/a",(D62/B62))</f>
        <v>n/a</v>
      </c>
      <c r="F62" s="318"/>
      <c r="G62" s="318"/>
      <c r="H62" s="317"/>
      <c r="I62" s="317"/>
      <c r="J62" s="68"/>
      <c r="K62" s="183"/>
      <c r="L62" s="61"/>
    </row>
    <row r="63" spans="1:15" ht="13.5" customHeight="1" thickBot="1" x14ac:dyDescent="0.3">
      <c r="A63" s="211" t="s">
        <v>16</v>
      </c>
      <c r="B63" s="145">
        <f>'Business - TR'!R6</f>
        <v>0</v>
      </c>
      <c r="C63" s="134">
        <f>'Business - TR'!S6</f>
        <v>0</v>
      </c>
      <c r="D63" s="189">
        <f t="shared" si="30"/>
        <v>0</v>
      </c>
      <c r="E63" s="223" t="str">
        <f t="shared" si="31"/>
        <v>n/a</v>
      </c>
      <c r="F63" s="318"/>
      <c r="G63" s="318"/>
      <c r="H63" s="317"/>
      <c r="I63" s="317"/>
      <c r="J63" s="68"/>
      <c r="K63" s="183"/>
      <c r="L63" s="61"/>
    </row>
    <row r="64" spans="1:15" ht="13.5" customHeight="1" thickBot="1" x14ac:dyDescent="0.3">
      <c r="A64" s="379" t="s">
        <v>15</v>
      </c>
      <c r="B64" s="383">
        <f>B47+B50+B53+B56+B59+B62</f>
        <v>0</v>
      </c>
      <c r="C64" s="383">
        <f>C47+C50+C53+C56+C59+C62</f>
        <v>0</v>
      </c>
      <c r="D64" s="381">
        <f t="shared" si="30"/>
        <v>0</v>
      </c>
      <c r="E64" s="384" t="str">
        <f t="shared" si="31"/>
        <v>n/a</v>
      </c>
      <c r="F64" s="318"/>
      <c r="G64" s="318"/>
      <c r="H64" s="317"/>
      <c r="I64" s="317"/>
    </row>
    <row r="65" spans="1:9" ht="25.5" customHeight="1" x14ac:dyDescent="0.25">
      <c r="A65" s="317"/>
      <c r="B65" s="318"/>
      <c r="C65" s="318"/>
      <c r="D65" s="317"/>
      <c r="E65" s="319"/>
      <c r="F65" s="318"/>
      <c r="G65" s="318"/>
      <c r="H65" s="317"/>
      <c r="I65" s="317"/>
    </row>
    <row r="66" spans="1:9" ht="13.8" thickBot="1" x14ac:dyDescent="0.3">
      <c r="A66" s="424" t="s">
        <v>18</v>
      </c>
      <c r="B66" s="424"/>
      <c r="C66" s="424"/>
      <c r="D66" s="424"/>
      <c r="E66" s="424"/>
      <c r="F66" s="424"/>
      <c r="G66" s="424"/>
      <c r="H66" s="424"/>
      <c r="I66" s="424"/>
    </row>
    <row r="67" spans="1:9" ht="13.8" thickBot="1" x14ac:dyDescent="0.3">
      <c r="A67" s="425" t="s">
        <v>17</v>
      </c>
      <c r="B67" s="427" t="s">
        <v>6</v>
      </c>
      <c r="C67" s="428"/>
      <c r="D67" s="428"/>
      <c r="E67" s="428"/>
      <c r="F67" s="429" t="s">
        <v>7</v>
      </c>
      <c r="G67" s="430"/>
      <c r="H67" s="430"/>
      <c r="I67" s="431"/>
    </row>
    <row r="68" spans="1:9" ht="13.8" thickBot="1" x14ac:dyDescent="0.3">
      <c r="A68" s="426"/>
      <c r="B68" s="205" t="str">
        <f>B4</f>
        <v>Fall 2021</v>
      </c>
      <c r="C68" s="206" t="str">
        <f>C4</f>
        <v>Fall 2022</v>
      </c>
      <c r="D68" s="229" t="s">
        <v>0</v>
      </c>
      <c r="E68" s="230" t="s">
        <v>1</v>
      </c>
      <c r="F68" s="205" t="str">
        <f>B4</f>
        <v>Fall 2021</v>
      </c>
      <c r="G68" s="206" t="str">
        <f>C4</f>
        <v>Fall 2022</v>
      </c>
      <c r="H68" s="229" t="s">
        <v>0</v>
      </c>
      <c r="I68" s="230" t="s">
        <v>1</v>
      </c>
    </row>
    <row r="69" spans="1:9" x14ac:dyDescent="0.25">
      <c r="A69" s="231" t="s">
        <v>132</v>
      </c>
      <c r="B69" s="412">
        <f>SUM(B6,B9,B12,B15,B18)</f>
        <v>52567</v>
      </c>
      <c r="C69" s="124">
        <f>SUM(C6,C9,C12,C15,C18)</f>
        <v>54367</v>
      </c>
      <c r="D69" s="107">
        <f>C69-B69</f>
        <v>1800</v>
      </c>
      <c r="E69" s="232">
        <f>IF(ISERROR(D69/B69),"n/a",(D69/B69))</f>
        <v>3.4242014952346529E-2</v>
      </c>
      <c r="F69" s="412">
        <f>SUM(F6,F9,F12,F15,F18)</f>
        <v>29742</v>
      </c>
      <c r="G69" s="124">
        <f>SUM(G6,G9,G12,G15,G18)</f>
        <v>35334</v>
      </c>
      <c r="H69" s="107">
        <f>G69-F69</f>
        <v>5592</v>
      </c>
      <c r="I69" s="233">
        <f>IF(ISERROR(H69/F69),"n/a",(H69/F69))</f>
        <v>0.18801694573330643</v>
      </c>
    </row>
    <row r="70" spans="1:9" x14ac:dyDescent="0.25">
      <c r="A70" s="188" t="s">
        <v>16</v>
      </c>
      <c r="B70" s="413">
        <f>SUM(B7,B10,B13,B16,B19,B21)</f>
        <v>14449</v>
      </c>
      <c r="C70" s="315">
        <f>SUM(C7,C10,C13,C16,C19,C21)</f>
        <v>12504</v>
      </c>
      <c r="D70" s="186">
        <f>C70-B70</f>
        <v>-1945</v>
      </c>
      <c r="E70" s="193">
        <f>IF(ISERROR(D70/B70),"n/a",(D70/B70))</f>
        <v>-0.1346113917918195</v>
      </c>
      <c r="F70" s="415">
        <f>SUM(F7,F10,F13,F16,F19,F21)</f>
        <v>6766</v>
      </c>
      <c r="G70" s="315">
        <f>SUM(G7,G10,G13,G16,G19,G21)</f>
        <v>6797</v>
      </c>
      <c r="H70" s="186">
        <f>G70-F70</f>
        <v>31</v>
      </c>
      <c r="I70" s="194">
        <f>IF(ISERROR(H70/F70),"n/a",(H70/F70))</f>
        <v>4.5817321903635824E-3</v>
      </c>
    </row>
    <row r="71" spans="1:9" ht="13.8" thickBot="1" x14ac:dyDescent="0.3">
      <c r="A71" s="92" t="s">
        <v>15</v>
      </c>
      <c r="B71" s="70">
        <f>SUM(B69:B70)</f>
        <v>67016</v>
      </c>
      <c r="C71" s="71">
        <f>SUM(C69:C70)</f>
        <v>66871</v>
      </c>
      <c r="D71" s="108">
        <f>C71-B71</f>
        <v>-145</v>
      </c>
      <c r="E71" s="109">
        <f>IF(ISERROR(D71/B71),"n/a",(D71/B71))</f>
        <v>-2.1636624089769606E-3</v>
      </c>
      <c r="F71" s="70">
        <f>SUM(F69:F70)</f>
        <v>36508</v>
      </c>
      <c r="G71" s="71">
        <f>SUM(G69:G70)</f>
        <v>42131</v>
      </c>
      <c r="H71" s="108">
        <f>G71-F71</f>
        <v>5623</v>
      </c>
      <c r="I71" s="109">
        <f>IF(ISERROR(H71/F71),"n/a",(H71/F71))</f>
        <v>0.15402103648515394</v>
      </c>
    </row>
    <row r="72" spans="1:9" ht="13.8" thickBot="1" x14ac:dyDescent="0.3"/>
    <row r="73" spans="1:9" ht="13.8" thickBot="1" x14ac:dyDescent="0.3">
      <c r="A73" s="425" t="s">
        <v>17</v>
      </c>
      <c r="B73" s="427" t="s">
        <v>8</v>
      </c>
      <c r="C73" s="428"/>
      <c r="D73" s="428"/>
      <c r="E73" s="428"/>
      <c r="F73" s="429" t="s">
        <v>4</v>
      </c>
      <c r="G73" s="430"/>
      <c r="H73" s="430"/>
      <c r="I73" s="431"/>
    </row>
    <row r="74" spans="1:9" ht="13.8" thickBot="1" x14ac:dyDescent="0.3">
      <c r="A74" s="426"/>
      <c r="B74" s="209" t="str">
        <f>B4</f>
        <v>Fall 2021</v>
      </c>
      <c r="C74" s="210" t="str">
        <f>C4</f>
        <v>Fall 2022</v>
      </c>
      <c r="D74" s="207" t="s">
        <v>0</v>
      </c>
      <c r="E74" s="208" t="s">
        <v>1</v>
      </c>
      <c r="F74" s="209" t="str">
        <f>B4</f>
        <v>Fall 2021</v>
      </c>
      <c r="G74" s="210" t="str">
        <f>C4</f>
        <v>Fall 2022</v>
      </c>
      <c r="H74" s="207" t="s">
        <v>0</v>
      </c>
      <c r="I74" s="208" t="s">
        <v>1</v>
      </c>
    </row>
    <row r="75" spans="1:9" x14ac:dyDescent="0.25">
      <c r="A75" s="188" t="s">
        <v>132</v>
      </c>
      <c r="B75" s="412">
        <f>SUM(B27,B30,B33,B36,B39)</f>
        <v>562</v>
      </c>
      <c r="C75" s="124">
        <f>SUM(C27,C30,C33,C36,C39)</f>
        <v>703</v>
      </c>
      <c r="D75" s="107">
        <f>C75-B75</f>
        <v>141</v>
      </c>
      <c r="E75" s="232">
        <f>IF(ISERROR(D75/B75),"n/a",(D75/B75))</f>
        <v>0.25088967971530252</v>
      </c>
      <c r="F75" s="414">
        <f>SUM(F27,F30,F33,F36,F39)</f>
        <v>0</v>
      </c>
      <c r="G75" s="124">
        <f>SUM(G27,G30,G33,G36,G39)</f>
        <v>0</v>
      </c>
      <c r="H75" s="107">
        <f>G75-F75</f>
        <v>0</v>
      </c>
      <c r="I75" s="233" t="str">
        <f>IF(ISERROR(H75/F75),"n/a",(H75/F75))</f>
        <v>n/a</v>
      </c>
    </row>
    <row r="76" spans="1:9" x14ac:dyDescent="0.25">
      <c r="A76" s="188" t="s">
        <v>16</v>
      </c>
      <c r="B76" s="413">
        <f>SUM(B28,B31,B34,B37,B40,B42)</f>
        <v>259</v>
      </c>
      <c r="C76" s="315">
        <f>SUM(C28,C31,C34,C37,C40,C42)</f>
        <v>256</v>
      </c>
      <c r="D76" s="186">
        <f>C76-B76</f>
        <v>-3</v>
      </c>
      <c r="E76" s="193">
        <f>IF(ISERROR(D76/B76),"n/a",(D76/B76))</f>
        <v>-1.1583011583011582E-2</v>
      </c>
      <c r="F76" s="415">
        <f>SUM(F28,F31,F34,F37,F40,F42)</f>
        <v>0</v>
      </c>
      <c r="G76" s="315">
        <f>SUM(G28,G31,G34,G37,G40,G42)</f>
        <v>0</v>
      </c>
      <c r="H76" s="186">
        <f>G76-F76</f>
        <v>0</v>
      </c>
      <c r="I76" s="194" t="str">
        <f>IF(ISERROR(H76/F76),"n/a",(H76/F76))</f>
        <v>n/a</v>
      </c>
    </row>
    <row r="77" spans="1:9" ht="13.8" thickBot="1" x14ac:dyDescent="0.3">
      <c r="A77" s="92" t="s">
        <v>15</v>
      </c>
      <c r="B77" s="70">
        <f>SUM(B75:B76)</f>
        <v>821</v>
      </c>
      <c r="C77" s="71">
        <f>SUM(C75:C76)</f>
        <v>959</v>
      </c>
      <c r="D77" s="108">
        <f>C77-B77</f>
        <v>138</v>
      </c>
      <c r="E77" s="109">
        <f>IF(ISERROR(D77/B77),"n/a",(D77/B77))</f>
        <v>0.16808769792935443</v>
      </c>
      <c r="F77" s="70">
        <f>SUM(F75:F76)</f>
        <v>0</v>
      </c>
      <c r="G77" s="71">
        <f>SUM(G75:G76)</f>
        <v>0</v>
      </c>
      <c r="H77" s="108">
        <f>G77-F77</f>
        <v>0</v>
      </c>
      <c r="I77" s="109" t="str">
        <f>IF(ISERROR(H77/F77),"n/a",(H77/F77))</f>
        <v>n/a</v>
      </c>
    </row>
    <row r="78" spans="1:9" ht="13.8" thickBot="1" x14ac:dyDescent="0.3"/>
    <row r="79" spans="1:9" ht="13.8" thickBot="1" x14ac:dyDescent="0.3">
      <c r="A79" s="425" t="s">
        <v>17</v>
      </c>
      <c r="B79" s="427" t="s">
        <v>113</v>
      </c>
      <c r="C79" s="428"/>
      <c r="D79" s="428"/>
      <c r="E79" s="440"/>
    </row>
    <row r="80" spans="1:9" ht="13.8" thickBot="1" x14ac:dyDescent="0.3">
      <c r="A80" s="426"/>
      <c r="B80" s="209" t="str">
        <f>B4</f>
        <v>Fall 2021</v>
      </c>
      <c r="C80" s="210" t="str">
        <f>C4</f>
        <v>Fall 2022</v>
      </c>
      <c r="D80" s="207" t="s">
        <v>0</v>
      </c>
      <c r="E80" s="208" t="s">
        <v>1</v>
      </c>
    </row>
    <row r="81" spans="1:5" x14ac:dyDescent="0.25">
      <c r="A81" s="188" t="s">
        <v>132</v>
      </c>
      <c r="B81" s="412">
        <f>SUM(B48,B51,B54,B57,B60)</f>
        <v>0</v>
      </c>
      <c r="C81" s="124">
        <f>SUM(C48,C51,C54,C57,C60)</f>
        <v>0</v>
      </c>
      <c r="D81" s="107">
        <f>C81-B81</f>
        <v>0</v>
      </c>
      <c r="E81" s="233" t="str">
        <f>IF(ISERROR(D81/B81),"n/a",(D81/B81))</f>
        <v>n/a</v>
      </c>
    </row>
    <row r="82" spans="1:5" x14ac:dyDescent="0.25">
      <c r="A82" s="188" t="s">
        <v>16</v>
      </c>
      <c r="B82" s="413">
        <f>SUM(B49,B52,B55,B58,B61)</f>
        <v>0</v>
      </c>
      <c r="C82" s="315">
        <f>SUM(C49,C52,C55,C58,C61)</f>
        <v>0</v>
      </c>
      <c r="D82" s="186">
        <f>C82-B82</f>
        <v>0</v>
      </c>
      <c r="E82" s="194" t="str">
        <f>IF(ISERROR(D82/B82),"n/a",(D82/B82))</f>
        <v>n/a</v>
      </c>
    </row>
    <row r="83" spans="1:5" ht="13.8" thickBot="1" x14ac:dyDescent="0.3">
      <c r="A83" s="92" t="s">
        <v>15</v>
      </c>
      <c r="B83" s="70">
        <f>SUM(B81:B82)</f>
        <v>0</v>
      </c>
      <c r="C83" s="71">
        <f>SUM(C81:C82)</f>
        <v>0</v>
      </c>
      <c r="D83" s="108">
        <f>C83-B83</f>
        <v>0</v>
      </c>
      <c r="E83" s="109" t="str">
        <f>IF(ISERROR(D83/B83),"n/a",(D83/B83))</f>
        <v>n/a</v>
      </c>
    </row>
    <row r="85" spans="1:5" ht="52.8" x14ac:dyDescent="0.25">
      <c r="A85" s="62" t="s">
        <v>121</v>
      </c>
    </row>
  </sheetData>
  <mergeCells count="18">
    <mergeCell ref="A79:A80"/>
    <mergeCell ref="B79:E79"/>
    <mergeCell ref="A3:A4"/>
    <mergeCell ref="A24:A25"/>
    <mergeCell ref="B3:E3"/>
    <mergeCell ref="F3:I3"/>
    <mergeCell ref="B24:E24"/>
    <mergeCell ref="F24:I24"/>
    <mergeCell ref="A73:A74"/>
    <mergeCell ref="B73:E73"/>
    <mergeCell ref="F73:I73"/>
    <mergeCell ref="K5:P5"/>
    <mergeCell ref="A66:I66"/>
    <mergeCell ref="A67:A68"/>
    <mergeCell ref="B67:E67"/>
    <mergeCell ref="F67:I67"/>
    <mergeCell ref="A45:A46"/>
    <mergeCell ref="B45:E45"/>
  </mergeCells>
  <phoneticPr fontId="0" type="noConversion"/>
  <printOptions horizontalCentered="1" verticalCentered="1"/>
  <pageMargins left="0.23" right="0.23" top="1" bottom="0.6" header="0.5" footer="0.25"/>
  <pageSetup fitToHeight="2"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61"/>
  <sheetViews>
    <sheetView zoomScaleNormal="100" zoomScaleSheetLayoutView="100" workbookViewId="0">
      <selection sqref="A1:A2"/>
    </sheetView>
  </sheetViews>
  <sheetFormatPr defaultColWidth="8.77734375" defaultRowHeight="13.2" x14ac:dyDescent="0.25"/>
  <cols>
    <col min="1" max="1" width="40.21875" style="281" customWidth="1"/>
    <col min="2" max="2" width="7.21875" style="2" customWidth="1"/>
    <col min="3" max="3" width="7" style="2" customWidth="1"/>
    <col min="4" max="4" width="7.21875" style="17" customWidth="1"/>
    <col min="5" max="5" width="8.21875" style="22" customWidth="1"/>
    <col min="6" max="6" width="7.44140625" style="2" customWidth="1"/>
    <col min="7" max="7" width="7" style="2" customWidth="1"/>
    <col min="8" max="8" width="7.21875" style="1" customWidth="1"/>
    <col min="9" max="9" width="9.21875" style="22" customWidth="1"/>
    <col min="10" max="11" width="7" style="2" customWidth="1"/>
    <col min="12" max="12" width="7.21875" style="1" customWidth="1"/>
    <col min="13" max="13" width="8.77734375" style="22" customWidth="1"/>
    <col min="14" max="15" width="6.77734375" style="2" hidden="1" customWidth="1"/>
    <col min="16" max="16" width="6.77734375" style="1" hidden="1" customWidth="1"/>
    <col min="17" max="17" width="7.77734375" style="22" hidden="1" customWidth="1"/>
    <col min="18" max="18" width="6.77734375" style="17" hidden="1" customWidth="1"/>
    <col min="19" max="20" width="6.77734375" style="1" hidden="1" customWidth="1"/>
    <col min="21" max="21" width="7.77734375" style="1" hidden="1" customWidth="1"/>
    <col min="22" max="22" width="8.77734375" style="1" customWidth="1"/>
    <col min="23" max="16384" width="8.77734375" style="1"/>
  </cols>
  <sheetData>
    <row r="1" spans="1:21" s="11" customFormat="1" x14ac:dyDescent="0.25">
      <c r="A1" s="445">
        <v>44652</v>
      </c>
      <c r="B1" s="447" t="s">
        <v>6</v>
      </c>
      <c r="C1" s="443"/>
      <c r="D1" s="443"/>
      <c r="E1" s="448"/>
      <c r="F1" s="442" t="s">
        <v>7</v>
      </c>
      <c r="G1" s="443"/>
      <c r="H1" s="443"/>
      <c r="I1" s="448"/>
      <c r="J1" s="442" t="s">
        <v>8</v>
      </c>
      <c r="K1" s="443"/>
      <c r="L1" s="443"/>
      <c r="M1" s="444"/>
      <c r="N1" s="442" t="s">
        <v>4</v>
      </c>
      <c r="O1" s="443"/>
      <c r="P1" s="443"/>
      <c r="Q1" s="444"/>
      <c r="R1" s="442" t="s">
        <v>113</v>
      </c>
      <c r="S1" s="443"/>
      <c r="T1" s="443"/>
      <c r="U1" s="444"/>
    </row>
    <row r="2" spans="1:21" s="84" customFormat="1" ht="29.25" customHeight="1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63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79" t="str">
        <f>Summary!B4</f>
        <v>Fall 2021</v>
      </c>
      <c r="K2" s="80" t="str">
        <f>Summary!C4</f>
        <v>Fall 2022</v>
      </c>
      <c r="L2" s="81" t="s">
        <v>0</v>
      </c>
      <c r="M2" s="91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83" t="s">
        <v>1</v>
      </c>
      <c r="R2" s="104" t="str">
        <f>Summary!B4</f>
        <v>Fall 2021</v>
      </c>
      <c r="S2" s="64" t="str">
        <f>Summary!C4</f>
        <v>Fall 2022</v>
      </c>
      <c r="T2" s="81" t="s">
        <v>0</v>
      </c>
      <c r="U2" s="83" t="s">
        <v>1</v>
      </c>
    </row>
    <row r="3" spans="1:21" s="16" customFormat="1" ht="13.8" thickTop="1" x14ac:dyDescent="0.25">
      <c r="A3" s="287" t="s">
        <v>56</v>
      </c>
      <c r="B3" s="77">
        <v>78</v>
      </c>
      <c r="C3" s="12">
        <v>86</v>
      </c>
      <c r="D3" s="34">
        <f>C3-B3</f>
        <v>8</v>
      </c>
      <c r="E3" s="23">
        <f>IF(ISERROR(D3/B3),"n/a",(D3/B3))</f>
        <v>0.10256410256410256</v>
      </c>
      <c r="F3" s="419">
        <v>30</v>
      </c>
      <c r="G3" s="170">
        <v>44</v>
      </c>
      <c r="H3" s="9">
        <f>G3-F3</f>
        <v>14</v>
      </c>
      <c r="I3" s="23">
        <f>IF(ISERROR(H3/F3),"n/a",(H3/F3))</f>
        <v>0.46666666666666667</v>
      </c>
      <c r="J3" s="77">
        <v>2</v>
      </c>
      <c r="K3" s="170">
        <v>0</v>
      </c>
      <c r="L3" s="9">
        <f>K3-J3</f>
        <v>-2</v>
      </c>
      <c r="M3" s="23">
        <f>IF(ISERROR(L3/J3),"n/a",(L3/J3))</f>
        <v>-1</v>
      </c>
      <c r="N3" s="77">
        <v>0</v>
      </c>
      <c r="O3" s="170">
        <v>0</v>
      </c>
      <c r="P3" s="9">
        <f t="shared" ref="P3:P19" si="0">O3-N3</f>
        <v>0</v>
      </c>
      <c r="Q3" s="321" t="str">
        <f>IF(ISERROR(P3/N3),"n/a",(P3/N3))</f>
        <v>n/a</v>
      </c>
      <c r="R3" s="325">
        <v>0</v>
      </c>
      <c r="S3" s="326">
        <v>0</v>
      </c>
      <c r="T3" s="9">
        <f>S3-R3</f>
        <v>0</v>
      </c>
      <c r="U3" s="329" t="str">
        <f>IF(ISERROR(T3/R3),"n/a",(T3/R3))</f>
        <v>n/a</v>
      </c>
    </row>
    <row r="4" spans="1:21" s="16" customFormat="1" x14ac:dyDescent="0.25">
      <c r="A4" s="173" t="s">
        <v>57</v>
      </c>
      <c r="B4" s="77">
        <v>237</v>
      </c>
      <c r="C4" s="12">
        <v>243</v>
      </c>
      <c r="D4" s="34">
        <f>C4-B4</f>
        <v>6</v>
      </c>
      <c r="E4" s="23">
        <f>IF(ISERROR(D4/B4),"n/a",(D4/B4))</f>
        <v>2.5316455696202531E-2</v>
      </c>
      <c r="F4" s="417">
        <v>184</v>
      </c>
      <c r="G4" s="170">
        <v>194</v>
      </c>
      <c r="H4" s="9">
        <f>G4-F4</f>
        <v>10</v>
      </c>
      <c r="I4" s="23">
        <f>IF(ISERROR(H4/F4),"n/a",(H4/F4))</f>
        <v>5.434782608695652E-2</v>
      </c>
      <c r="J4" s="77">
        <v>5</v>
      </c>
      <c r="K4" s="170">
        <v>1</v>
      </c>
      <c r="L4" s="9">
        <f>K4-J4</f>
        <v>-4</v>
      </c>
      <c r="M4" s="23">
        <f>IF(ISERROR(L4/J4),"n/a",(L4/J4))</f>
        <v>-0.8</v>
      </c>
      <c r="N4" s="77">
        <v>0</v>
      </c>
      <c r="O4" s="170">
        <v>0</v>
      </c>
      <c r="P4" s="5">
        <f t="shared" si="0"/>
        <v>0</v>
      </c>
      <c r="Q4" s="322" t="str">
        <f t="shared" ref="Q4:Q58" si="1">IF(ISERROR(P4/N4),"n/a",(P4/N4))</f>
        <v>n/a</v>
      </c>
      <c r="R4" s="327">
        <v>0</v>
      </c>
      <c r="S4" s="328">
        <v>0</v>
      </c>
      <c r="T4" s="5">
        <f>S4-R4</f>
        <v>0</v>
      </c>
      <c r="U4" s="8" t="str">
        <f>IF(ISERROR(T4/R4),"n/a",(T4/R4))</f>
        <v>n/a</v>
      </c>
    </row>
    <row r="5" spans="1:21" s="16" customFormat="1" x14ac:dyDescent="0.25">
      <c r="A5" s="173" t="s">
        <v>58</v>
      </c>
      <c r="B5" s="77">
        <v>639</v>
      </c>
      <c r="C5" s="12">
        <v>624</v>
      </c>
      <c r="D5" s="34">
        <f t="shared" ref="D5:D57" si="2">C5-B5</f>
        <v>-15</v>
      </c>
      <c r="E5" s="23">
        <f t="shared" ref="E5:E57" si="3">IF(ISERROR(D5/B5),"n/a",(D5/B5))</f>
        <v>-2.3474178403755867E-2</v>
      </c>
      <c r="F5" s="417">
        <v>364</v>
      </c>
      <c r="G5" s="170">
        <v>360</v>
      </c>
      <c r="H5" s="9">
        <f t="shared" ref="H5:H57" si="4">G5-F5</f>
        <v>-4</v>
      </c>
      <c r="I5" s="23">
        <f t="shared" ref="I5:I57" si="5">IF(ISERROR(H5/F5),"n/a",(H5/F5))</f>
        <v>-1.098901098901099E-2</v>
      </c>
      <c r="J5" s="77">
        <v>4</v>
      </c>
      <c r="K5" s="170">
        <v>8</v>
      </c>
      <c r="L5" s="9">
        <f t="shared" ref="L5:L57" si="6">K5-J5</f>
        <v>4</v>
      </c>
      <c r="M5" s="23">
        <f t="shared" ref="M5:M57" si="7">IF(ISERROR(L5/J5),"n/a",(L5/J5))</f>
        <v>1</v>
      </c>
      <c r="N5" s="77">
        <v>0</v>
      </c>
      <c r="O5" s="170">
        <v>0</v>
      </c>
      <c r="P5" s="5">
        <f t="shared" si="0"/>
        <v>0</v>
      </c>
      <c r="Q5" s="322" t="str">
        <f t="shared" si="1"/>
        <v>n/a</v>
      </c>
      <c r="R5" s="327">
        <v>0</v>
      </c>
      <c r="S5" s="328">
        <v>0</v>
      </c>
      <c r="T5" s="5">
        <f t="shared" ref="T5:T57" si="8">S5-R5</f>
        <v>0</v>
      </c>
      <c r="U5" s="8" t="str">
        <f t="shared" ref="U5:U57" si="9">IF(ISERROR(T5/R5),"n/a",(T5/R5))</f>
        <v>n/a</v>
      </c>
    </row>
    <row r="6" spans="1:21" s="16" customFormat="1" x14ac:dyDescent="0.25">
      <c r="A6" s="173" t="s">
        <v>59</v>
      </c>
      <c r="B6" s="77">
        <v>91</v>
      </c>
      <c r="C6" s="12">
        <v>111</v>
      </c>
      <c r="D6" s="34">
        <f t="shared" si="2"/>
        <v>20</v>
      </c>
      <c r="E6" s="23">
        <f t="shared" si="3"/>
        <v>0.21978021978021978</v>
      </c>
      <c r="F6" s="417">
        <v>46</v>
      </c>
      <c r="G6" s="170">
        <v>88</v>
      </c>
      <c r="H6" s="9">
        <f t="shared" si="4"/>
        <v>42</v>
      </c>
      <c r="I6" s="23">
        <f t="shared" si="5"/>
        <v>0.91304347826086951</v>
      </c>
      <c r="J6" s="77">
        <v>0</v>
      </c>
      <c r="K6" s="170">
        <v>0</v>
      </c>
      <c r="L6" s="9">
        <f t="shared" si="6"/>
        <v>0</v>
      </c>
      <c r="M6" s="23" t="str">
        <f t="shared" si="7"/>
        <v>n/a</v>
      </c>
      <c r="N6" s="77">
        <v>0</v>
      </c>
      <c r="O6" s="170">
        <v>0</v>
      </c>
      <c r="P6" s="5">
        <f t="shared" si="0"/>
        <v>0</v>
      </c>
      <c r="Q6" s="323" t="str">
        <f t="shared" si="1"/>
        <v>n/a</v>
      </c>
      <c r="R6" s="327">
        <v>0</v>
      </c>
      <c r="S6" s="328">
        <v>0</v>
      </c>
      <c r="T6" s="5">
        <f t="shared" si="8"/>
        <v>0</v>
      </c>
      <c r="U6" s="8" t="str">
        <f t="shared" si="9"/>
        <v>n/a</v>
      </c>
    </row>
    <row r="7" spans="1:21" s="16" customFormat="1" x14ac:dyDescent="0.25">
      <c r="A7" s="173" t="s">
        <v>60</v>
      </c>
      <c r="B7" s="77">
        <v>31</v>
      </c>
      <c r="C7" s="12">
        <v>31</v>
      </c>
      <c r="D7" s="34">
        <f t="shared" si="2"/>
        <v>0</v>
      </c>
      <c r="E7" s="23">
        <f t="shared" si="3"/>
        <v>0</v>
      </c>
      <c r="F7" s="417">
        <v>13</v>
      </c>
      <c r="G7" s="170">
        <v>19</v>
      </c>
      <c r="H7" s="9">
        <f t="shared" si="4"/>
        <v>6</v>
      </c>
      <c r="I7" s="23">
        <f t="shared" si="5"/>
        <v>0.46153846153846156</v>
      </c>
      <c r="J7" s="77">
        <v>0</v>
      </c>
      <c r="K7" s="170">
        <v>0</v>
      </c>
      <c r="L7" s="9">
        <f t="shared" si="6"/>
        <v>0</v>
      </c>
      <c r="M7" s="23" t="str">
        <f t="shared" si="7"/>
        <v>n/a</v>
      </c>
      <c r="N7" s="77">
        <v>0</v>
      </c>
      <c r="O7" s="170">
        <v>0</v>
      </c>
      <c r="P7" s="5">
        <f t="shared" si="0"/>
        <v>0</v>
      </c>
      <c r="Q7" s="322" t="str">
        <f t="shared" si="1"/>
        <v>n/a</v>
      </c>
      <c r="R7" s="327">
        <v>0</v>
      </c>
      <c r="S7" s="328">
        <v>0</v>
      </c>
      <c r="T7" s="5">
        <f t="shared" si="8"/>
        <v>0</v>
      </c>
      <c r="U7" s="8" t="str">
        <f t="shared" si="9"/>
        <v>n/a</v>
      </c>
    </row>
    <row r="8" spans="1:21" s="16" customFormat="1" x14ac:dyDescent="0.25">
      <c r="A8" s="173" t="s">
        <v>61</v>
      </c>
      <c r="B8" s="77">
        <v>3</v>
      </c>
      <c r="C8" s="12">
        <v>10</v>
      </c>
      <c r="D8" s="34">
        <f t="shared" si="2"/>
        <v>7</v>
      </c>
      <c r="E8" s="23">
        <f t="shared" si="3"/>
        <v>2.3333333333333335</v>
      </c>
      <c r="F8" s="417">
        <v>0</v>
      </c>
      <c r="G8" s="170">
        <v>4</v>
      </c>
      <c r="H8" s="9">
        <f t="shared" si="4"/>
        <v>4</v>
      </c>
      <c r="I8" s="23" t="str">
        <f t="shared" si="5"/>
        <v>n/a</v>
      </c>
      <c r="J8" s="77">
        <v>0</v>
      </c>
      <c r="K8" s="170">
        <v>0</v>
      </c>
      <c r="L8" s="9">
        <f t="shared" si="6"/>
        <v>0</v>
      </c>
      <c r="M8" s="23" t="str">
        <f t="shared" si="7"/>
        <v>n/a</v>
      </c>
      <c r="N8" s="77">
        <v>0</v>
      </c>
      <c r="O8" s="170">
        <v>0</v>
      </c>
      <c r="P8" s="5">
        <f t="shared" si="0"/>
        <v>0</v>
      </c>
      <c r="Q8" s="322" t="str">
        <f t="shared" si="1"/>
        <v>n/a</v>
      </c>
      <c r="R8" s="327">
        <v>0</v>
      </c>
      <c r="S8" s="328">
        <v>0</v>
      </c>
      <c r="T8" s="5">
        <f t="shared" si="8"/>
        <v>0</v>
      </c>
      <c r="U8" s="8" t="str">
        <f t="shared" si="9"/>
        <v>n/a</v>
      </c>
    </row>
    <row r="9" spans="1:21" s="16" customFormat="1" x14ac:dyDescent="0.25">
      <c r="A9" s="173" t="s">
        <v>62</v>
      </c>
      <c r="B9" s="77">
        <v>48</v>
      </c>
      <c r="C9" s="12">
        <v>56</v>
      </c>
      <c r="D9" s="34">
        <f t="shared" si="2"/>
        <v>8</v>
      </c>
      <c r="E9" s="23">
        <f t="shared" si="3"/>
        <v>0.16666666666666666</v>
      </c>
      <c r="F9" s="417">
        <v>21</v>
      </c>
      <c r="G9" s="170">
        <v>44</v>
      </c>
      <c r="H9" s="9">
        <f t="shared" si="4"/>
        <v>23</v>
      </c>
      <c r="I9" s="23">
        <f t="shared" si="5"/>
        <v>1.0952380952380953</v>
      </c>
      <c r="J9" s="77">
        <v>0</v>
      </c>
      <c r="K9" s="170">
        <v>0</v>
      </c>
      <c r="L9" s="9">
        <f t="shared" si="6"/>
        <v>0</v>
      </c>
      <c r="M9" s="23" t="str">
        <f t="shared" si="7"/>
        <v>n/a</v>
      </c>
      <c r="N9" s="77">
        <v>0</v>
      </c>
      <c r="O9" s="170">
        <v>0</v>
      </c>
      <c r="P9" s="5">
        <f t="shared" si="0"/>
        <v>0</v>
      </c>
      <c r="Q9" s="322" t="str">
        <f t="shared" si="1"/>
        <v>n/a</v>
      </c>
      <c r="R9" s="327">
        <v>0</v>
      </c>
      <c r="S9" s="328">
        <v>0</v>
      </c>
      <c r="T9" s="5">
        <f t="shared" si="8"/>
        <v>0</v>
      </c>
      <c r="U9" s="8" t="str">
        <f t="shared" si="9"/>
        <v>n/a</v>
      </c>
    </row>
    <row r="10" spans="1:21" x14ac:dyDescent="0.25">
      <c r="A10" s="173" t="s">
        <v>63</v>
      </c>
      <c r="B10" s="77">
        <v>59</v>
      </c>
      <c r="C10" s="12">
        <v>77</v>
      </c>
      <c r="D10" s="34">
        <f t="shared" si="2"/>
        <v>18</v>
      </c>
      <c r="E10" s="23">
        <f t="shared" si="3"/>
        <v>0.30508474576271188</v>
      </c>
      <c r="F10" s="417">
        <v>38</v>
      </c>
      <c r="G10" s="170">
        <v>51</v>
      </c>
      <c r="H10" s="9">
        <f t="shared" si="4"/>
        <v>13</v>
      </c>
      <c r="I10" s="23">
        <f t="shared" si="5"/>
        <v>0.34210526315789475</v>
      </c>
      <c r="J10" s="77">
        <v>0</v>
      </c>
      <c r="K10" s="170">
        <v>0</v>
      </c>
      <c r="L10" s="9">
        <f t="shared" si="6"/>
        <v>0</v>
      </c>
      <c r="M10" s="23" t="str">
        <f t="shared" si="7"/>
        <v>n/a</v>
      </c>
      <c r="N10" s="77">
        <v>0</v>
      </c>
      <c r="O10" s="170">
        <v>0</v>
      </c>
      <c r="P10" s="5">
        <f t="shared" si="0"/>
        <v>0</v>
      </c>
      <c r="Q10" s="322" t="str">
        <f t="shared" si="1"/>
        <v>n/a</v>
      </c>
      <c r="R10" s="327">
        <v>0</v>
      </c>
      <c r="S10" s="328">
        <v>0</v>
      </c>
      <c r="T10" s="5">
        <f t="shared" si="8"/>
        <v>0</v>
      </c>
      <c r="U10" s="8" t="str">
        <f t="shared" si="9"/>
        <v>n/a</v>
      </c>
    </row>
    <row r="11" spans="1:21" x14ac:dyDescent="0.25">
      <c r="A11" s="173" t="s">
        <v>64</v>
      </c>
      <c r="B11" s="77">
        <v>3474</v>
      </c>
      <c r="C11" s="12">
        <v>3915</v>
      </c>
      <c r="D11" s="34">
        <f t="shared" si="2"/>
        <v>441</v>
      </c>
      <c r="E11" s="23">
        <f t="shared" si="3"/>
        <v>0.12694300518134716</v>
      </c>
      <c r="F11" s="417">
        <v>1489</v>
      </c>
      <c r="G11" s="170">
        <v>2394</v>
      </c>
      <c r="H11" s="9">
        <f t="shared" si="4"/>
        <v>905</v>
      </c>
      <c r="I11" s="23">
        <f t="shared" si="5"/>
        <v>0.60779046339825382</v>
      </c>
      <c r="J11" s="77">
        <v>14</v>
      </c>
      <c r="K11" s="170">
        <v>48</v>
      </c>
      <c r="L11" s="9">
        <f t="shared" si="6"/>
        <v>34</v>
      </c>
      <c r="M11" s="23">
        <f t="shared" si="7"/>
        <v>2.4285714285714284</v>
      </c>
      <c r="N11" s="77">
        <v>0</v>
      </c>
      <c r="O11" s="170">
        <v>0</v>
      </c>
      <c r="P11" s="5">
        <f t="shared" si="0"/>
        <v>0</v>
      </c>
      <c r="Q11" s="322" t="str">
        <f t="shared" si="1"/>
        <v>n/a</v>
      </c>
      <c r="R11" s="327">
        <v>0</v>
      </c>
      <c r="S11" s="328">
        <v>0</v>
      </c>
      <c r="T11" s="5">
        <f t="shared" si="8"/>
        <v>0</v>
      </c>
      <c r="U11" s="8" t="str">
        <f t="shared" si="9"/>
        <v>n/a</v>
      </c>
    </row>
    <row r="12" spans="1:21" x14ac:dyDescent="0.25">
      <c r="A12" s="173" t="s">
        <v>65</v>
      </c>
      <c r="B12" s="77">
        <v>95</v>
      </c>
      <c r="C12" s="12">
        <v>102</v>
      </c>
      <c r="D12" s="34">
        <f t="shared" si="2"/>
        <v>7</v>
      </c>
      <c r="E12" s="23">
        <f t="shared" si="3"/>
        <v>7.3684210526315783E-2</v>
      </c>
      <c r="F12" s="417">
        <v>53</v>
      </c>
      <c r="G12" s="170">
        <v>68</v>
      </c>
      <c r="H12" s="9">
        <f t="shared" si="4"/>
        <v>15</v>
      </c>
      <c r="I12" s="23">
        <f t="shared" si="5"/>
        <v>0.28301886792452829</v>
      </c>
      <c r="J12" s="77">
        <v>1</v>
      </c>
      <c r="K12" s="170">
        <v>1</v>
      </c>
      <c r="L12" s="9">
        <f t="shared" si="6"/>
        <v>0</v>
      </c>
      <c r="M12" s="23">
        <f t="shared" si="7"/>
        <v>0</v>
      </c>
      <c r="N12" s="77">
        <v>0</v>
      </c>
      <c r="O12" s="170">
        <v>0</v>
      </c>
      <c r="P12" s="5">
        <f t="shared" si="0"/>
        <v>0</v>
      </c>
      <c r="Q12" s="322" t="str">
        <f t="shared" si="1"/>
        <v>n/a</v>
      </c>
      <c r="R12" s="327">
        <v>0</v>
      </c>
      <c r="S12" s="328">
        <v>0</v>
      </c>
      <c r="T12" s="5">
        <f t="shared" si="8"/>
        <v>0</v>
      </c>
      <c r="U12" s="8" t="str">
        <f t="shared" si="9"/>
        <v>n/a</v>
      </c>
    </row>
    <row r="13" spans="1:21" x14ac:dyDescent="0.25">
      <c r="A13" s="173" t="s">
        <v>66</v>
      </c>
      <c r="B13" s="77">
        <v>289</v>
      </c>
      <c r="C13" s="12">
        <v>358</v>
      </c>
      <c r="D13" s="34">
        <f t="shared" si="2"/>
        <v>69</v>
      </c>
      <c r="E13" s="23">
        <f t="shared" si="3"/>
        <v>0.23875432525951557</v>
      </c>
      <c r="F13" s="417">
        <v>186</v>
      </c>
      <c r="G13" s="170">
        <v>227</v>
      </c>
      <c r="H13" s="9">
        <f t="shared" si="4"/>
        <v>41</v>
      </c>
      <c r="I13" s="23">
        <f t="shared" si="5"/>
        <v>0.22043010752688172</v>
      </c>
      <c r="J13" s="77">
        <v>0</v>
      </c>
      <c r="K13" s="170">
        <v>6</v>
      </c>
      <c r="L13" s="9">
        <f t="shared" si="6"/>
        <v>6</v>
      </c>
      <c r="M13" s="23" t="str">
        <f t="shared" si="7"/>
        <v>n/a</v>
      </c>
      <c r="N13" s="77">
        <v>0</v>
      </c>
      <c r="O13" s="170">
        <v>0</v>
      </c>
      <c r="P13" s="5">
        <f t="shared" si="0"/>
        <v>0</v>
      </c>
      <c r="Q13" s="322" t="str">
        <f t="shared" si="1"/>
        <v>n/a</v>
      </c>
      <c r="R13" s="327">
        <v>0</v>
      </c>
      <c r="S13" s="328">
        <v>0</v>
      </c>
      <c r="T13" s="5">
        <f t="shared" si="8"/>
        <v>0</v>
      </c>
      <c r="U13" s="8" t="str">
        <f t="shared" si="9"/>
        <v>n/a</v>
      </c>
    </row>
    <row r="14" spans="1:21" x14ac:dyDescent="0.25">
      <c r="A14" s="173" t="s">
        <v>67</v>
      </c>
      <c r="B14" s="77">
        <v>110</v>
      </c>
      <c r="C14" s="12">
        <v>114</v>
      </c>
      <c r="D14" s="34">
        <f t="shared" si="2"/>
        <v>4</v>
      </c>
      <c r="E14" s="23">
        <f t="shared" si="3"/>
        <v>3.6363636363636362E-2</v>
      </c>
      <c r="F14" s="417">
        <v>53</v>
      </c>
      <c r="G14" s="170">
        <v>62</v>
      </c>
      <c r="H14" s="9">
        <f t="shared" si="4"/>
        <v>9</v>
      </c>
      <c r="I14" s="23">
        <f t="shared" si="5"/>
        <v>0.16981132075471697</v>
      </c>
      <c r="J14" s="77">
        <v>1</v>
      </c>
      <c r="K14" s="170">
        <v>3</v>
      </c>
      <c r="L14" s="9">
        <f t="shared" si="6"/>
        <v>2</v>
      </c>
      <c r="M14" s="23">
        <f t="shared" si="7"/>
        <v>2</v>
      </c>
      <c r="N14" s="77">
        <v>0</v>
      </c>
      <c r="O14" s="170">
        <v>0</v>
      </c>
      <c r="P14" s="5">
        <f t="shared" si="0"/>
        <v>0</v>
      </c>
      <c r="Q14" s="322" t="str">
        <f t="shared" si="1"/>
        <v>n/a</v>
      </c>
      <c r="R14" s="327">
        <v>0</v>
      </c>
      <c r="S14" s="328">
        <v>0</v>
      </c>
      <c r="T14" s="5">
        <f t="shared" si="8"/>
        <v>0</v>
      </c>
      <c r="U14" s="8" t="str">
        <f t="shared" si="9"/>
        <v>n/a</v>
      </c>
    </row>
    <row r="15" spans="1:21" x14ac:dyDescent="0.25">
      <c r="A15" s="173" t="s">
        <v>68</v>
      </c>
      <c r="B15" s="77">
        <v>849</v>
      </c>
      <c r="C15" s="12">
        <v>932</v>
      </c>
      <c r="D15" s="34">
        <f t="shared" si="2"/>
        <v>83</v>
      </c>
      <c r="E15" s="23">
        <f t="shared" si="3"/>
        <v>9.7762073027090696E-2</v>
      </c>
      <c r="F15" s="417">
        <v>763</v>
      </c>
      <c r="G15" s="170">
        <v>805</v>
      </c>
      <c r="H15" s="9">
        <f t="shared" si="4"/>
        <v>42</v>
      </c>
      <c r="I15" s="23">
        <f t="shared" si="5"/>
        <v>5.5045871559633031E-2</v>
      </c>
      <c r="J15" s="77">
        <v>12</v>
      </c>
      <c r="K15" s="170">
        <v>19</v>
      </c>
      <c r="L15" s="9">
        <f t="shared" si="6"/>
        <v>7</v>
      </c>
      <c r="M15" s="23">
        <f t="shared" si="7"/>
        <v>0.58333333333333337</v>
      </c>
      <c r="N15" s="77">
        <v>0</v>
      </c>
      <c r="O15" s="170">
        <v>0</v>
      </c>
      <c r="P15" s="5">
        <f t="shared" si="0"/>
        <v>0</v>
      </c>
      <c r="Q15" s="322" t="str">
        <f t="shared" si="1"/>
        <v>n/a</v>
      </c>
      <c r="R15" s="327">
        <v>0</v>
      </c>
      <c r="S15" s="328">
        <v>0</v>
      </c>
      <c r="T15" s="5">
        <f t="shared" si="8"/>
        <v>0</v>
      </c>
      <c r="U15" s="8" t="str">
        <f t="shared" si="9"/>
        <v>n/a</v>
      </c>
    </row>
    <row r="16" spans="1:21" x14ac:dyDescent="0.25">
      <c r="A16" s="173" t="s">
        <v>69</v>
      </c>
      <c r="B16" s="77">
        <v>290</v>
      </c>
      <c r="C16" s="12">
        <v>274</v>
      </c>
      <c r="D16" s="34">
        <f t="shared" si="2"/>
        <v>-16</v>
      </c>
      <c r="E16" s="23">
        <f t="shared" si="3"/>
        <v>-5.5172413793103448E-2</v>
      </c>
      <c r="F16" s="417">
        <v>231</v>
      </c>
      <c r="G16" s="170">
        <v>244</v>
      </c>
      <c r="H16" s="9">
        <f t="shared" si="4"/>
        <v>13</v>
      </c>
      <c r="I16" s="23">
        <f t="shared" si="5"/>
        <v>5.627705627705628E-2</v>
      </c>
      <c r="J16" s="77">
        <v>1</v>
      </c>
      <c r="K16" s="170">
        <v>2</v>
      </c>
      <c r="L16" s="9">
        <f t="shared" si="6"/>
        <v>1</v>
      </c>
      <c r="M16" s="23">
        <f t="shared" si="7"/>
        <v>1</v>
      </c>
      <c r="N16" s="77">
        <v>0</v>
      </c>
      <c r="O16" s="170">
        <v>0</v>
      </c>
      <c r="P16" s="5">
        <f t="shared" si="0"/>
        <v>0</v>
      </c>
      <c r="Q16" s="322" t="str">
        <f t="shared" si="1"/>
        <v>n/a</v>
      </c>
      <c r="R16" s="327">
        <v>0</v>
      </c>
      <c r="S16" s="328">
        <v>0</v>
      </c>
      <c r="T16" s="5">
        <f t="shared" si="8"/>
        <v>0</v>
      </c>
      <c r="U16" s="8" t="str">
        <f t="shared" si="9"/>
        <v>n/a</v>
      </c>
    </row>
    <row r="17" spans="1:21" x14ac:dyDescent="0.25">
      <c r="A17" s="173" t="s">
        <v>70</v>
      </c>
      <c r="B17" s="77">
        <v>481</v>
      </c>
      <c r="C17" s="12">
        <v>482</v>
      </c>
      <c r="D17" s="34">
        <f t="shared" si="2"/>
        <v>1</v>
      </c>
      <c r="E17" s="23">
        <f t="shared" si="3"/>
        <v>2.0790020790020791E-3</v>
      </c>
      <c r="F17" s="417">
        <v>360</v>
      </c>
      <c r="G17" s="170">
        <v>355</v>
      </c>
      <c r="H17" s="9">
        <f t="shared" si="4"/>
        <v>-5</v>
      </c>
      <c r="I17" s="23">
        <f t="shared" si="5"/>
        <v>-1.3888888888888888E-2</v>
      </c>
      <c r="J17" s="77">
        <v>6</v>
      </c>
      <c r="K17" s="170">
        <v>10</v>
      </c>
      <c r="L17" s="9">
        <f t="shared" si="6"/>
        <v>4</v>
      </c>
      <c r="M17" s="23">
        <f t="shared" si="7"/>
        <v>0.66666666666666663</v>
      </c>
      <c r="N17" s="77">
        <v>0</v>
      </c>
      <c r="O17" s="170">
        <v>0</v>
      </c>
      <c r="P17" s="5">
        <f t="shared" si="0"/>
        <v>0</v>
      </c>
      <c r="Q17" s="322" t="str">
        <f t="shared" si="1"/>
        <v>n/a</v>
      </c>
      <c r="R17" s="327">
        <v>0</v>
      </c>
      <c r="S17" s="328">
        <v>0</v>
      </c>
      <c r="T17" s="5">
        <f t="shared" si="8"/>
        <v>0</v>
      </c>
      <c r="U17" s="8" t="str">
        <f t="shared" si="9"/>
        <v>n/a</v>
      </c>
    </row>
    <row r="18" spans="1:21" x14ac:dyDescent="0.25">
      <c r="A18" s="173" t="s">
        <v>71</v>
      </c>
      <c r="B18" s="77">
        <v>63</v>
      </c>
      <c r="C18" s="12">
        <v>71</v>
      </c>
      <c r="D18" s="34">
        <f t="shared" si="2"/>
        <v>8</v>
      </c>
      <c r="E18" s="23">
        <f t="shared" si="3"/>
        <v>0.12698412698412698</v>
      </c>
      <c r="F18" s="417">
        <v>37</v>
      </c>
      <c r="G18" s="170">
        <v>48</v>
      </c>
      <c r="H18" s="9">
        <f t="shared" si="4"/>
        <v>11</v>
      </c>
      <c r="I18" s="23">
        <f t="shared" si="5"/>
        <v>0.29729729729729731</v>
      </c>
      <c r="J18" s="77">
        <v>0</v>
      </c>
      <c r="K18" s="170">
        <v>2</v>
      </c>
      <c r="L18" s="9">
        <f t="shared" si="6"/>
        <v>2</v>
      </c>
      <c r="M18" s="23" t="str">
        <f t="shared" si="7"/>
        <v>n/a</v>
      </c>
      <c r="N18" s="77">
        <v>0</v>
      </c>
      <c r="O18" s="170">
        <v>0</v>
      </c>
      <c r="P18" s="5">
        <f t="shared" si="0"/>
        <v>0</v>
      </c>
      <c r="Q18" s="322" t="str">
        <f t="shared" si="1"/>
        <v>n/a</v>
      </c>
      <c r="R18" s="327">
        <v>0</v>
      </c>
      <c r="S18" s="328">
        <v>0</v>
      </c>
      <c r="T18" s="5">
        <f t="shared" si="8"/>
        <v>0</v>
      </c>
      <c r="U18" s="8" t="str">
        <f t="shared" si="9"/>
        <v>n/a</v>
      </c>
    </row>
    <row r="19" spans="1:21" x14ac:dyDescent="0.25">
      <c r="A19" s="173" t="s">
        <v>108</v>
      </c>
      <c r="B19" s="77">
        <v>104</v>
      </c>
      <c r="C19" s="12">
        <v>130</v>
      </c>
      <c r="D19" s="34">
        <f t="shared" si="2"/>
        <v>26</v>
      </c>
      <c r="E19" s="23">
        <f t="shared" si="3"/>
        <v>0.25</v>
      </c>
      <c r="F19" s="417">
        <v>76</v>
      </c>
      <c r="G19" s="170">
        <v>106</v>
      </c>
      <c r="H19" s="9">
        <f t="shared" si="4"/>
        <v>30</v>
      </c>
      <c r="I19" s="23">
        <f t="shared" si="5"/>
        <v>0.39473684210526316</v>
      </c>
      <c r="J19" s="77">
        <v>2</v>
      </c>
      <c r="K19" s="170">
        <v>0</v>
      </c>
      <c r="L19" s="9">
        <f>K19-J19</f>
        <v>-2</v>
      </c>
      <c r="M19" s="23">
        <f>IF(ISERROR(L19/J19),"n/a",(L19/J19))</f>
        <v>-1</v>
      </c>
      <c r="N19" s="77">
        <v>0</v>
      </c>
      <c r="O19" s="170">
        <v>0</v>
      </c>
      <c r="P19" s="5">
        <f t="shared" si="0"/>
        <v>0</v>
      </c>
      <c r="Q19" s="322" t="str">
        <f t="shared" si="1"/>
        <v>n/a</v>
      </c>
      <c r="R19" s="327">
        <v>0</v>
      </c>
      <c r="S19" s="328">
        <v>0</v>
      </c>
      <c r="T19" s="5">
        <f t="shared" si="8"/>
        <v>0</v>
      </c>
      <c r="U19" s="8" t="str">
        <f t="shared" si="9"/>
        <v>n/a</v>
      </c>
    </row>
    <row r="20" spans="1:21" x14ac:dyDescent="0.25">
      <c r="A20" s="173" t="s">
        <v>72</v>
      </c>
      <c r="B20" s="77">
        <v>168</v>
      </c>
      <c r="C20" s="12">
        <v>140</v>
      </c>
      <c r="D20" s="34">
        <f t="shared" si="2"/>
        <v>-28</v>
      </c>
      <c r="E20" s="23">
        <f t="shared" si="3"/>
        <v>-0.16666666666666666</v>
      </c>
      <c r="F20" s="417">
        <v>121</v>
      </c>
      <c r="G20" s="170">
        <v>114</v>
      </c>
      <c r="H20" s="9">
        <f t="shared" si="4"/>
        <v>-7</v>
      </c>
      <c r="I20" s="23">
        <f t="shared" si="5"/>
        <v>-5.7851239669421489E-2</v>
      </c>
      <c r="J20" s="77">
        <v>2</v>
      </c>
      <c r="K20" s="170">
        <v>2</v>
      </c>
      <c r="L20" s="9">
        <f t="shared" si="6"/>
        <v>0</v>
      </c>
      <c r="M20" s="23">
        <f t="shared" si="7"/>
        <v>0</v>
      </c>
      <c r="N20" s="77">
        <v>0</v>
      </c>
      <c r="O20" s="170">
        <v>0</v>
      </c>
      <c r="P20" s="5">
        <f t="shared" ref="P20:P39" si="10">O20-N20</f>
        <v>0</v>
      </c>
      <c r="Q20" s="322" t="str">
        <f t="shared" si="1"/>
        <v>n/a</v>
      </c>
      <c r="R20" s="327">
        <v>0</v>
      </c>
      <c r="S20" s="328">
        <v>0</v>
      </c>
      <c r="T20" s="5">
        <f t="shared" si="8"/>
        <v>0</v>
      </c>
      <c r="U20" s="8" t="str">
        <f t="shared" si="9"/>
        <v>n/a</v>
      </c>
    </row>
    <row r="21" spans="1:21" x14ac:dyDescent="0.25">
      <c r="A21" s="173" t="s">
        <v>127</v>
      </c>
      <c r="B21" s="77">
        <v>0</v>
      </c>
      <c r="C21" s="12">
        <v>0</v>
      </c>
      <c r="D21" s="34">
        <f t="shared" si="2"/>
        <v>0</v>
      </c>
      <c r="E21" s="23" t="str">
        <f t="shared" si="3"/>
        <v>n/a</v>
      </c>
      <c r="F21" s="417">
        <v>0</v>
      </c>
      <c r="G21" s="170">
        <v>0</v>
      </c>
      <c r="H21" s="9">
        <f t="shared" si="4"/>
        <v>0</v>
      </c>
      <c r="I21" s="23" t="str">
        <f t="shared" si="5"/>
        <v>n/a</v>
      </c>
      <c r="J21" s="77">
        <v>0</v>
      </c>
      <c r="K21" s="170">
        <v>0</v>
      </c>
      <c r="L21" s="9">
        <f t="shared" si="6"/>
        <v>0</v>
      </c>
      <c r="M21" s="23" t="str">
        <f t="shared" si="7"/>
        <v>n/a</v>
      </c>
      <c r="N21" s="77">
        <v>0</v>
      </c>
      <c r="O21" s="170">
        <v>0</v>
      </c>
      <c r="P21" s="5">
        <f t="shared" si="10"/>
        <v>0</v>
      </c>
      <c r="Q21" s="322" t="str">
        <f t="shared" si="1"/>
        <v>n/a</v>
      </c>
      <c r="R21" s="327">
        <v>0</v>
      </c>
      <c r="S21" s="328">
        <v>0</v>
      </c>
      <c r="T21" s="5">
        <f t="shared" si="8"/>
        <v>0</v>
      </c>
      <c r="U21" s="8" t="str">
        <f t="shared" si="9"/>
        <v>n/a</v>
      </c>
    </row>
    <row r="22" spans="1:21" x14ac:dyDescent="0.25">
      <c r="A22" s="173" t="s">
        <v>73</v>
      </c>
      <c r="B22" s="77">
        <v>386</v>
      </c>
      <c r="C22" s="12">
        <v>381</v>
      </c>
      <c r="D22" s="34">
        <f t="shared" si="2"/>
        <v>-5</v>
      </c>
      <c r="E22" s="23">
        <f t="shared" si="3"/>
        <v>-1.2953367875647668E-2</v>
      </c>
      <c r="F22" s="417">
        <v>264</v>
      </c>
      <c r="G22" s="170">
        <v>288</v>
      </c>
      <c r="H22" s="9">
        <f t="shared" si="4"/>
        <v>24</v>
      </c>
      <c r="I22" s="23">
        <f t="shared" si="5"/>
        <v>9.0909090909090912E-2</v>
      </c>
      <c r="J22" s="77">
        <v>7</v>
      </c>
      <c r="K22" s="170">
        <v>7</v>
      </c>
      <c r="L22" s="9">
        <f t="shared" si="6"/>
        <v>0</v>
      </c>
      <c r="M22" s="23">
        <f t="shared" si="7"/>
        <v>0</v>
      </c>
      <c r="N22" s="77">
        <v>0</v>
      </c>
      <c r="O22" s="170">
        <v>0</v>
      </c>
      <c r="P22" s="5">
        <f t="shared" si="10"/>
        <v>0</v>
      </c>
      <c r="Q22" s="322" t="str">
        <f t="shared" si="1"/>
        <v>n/a</v>
      </c>
      <c r="R22" s="327">
        <v>0</v>
      </c>
      <c r="S22" s="328">
        <v>0</v>
      </c>
      <c r="T22" s="5">
        <f t="shared" si="8"/>
        <v>0</v>
      </c>
      <c r="U22" s="8" t="str">
        <f t="shared" si="9"/>
        <v>n/a</v>
      </c>
    </row>
    <row r="23" spans="1:21" x14ac:dyDescent="0.25">
      <c r="A23" s="173" t="s">
        <v>74</v>
      </c>
      <c r="B23" s="77">
        <v>21</v>
      </c>
      <c r="C23" s="12">
        <v>18</v>
      </c>
      <c r="D23" s="34">
        <f t="shared" si="2"/>
        <v>-3</v>
      </c>
      <c r="E23" s="23">
        <f t="shared" si="3"/>
        <v>-0.14285714285714285</v>
      </c>
      <c r="F23" s="417">
        <v>16</v>
      </c>
      <c r="G23" s="170">
        <v>10</v>
      </c>
      <c r="H23" s="9">
        <f t="shared" si="4"/>
        <v>-6</v>
      </c>
      <c r="I23" s="23">
        <f t="shared" si="5"/>
        <v>-0.375</v>
      </c>
      <c r="J23" s="77">
        <v>2</v>
      </c>
      <c r="K23" s="170">
        <v>0</v>
      </c>
      <c r="L23" s="9">
        <f t="shared" si="6"/>
        <v>-2</v>
      </c>
      <c r="M23" s="23">
        <f t="shared" si="7"/>
        <v>-1</v>
      </c>
      <c r="N23" s="77">
        <v>0</v>
      </c>
      <c r="O23" s="170">
        <v>0</v>
      </c>
      <c r="P23" s="5">
        <f t="shared" si="10"/>
        <v>0</v>
      </c>
      <c r="Q23" s="322" t="str">
        <f t="shared" si="1"/>
        <v>n/a</v>
      </c>
      <c r="R23" s="327">
        <v>0</v>
      </c>
      <c r="S23" s="328">
        <v>0</v>
      </c>
      <c r="T23" s="5">
        <f t="shared" si="8"/>
        <v>0</v>
      </c>
      <c r="U23" s="8" t="str">
        <f t="shared" si="9"/>
        <v>n/a</v>
      </c>
    </row>
    <row r="24" spans="1:21" x14ac:dyDescent="0.25">
      <c r="A24" s="173" t="s">
        <v>86</v>
      </c>
      <c r="B24" s="77">
        <v>18</v>
      </c>
      <c r="C24" s="12">
        <v>18</v>
      </c>
      <c r="D24" s="34">
        <f>C24-B24</f>
        <v>0</v>
      </c>
      <c r="E24" s="23">
        <f>IF(ISERROR(D24/B24),"n/a",(D24/B24))</f>
        <v>0</v>
      </c>
      <c r="F24" s="417">
        <v>14</v>
      </c>
      <c r="G24" s="170">
        <v>9</v>
      </c>
      <c r="H24" s="9">
        <f t="shared" si="4"/>
        <v>-5</v>
      </c>
      <c r="I24" s="23">
        <f t="shared" si="5"/>
        <v>-0.35714285714285715</v>
      </c>
      <c r="J24" s="77">
        <v>0</v>
      </c>
      <c r="K24" s="170">
        <v>0</v>
      </c>
      <c r="L24" s="9">
        <f>K24-J24</f>
        <v>0</v>
      </c>
      <c r="M24" s="23" t="str">
        <f>IF(ISERROR(L24/J24),"n/a",(L24/J24))</f>
        <v>n/a</v>
      </c>
      <c r="N24" s="77">
        <v>0</v>
      </c>
      <c r="O24" s="170">
        <v>0</v>
      </c>
      <c r="P24" s="5">
        <f>O24-N24</f>
        <v>0</v>
      </c>
      <c r="Q24" s="322" t="str">
        <f>IF(ISERROR(P24/N24),"n/a",(P24/N24))</f>
        <v>n/a</v>
      </c>
      <c r="R24" s="327">
        <v>0</v>
      </c>
      <c r="S24" s="328">
        <v>0</v>
      </c>
      <c r="T24" s="5">
        <f t="shared" si="8"/>
        <v>0</v>
      </c>
      <c r="U24" s="8" t="str">
        <f t="shared" si="9"/>
        <v>n/a</v>
      </c>
    </row>
    <row r="25" spans="1:21" x14ac:dyDescent="0.25">
      <c r="A25" s="173" t="s">
        <v>85</v>
      </c>
      <c r="B25" s="77">
        <v>20</v>
      </c>
      <c r="C25" s="12">
        <v>7</v>
      </c>
      <c r="D25" s="34">
        <f t="shared" ref="D25:D31" si="11">C25-B25</f>
        <v>-13</v>
      </c>
      <c r="E25" s="23">
        <f t="shared" ref="E25:E31" si="12">IF(ISERROR(D25/B25),"n/a",(D25/B25))</f>
        <v>-0.65</v>
      </c>
      <c r="F25" s="417">
        <v>9</v>
      </c>
      <c r="G25" s="170">
        <v>5</v>
      </c>
      <c r="H25" s="9">
        <f t="shared" si="4"/>
        <v>-4</v>
      </c>
      <c r="I25" s="23">
        <f t="shared" si="5"/>
        <v>-0.44444444444444442</v>
      </c>
      <c r="J25" s="77">
        <v>0</v>
      </c>
      <c r="K25" s="170">
        <v>0</v>
      </c>
      <c r="L25" s="9">
        <f t="shared" ref="L25:L31" si="13">K25-J25</f>
        <v>0</v>
      </c>
      <c r="M25" s="23" t="str">
        <f t="shared" ref="M25:M31" si="14">IF(ISERROR(L25/J25),"n/a",(L25/J25))</f>
        <v>n/a</v>
      </c>
      <c r="N25" s="77">
        <v>0</v>
      </c>
      <c r="O25" s="170">
        <v>0</v>
      </c>
      <c r="P25" s="5">
        <f t="shared" ref="P25:P31" si="15">O25-N25</f>
        <v>0</v>
      </c>
      <c r="Q25" s="322" t="str">
        <f t="shared" ref="Q25:Q31" si="16">IF(ISERROR(P25/N25),"n/a",(P25/N25))</f>
        <v>n/a</v>
      </c>
      <c r="R25" s="327">
        <v>0</v>
      </c>
      <c r="S25" s="328">
        <v>0</v>
      </c>
      <c r="T25" s="5">
        <f t="shared" si="8"/>
        <v>0</v>
      </c>
      <c r="U25" s="8" t="str">
        <f t="shared" si="9"/>
        <v>n/a</v>
      </c>
    </row>
    <row r="26" spans="1:21" ht="12.75" customHeight="1" x14ac:dyDescent="0.25">
      <c r="A26" s="173" t="s">
        <v>75</v>
      </c>
      <c r="B26" s="77">
        <v>9</v>
      </c>
      <c r="C26" s="12">
        <v>7</v>
      </c>
      <c r="D26" s="34">
        <f t="shared" si="11"/>
        <v>-2</v>
      </c>
      <c r="E26" s="23">
        <f t="shared" si="12"/>
        <v>-0.22222222222222221</v>
      </c>
      <c r="F26" s="417">
        <v>5</v>
      </c>
      <c r="G26" s="170">
        <v>4</v>
      </c>
      <c r="H26" s="9">
        <f t="shared" si="4"/>
        <v>-1</v>
      </c>
      <c r="I26" s="23">
        <f t="shared" si="5"/>
        <v>-0.2</v>
      </c>
      <c r="J26" s="77">
        <v>0</v>
      </c>
      <c r="K26" s="170">
        <v>0</v>
      </c>
      <c r="L26" s="9">
        <f t="shared" si="13"/>
        <v>0</v>
      </c>
      <c r="M26" s="23" t="str">
        <f t="shared" si="14"/>
        <v>n/a</v>
      </c>
      <c r="N26" s="77">
        <v>0</v>
      </c>
      <c r="O26" s="170">
        <v>0</v>
      </c>
      <c r="P26" s="5">
        <f t="shared" si="15"/>
        <v>0</v>
      </c>
      <c r="Q26" s="322" t="str">
        <f t="shared" si="16"/>
        <v>n/a</v>
      </c>
      <c r="R26" s="327">
        <v>0</v>
      </c>
      <c r="S26" s="328">
        <v>0</v>
      </c>
      <c r="T26" s="5">
        <f t="shared" si="8"/>
        <v>0</v>
      </c>
      <c r="U26" s="8" t="str">
        <f t="shared" si="9"/>
        <v>n/a</v>
      </c>
    </row>
    <row r="27" spans="1:21" x14ac:dyDescent="0.25">
      <c r="A27" s="173" t="s">
        <v>79</v>
      </c>
      <c r="B27" s="77">
        <v>13</v>
      </c>
      <c r="C27" s="12">
        <v>25</v>
      </c>
      <c r="D27" s="34">
        <f t="shared" si="11"/>
        <v>12</v>
      </c>
      <c r="E27" s="23">
        <f t="shared" si="12"/>
        <v>0.92307692307692313</v>
      </c>
      <c r="F27" s="417">
        <v>11</v>
      </c>
      <c r="G27" s="170">
        <v>20</v>
      </c>
      <c r="H27" s="9">
        <f t="shared" si="4"/>
        <v>9</v>
      </c>
      <c r="I27" s="23">
        <f t="shared" si="5"/>
        <v>0.81818181818181823</v>
      </c>
      <c r="J27" s="77">
        <v>0</v>
      </c>
      <c r="K27" s="170">
        <v>0</v>
      </c>
      <c r="L27" s="9">
        <f t="shared" si="13"/>
        <v>0</v>
      </c>
      <c r="M27" s="23" t="str">
        <f t="shared" si="14"/>
        <v>n/a</v>
      </c>
      <c r="N27" s="77">
        <v>0</v>
      </c>
      <c r="O27" s="170">
        <v>0</v>
      </c>
      <c r="P27" s="5">
        <f t="shared" si="15"/>
        <v>0</v>
      </c>
      <c r="Q27" s="322" t="str">
        <f t="shared" si="16"/>
        <v>n/a</v>
      </c>
      <c r="R27" s="327">
        <v>0</v>
      </c>
      <c r="S27" s="328">
        <v>0</v>
      </c>
      <c r="T27" s="5">
        <f t="shared" si="8"/>
        <v>0</v>
      </c>
      <c r="U27" s="8" t="str">
        <f t="shared" si="9"/>
        <v>n/a</v>
      </c>
    </row>
    <row r="28" spans="1:21" x14ac:dyDescent="0.25">
      <c r="A28" s="173" t="s">
        <v>80</v>
      </c>
      <c r="B28" s="77">
        <v>13</v>
      </c>
      <c r="C28" s="12">
        <v>16</v>
      </c>
      <c r="D28" s="34">
        <f t="shared" si="11"/>
        <v>3</v>
      </c>
      <c r="E28" s="23">
        <f t="shared" si="12"/>
        <v>0.23076923076923078</v>
      </c>
      <c r="F28" s="417">
        <v>10</v>
      </c>
      <c r="G28" s="170">
        <v>7</v>
      </c>
      <c r="H28" s="9">
        <f t="shared" si="4"/>
        <v>-3</v>
      </c>
      <c r="I28" s="23">
        <f t="shared" si="5"/>
        <v>-0.3</v>
      </c>
      <c r="J28" s="77">
        <v>0</v>
      </c>
      <c r="K28" s="170">
        <v>0</v>
      </c>
      <c r="L28" s="9">
        <f t="shared" si="13"/>
        <v>0</v>
      </c>
      <c r="M28" s="23" t="str">
        <f t="shared" si="14"/>
        <v>n/a</v>
      </c>
      <c r="N28" s="77">
        <v>0</v>
      </c>
      <c r="O28" s="170">
        <v>0</v>
      </c>
      <c r="P28" s="5">
        <f t="shared" si="15"/>
        <v>0</v>
      </c>
      <c r="Q28" s="322" t="str">
        <f t="shared" si="16"/>
        <v>n/a</v>
      </c>
      <c r="R28" s="327">
        <v>0</v>
      </c>
      <c r="S28" s="328">
        <v>0</v>
      </c>
      <c r="T28" s="5">
        <f t="shared" si="8"/>
        <v>0</v>
      </c>
      <c r="U28" s="8" t="str">
        <f t="shared" si="9"/>
        <v>n/a</v>
      </c>
    </row>
    <row r="29" spans="1:21" ht="12.75" customHeight="1" x14ac:dyDescent="0.25">
      <c r="A29" s="173" t="s">
        <v>81</v>
      </c>
      <c r="B29" s="77">
        <v>3</v>
      </c>
      <c r="C29" s="12">
        <v>6</v>
      </c>
      <c r="D29" s="34">
        <f t="shared" si="11"/>
        <v>3</v>
      </c>
      <c r="E29" s="23">
        <f t="shared" si="12"/>
        <v>1</v>
      </c>
      <c r="F29" s="417">
        <v>3</v>
      </c>
      <c r="G29" s="170">
        <v>3</v>
      </c>
      <c r="H29" s="9">
        <f t="shared" si="4"/>
        <v>0</v>
      </c>
      <c r="I29" s="23">
        <f t="shared" si="5"/>
        <v>0</v>
      </c>
      <c r="J29" s="77">
        <v>0</v>
      </c>
      <c r="K29" s="170">
        <v>0</v>
      </c>
      <c r="L29" s="9">
        <f t="shared" si="13"/>
        <v>0</v>
      </c>
      <c r="M29" s="23" t="str">
        <f t="shared" si="14"/>
        <v>n/a</v>
      </c>
      <c r="N29" s="77">
        <v>0</v>
      </c>
      <c r="O29" s="170">
        <v>0</v>
      </c>
      <c r="P29" s="5">
        <f t="shared" si="15"/>
        <v>0</v>
      </c>
      <c r="Q29" s="322" t="str">
        <f t="shared" si="16"/>
        <v>n/a</v>
      </c>
      <c r="R29" s="327">
        <v>0</v>
      </c>
      <c r="S29" s="328">
        <v>0</v>
      </c>
      <c r="T29" s="5">
        <f t="shared" si="8"/>
        <v>0</v>
      </c>
      <c r="U29" s="8" t="str">
        <f t="shared" si="9"/>
        <v>n/a</v>
      </c>
    </row>
    <row r="30" spans="1:21" x14ac:dyDescent="0.25">
      <c r="A30" s="173" t="s">
        <v>82</v>
      </c>
      <c r="B30" s="77">
        <v>49</v>
      </c>
      <c r="C30" s="12">
        <v>46</v>
      </c>
      <c r="D30" s="34">
        <f t="shared" si="11"/>
        <v>-3</v>
      </c>
      <c r="E30" s="23">
        <f t="shared" si="12"/>
        <v>-6.1224489795918366E-2</v>
      </c>
      <c r="F30" s="417">
        <v>21</v>
      </c>
      <c r="G30" s="170">
        <v>24</v>
      </c>
      <c r="H30" s="9">
        <f t="shared" si="4"/>
        <v>3</v>
      </c>
      <c r="I30" s="23">
        <f t="shared" si="5"/>
        <v>0.14285714285714285</v>
      </c>
      <c r="J30" s="77">
        <v>1</v>
      </c>
      <c r="K30" s="170">
        <v>1</v>
      </c>
      <c r="L30" s="9">
        <f t="shared" si="13"/>
        <v>0</v>
      </c>
      <c r="M30" s="23">
        <f t="shared" si="14"/>
        <v>0</v>
      </c>
      <c r="N30" s="77">
        <v>0</v>
      </c>
      <c r="O30" s="170">
        <v>0</v>
      </c>
      <c r="P30" s="5">
        <f t="shared" si="15"/>
        <v>0</v>
      </c>
      <c r="Q30" s="322" t="str">
        <f t="shared" si="16"/>
        <v>n/a</v>
      </c>
      <c r="R30" s="327">
        <v>0</v>
      </c>
      <c r="S30" s="328">
        <v>0</v>
      </c>
      <c r="T30" s="5">
        <f t="shared" si="8"/>
        <v>0</v>
      </c>
      <c r="U30" s="8" t="str">
        <f t="shared" si="9"/>
        <v>n/a</v>
      </c>
    </row>
    <row r="31" spans="1:21" x14ac:dyDescent="0.25">
      <c r="A31" s="173" t="s">
        <v>83</v>
      </c>
      <c r="B31" s="77">
        <v>32</v>
      </c>
      <c r="C31" s="12">
        <v>24</v>
      </c>
      <c r="D31" s="34">
        <f t="shared" si="11"/>
        <v>-8</v>
      </c>
      <c r="E31" s="23">
        <f t="shared" si="12"/>
        <v>-0.25</v>
      </c>
      <c r="F31" s="417">
        <v>18</v>
      </c>
      <c r="G31" s="170">
        <v>14</v>
      </c>
      <c r="H31" s="9">
        <f t="shared" si="4"/>
        <v>-4</v>
      </c>
      <c r="I31" s="23">
        <f t="shared" si="5"/>
        <v>-0.22222222222222221</v>
      </c>
      <c r="J31" s="77">
        <v>0</v>
      </c>
      <c r="K31" s="170">
        <v>0</v>
      </c>
      <c r="L31" s="9">
        <f t="shared" si="13"/>
        <v>0</v>
      </c>
      <c r="M31" s="23" t="str">
        <f t="shared" si="14"/>
        <v>n/a</v>
      </c>
      <c r="N31" s="77">
        <v>0</v>
      </c>
      <c r="O31" s="170">
        <v>0</v>
      </c>
      <c r="P31" s="5">
        <f t="shared" si="15"/>
        <v>0</v>
      </c>
      <c r="Q31" s="322" t="str">
        <f t="shared" si="16"/>
        <v>n/a</v>
      </c>
      <c r="R31" s="327">
        <v>0</v>
      </c>
      <c r="S31" s="328">
        <v>0</v>
      </c>
      <c r="T31" s="5">
        <f t="shared" si="8"/>
        <v>0</v>
      </c>
      <c r="U31" s="8" t="str">
        <f t="shared" si="9"/>
        <v>n/a</v>
      </c>
    </row>
    <row r="32" spans="1:21" x14ac:dyDescent="0.25">
      <c r="A32" s="173" t="s">
        <v>84</v>
      </c>
      <c r="B32" s="77">
        <v>5</v>
      </c>
      <c r="C32" s="12">
        <v>3</v>
      </c>
      <c r="D32" s="34">
        <f>C32-B32</f>
        <v>-2</v>
      </c>
      <c r="E32" s="23">
        <f>IF(ISERROR(D32/B32),"n/a",(D32/B32))</f>
        <v>-0.4</v>
      </c>
      <c r="F32" s="417">
        <v>3</v>
      </c>
      <c r="G32" s="170">
        <v>0</v>
      </c>
      <c r="H32" s="9">
        <f t="shared" si="4"/>
        <v>-3</v>
      </c>
      <c r="I32" s="23">
        <f t="shared" si="5"/>
        <v>-1</v>
      </c>
      <c r="J32" s="77">
        <v>0</v>
      </c>
      <c r="K32" s="170">
        <v>0</v>
      </c>
      <c r="L32" s="9">
        <f>K32-J32</f>
        <v>0</v>
      </c>
      <c r="M32" s="23" t="str">
        <f>IF(ISERROR(L32/J32),"n/a",(L32/J32))</f>
        <v>n/a</v>
      </c>
      <c r="N32" s="77">
        <v>0</v>
      </c>
      <c r="O32" s="170">
        <v>0</v>
      </c>
      <c r="P32" s="5">
        <f>O32-N32</f>
        <v>0</v>
      </c>
      <c r="Q32" s="322" t="str">
        <f>IF(ISERROR(P32/N32),"n/a",(P32/N32))</f>
        <v>n/a</v>
      </c>
      <c r="R32" s="327">
        <v>0</v>
      </c>
      <c r="S32" s="328">
        <v>0</v>
      </c>
      <c r="T32" s="5">
        <f t="shared" si="8"/>
        <v>0</v>
      </c>
      <c r="U32" s="8" t="str">
        <f t="shared" si="9"/>
        <v>n/a</v>
      </c>
    </row>
    <row r="33" spans="1:21" x14ac:dyDescent="0.25">
      <c r="A33" s="173" t="s">
        <v>87</v>
      </c>
      <c r="B33" s="77">
        <v>20</v>
      </c>
      <c r="C33" s="12">
        <v>17</v>
      </c>
      <c r="D33" s="34">
        <f t="shared" si="2"/>
        <v>-3</v>
      </c>
      <c r="E33" s="23">
        <f t="shared" si="3"/>
        <v>-0.15</v>
      </c>
      <c r="F33" s="417">
        <v>10</v>
      </c>
      <c r="G33" s="170">
        <v>11</v>
      </c>
      <c r="H33" s="9">
        <f t="shared" si="4"/>
        <v>1</v>
      </c>
      <c r="I33" s="23">
        <f t="shared" si="5"/>
        <v>0.1</v>
      </c>
      <c r="J33" s="77">
        <v>0</v>
      </c>
      <c r="K33" s="170">
        <v>0</v>
      </c>
      <c r="L33" s="9">
        <f t="shared" si="6"/>
        <v>0</v>
      </c>
      <c r="M33" s="23" t="str">
        <f t="shared" si="7"/>
        <v>n/a</v>
      </c>
      <c r="N33" s="77">
        <v>0</v>
      </c>
      <c r="O33" s="170">
        <v>0</v>
      </c>
      <c r="P33" s="5">
        <f t="shared" si="10"/>
        <v>0</v>
      </c>
      <c r="Q33" s="322" t="str">
        <f t="shared" si="1"/>
        <v>n/a</v>
      </c>
      <c r="R33" s="327">
        <v>0</v>
      </c>
      <c r="S33" s="328">
        <v>0</v>
      </c>
      <c r="T33" s="5">
        <f t="shared" si="8"/>
        <v>0</v>
      </c>
      <c r="U33" s="8" t="str">
        <f t="shared" si="9"/>
        <v>n/a</v>
      </c>
    </row>
    <row r="34" spans="1:21" x14ac:dyDescent="0.25">
      <c r="A34" s="173" t="s">
        <v>78</v>
      </c>
      <c r="B34" s="77">
        <v>290</v>
      </c>
      <c r="C34" s="12">
        <v>292</v>
      </c>
      <c r="D34" s="34">
        <f t="shared" si="2"/>
        <v>2</v>
      </c>
      <c r="E34" s="23">
        <f t="shared" si="3"/>
        <v>6.8965517241379309E-3</v>
      </c>
      <c r="F34" s="417">
        <v>176</v>
      </c>
      <c r="G34" s="170">
        <v>203</v>
      </c>
      <c r="H34" s="9">
        <f t="shared" si="4"/>
        <v>27</v>
      </c>
      <c r="I34" s="23">
        <f t="shared" si="5"/>
        <v>0.15340909090909091</v>
      </c>
      <c r="J34" s="77">
        <v>1</v>
      </c>
      <c r="K34" s="170">
        <v>4</v>
      </c>
      <c r="L34" s="9">
        <f t="shared" si="6"/>
        <v>3</v>
      </c>
      <c r="M34" s="23">
        <f t="shared" si="7"/>
        <v>3</v>
      </c>
      <c r="N34" s="77">
        <v>0</v>
      </c>
      <c r="O34" s="170">
        <v>0</v>
      </c>
      <c r="P34" s="5">
        <f t="shared" si="10"/>
        <v>0</v>
      </c>
      <c r="Q34" s="322" t="str">
        <f t="shared" si="1"/>
        <v>n/a</v>
      </c>
      <c r="R34" s="327">
        <v>0</v>
      </c>
      <c r="S34" s="328">
        <v>0</v>
      </c>
      <c r="T34" s="5">
        <f t="shared" si="8"/>
        <v>0</v>
      </c>
      <c r="U34" s="8" t="str">
        <f t="shared" si="9"/>
        <v>n/a</v>
      </c>
    </row>
    <row r="35" spans="1:21" x14ac:dyDescent="0.25">
      <c r="A35" s="173" t="s">
        <v>106</v>
      </c>
      <c r="B35" s="77">
        <v>0</v>
      </c>
      <c r="C35" s="12">
        <v>0</v>
      </c>
      <c r="D35" s="34">
        <f t="shared" si="2"/>
        <v>0</v>
      </c>
      <c r="E35" s="23" t="str">
        <f t="shared" si="3"/>
        <v>n/a</v>
      </c>
      <c r="F35" s="417">
        <v>0</v>
      </c>
      <c r="G35" s="170">
        <v>0</v>
      </c>
      <c r="H35" s="9">
        <f t="shared" si="4"/>
        <v>0</v>
      </c>
      <c r="I35" s="23" t="str">
        <f t="shared" si="5"/>
        <v>n/a</v>
      </c>
      <c r="J35" s="77">
        <v>0</v>
      </c>
      <c r="K35" s="170">
        <v>0</v>
      </c>
      <c r="L35" s="9">
        <f t="shared" si="6"/>
        <v>0</v>
      </c>
      <c r="M35" s="23" t="str">
        <f t="shared" si="7"/>
        <v>n/a</v>
      </c>
      <c r="N35" s="77">
        <v>0</v>
      </c>
      <c r="O35" s="170">
        <v>0</v>
      </c>
      <c r="P35" s="5">
        <f t="shared" si="10"/>
        <v>0</v>
      </c>
      <c r="Q35" s="322" t="str">
        <f t="shared" si="1"/>
        <v>n/a</v>
      </c>
      <c r="R35" s="327">
        <v>0</v>
      </c>
      <c r="S35" s="328">
        <v>0</v>
      </c>
      <c r="T35" s="5">
        <f t="shared" si="8"/>
        <v>0</v>
      </c>
      <c r="U35" s="8" t="str">
        <f t="shared" si="9"/>
        <v>n/a</v>
      </c>
    </row>
    <row r="36" spans="1:21" x14ac:dyDescent="0.25">
      <c r="A36" s="173" t="s">
        <v>77</v>
      </c>
      <c r="B36" s="77">
        <v>126</v>
      </c>
      <c r="C36" s="12">
        <v>148</v>
      </c>
      <c r="D36" s="34">
        <f t="shared" si="2"/>
        <v>22</v>
      </c>
      <c r="E36" s="23">
        <f t="shared" si="3"/>
        <v>0.17460317460317459</v>
      </c>
      <c r="F36" s="417">
        <v>96</v>
      </c>
      <c r="G36" s="170">
        <v>130</v>
      </c>
      <c r="H36" s="9">
        <f t="shared" si="4"/>
        <v>34</v>
      </c>
      <c r="I36" s="23">
        <f t="shared" si="5"/>
        <v>0.35416666666666669</v>
      </c>
      <c r="J36" s="77">
        <v>1</v>
      </c>
      <c r="K36" s="170">
        <v>3</v>
      </c>
      <c r="L36" s="9">
        <f t="shared" si="6"/>
        <v>2</v>
      </c>
      <c r="M36" s="23">
        <f t="shared" si="7"/>
        <v>2</v>
      </c>
      <c r="N36" s="77">
        <v>0</v>
      </c>
      <c r="O36" s="170">
        <v>0</v>
      </c>
      <c r="P36" s="5">
        <f t="shared" si="10"/>
        <v>0</v>
      </c>
      <c r="Q36" s="322" t="str">
        <f t="shared" si="1"/>
        <v>n/a</v>
      </c>
      <c r="R36" s="327">
        <v>0</v>
      </c>
      <c r="S36" s="328">
        <v>0</v>
      </c>
      <c r="T36" s="5">
        <f t="shared" si="8"/>
        <v>0</v>
      </c>
      <c r="U36" s="8" t="str">
        <f t="shared" si="9"/>
        <v>n/a</v>
      </c>
    </row>
    <row r="37" spans="1:21" x14ac:dyDescent="0.25">
      <c r="A37" s="173" t="s">
        <v>88</v>
      </c>
      <c r="B37" s="77">
        <v>322</v>
      </c>
      <c r="C37" s="12">
        <v>375</v>
      </c>
      <c r="D37" s="34">
        <f t="shared" si="2"/>
        <v>53</v>
      </c>
      <c r="E37" s="23">
        <f t="shared" si="3"/>
        <v>0.16459627329192547</v>
      </c>
      <c r="F37" s="417">
        <v>207</v>
      </c>
      <c r="G37" s="170">
        <v>276</v>
      </c>
      <c r="H37" s="9">
        <f t="shared" si="4"/>
        <v>69</v>
      </c>
      <c r="I37" s="23">
        <f t="shared" si="5"/>
        <v>0.33333333333333331</v>
      </c>
      <c r="J37" s="77">
        <v>2</v>
      </c>
      <c r="K37" s="170">
        <v>1</v>
      </c>
      <c r="L37" s="9">
        <f t="shared" si="6"/>
        <v>-1</v>
      </c>
      <c r="M37" s="23">
        <f t="shared" si="7"/>
        <v>-0.5</v>
      </c>
      <c r="N37" s="77">
        <v>0</v>
      </c>
      <c r="O37" s="170">
        <v>0</v>
      </c>
      <c r="P37" s="5">
        <f t="shared" si="10"/>
        <v>0</v>
      </c>
      <c r="Q37" s="322" t="str">
        <f t="shared" si="1"/>
        <v>n/a</v>
      </c>
      <c r="R37" s="327">
        <v>0</v>
      </c>
      <c r="S37" s="328">
        <v>0</v>
      </c>
      <c r="T37" s="5">
        <f t="shared" si="8"/>
        <v>0</v>
      </c>
      <c r="U37" s="8" t="str">
        <f t="shared" si="9"/>
        <v>n/a</v>
      </c>
    </row>
    <row r="38" spans="1:21" x14ac:dyDescent="0.25">
      <c r="A38" s="173" t="s">
        <v>89</v>
      </c>
      <c r="B38" s="77">
        <v>21</v>
      </c>
      <c r="C38" s="12">
        <v>19</v>
      </c>
      <c r="D38" s="34">
        <f>C38-B38</f>
        <v>-2</v>
      </c>
      <c r="E38" s="23">
        <f>IF(ISERROR(D38/B38),"n/a",(D38/B38))</f>
        <v>-9.5238095238095233E-2</v>
      </c>
      <c r="F38" s="417">
        <v>10</v>
      </c>
      <c r="G38" s="170">
        <v>13</v>
      </c>
      <c r="H38" s="9">
        <f t="shared" si="4"/>
        <v>3</v>
      </c>
      <c r="I38" s="23">
        <f t="shared" si="5"/>
        <v>0.3</v>
      </c>
      <c r="J38" s="77">
        <v>0</v>
      </c>
      <c r="K38" s="170">
        <v>0</v>
      </c>
      <c r="L38" s="9">
        <f>K38-J38</f>
        <v>0</v>
      </c>
      <c r="M38" s="23" t="str">
        <f>IF(ISERROR(L38/J38),"n/a",(L38/J38))</f>
        <v>n/a</v>
      </c>
      <c r="N38" s="77">
        <v>0</v>
      </c>
      <c r="O38" s="170">
        <v>0</v>
      </c>
      <c r="P38" s="5">
        <f>O38-N38</f>
        <v>0</v>
      </c>
      <c r="Q38" s="322" t="str">
        <f>IF(ISERROR(P38/N38),"n/a",(P38/N38))</f>
        <v>n/a</v>
      </c>
      <c r="R38" s="327">
        <v>0</v>
      </c>
      <c r="S38" s="328">
        <v>0</v>
      </c>
      <c r="T38" s="5">
        <f t="shared" si="8"/>
        <v>0</v>
      </c>
      <c r="U38" s="8" t="str">
        <f t="shared" si="9"/>
        <v>n/a</v>
      </c>
    </row>
    <row r="39" spans="1:21" x14ac:dyDescent="0.25">
      <c r="A39" s="173" t="s">
        <v>90</v>
      </c>
      <c r="B39" s="77">
        <v>256</v>
      </c>
      <c r="C39" s="12">
        <v>232</v>
      </c>
      <c r="D39" s="34">
        <f t="shared" si="2"/>
        <v>-24</v>
      </c>
      <c r="E39" s="23">
        <f t="shared" si="3"/>
        <v>-9.375E-2</v>
      </c>
      <c r="F39" s="417">
        <v>122</v>
      </c>
      <c r="G39" s="170">
        <v>142</v>
      </c>
      <c r="H39" s="9">
        <f t="shared" si="4"/>
        <v>20</v>
      </c>
      <c r="I39" s="23">
        <f t="shared" si="5"/>
        <v>0.16393442622950818</v>
      </c>
      <c r="J39" s="77">
        <v>0</v>
      </c>
      <c r="K39" s="170">
        <v>6</v>
      </c>
      <c r="L39" s="9">
        <f t="shared" si="6"/>
        <v>6</v>
      </c>
      <c r="M39" s="23" t="str">
        <f t="shared" si="7"/>
        <v>n/a</v>
      </c>
      <c r="N39" s="77">
        <v>0</v>
      </c>
      <c r="O39" s="170">
        <v>0</v>
      </c>
      <c r="P39" s="5">
        <f t="shared" si="10"/>
        <v>0</v>
      </c>
      <c r="Q39" s="322" t="str">
        <f t="shared" si="1"/>
        <v>n/a</v>
      </c>
      <c r="R39" s="327">
        <v>0</v>
      </c>
      <c r="S39" s="328">
        <v>0</v>
      </c>
      <c r="T39" s="5">
        <f t="shared" si="8"/>
        <v>0</v>
      </c>
      <c r="U39" s="8" t="str">
        <f t="shared" si="9"/>
        <v>n/a</v>
      </c>
    </row>
    <row r="40" spans="1:21" x14ac:dyDescent="0.25">
      <c r="A40" s="173" t="s">
        <v>91</v>
      </c>
      <c r="B40" s="77">
        <v>32</v>
      </c>
      <c r="C40" s="12">
        <v>33</v>
      </c>
      <c r="D40" s="34">
        <f t="shared" si="2"/>
        <v>1</v>
      </c>
      <c r="E40" s="23">
        <f t="shared" si="3"/>
        <v>3.125E-2</v>
      </c>
      <c r="F40" s="417">
        <v>12</v>
      </c>
      <c r="G40" s="170">
        <v>15</v>
      </c>
      <c r="H40" s="9">
        <f t="shared" si="4"/>
        <v>3</v>
      </c>
      <c r="I40" s="23">
        <f t="shared" si="5"/>
        <v>0.25</v>
      </c>
      <c r="J40" s="77">
        <v>0</v>
      </c>
      <c r="K40" s="170">
        <v>0</v>
      </c>
      <c r="L40" s="9">
        <f t="shared" si="6"/>
        <v>0</v>
      </c>
      <c r="M40" s="23" t="str">
        <f t="shared" si="7"/>
        <v>n/a</v>
      </c>
      <c r="N40" s="77">
        <v>0</v>
      </c>
      <c r="O40" s="170">
        <v>0</v>
      </c>
      <c r="P40" s="5">
        <f t="shared" ref="P40:P50" si="17">O40-N40</f>
        <v>0</v>
      </c>
      <c r="Q40" s="322" t="str">
        <f t="shared" si="1"/>
        <v>n/a</v>
      </c>
      <c r="R40" s="327">
        <v>0</v>
      </c>
      <c r="S40" s="328">
        <v>0</v>
      </c>
      <c r="T40" s="5">
        <f t="shared" si="8"/>
        <v>0</v>
      </c>
      <c r="U40" s="8" t="str">
        <f t="shared" si="9"/>
        <v>n/a</v>
      </c>
    </row>
    <row r="41" spans="1:21" x14ac:dyDescent="0.25">
      <c r="A41" s="173" t="s">
        <v>92</v>
      </c>
      <c r="B41" s="77">
        <v>8</v>
      </c>
      <c r="C41" s="12">
        <v>11</v>
      </c>
      <c r="D41" s="34">
        <f t="shared" si="2"/>
        <v>3</v>
      </c>
      <c r="E41" s="23">
        <f t="shared" si="3"/>
        <v>0.375</v>
      </c>
      <c r="F41" s="417">
        <v>4</v>
      </c>
      <c r="G41" s="170">
        <v>4</v>
      </c>
      <c r="H41" s="9">
        <f t="shared" si="4"/>
        <v>0</v>
      </c>
      <c r="I41" s="23">
        <f t="shared" si="5"/>
        <v>0</v>
      </c>
      <c r="J41" s="77">
        <v>0</v>
      </c>
      <c r="K41" s="170">
        <v>0</v>
      </c>
      <c r="L41" s="9">
        <f t="shared" si="6"/>
        <v>0</v>
      </c>
      <c r="M41" s="23" t="str">
        <f t="shared" si="7"/>
        <v>n/a</v>
      </c>
      <c r="N41" s="77">
        <v>0</v>
      </c>
      <c r="O41" s="170">
        <v>0</v>
      </c>
      <c r="P41" s="5">
        <f t="shared" si="17"/>
        <v>0</v>
      </c>
      <c r="Q41" s="322" t="str">
        <f t="shared" si="1"/>
        <v>n/a</v>
      </c>
      <c r="R41" s="327">
        <v>0</v>
      </c>
      <c r="S41" s="328">
        <v>0</v>
      </c>
      <c r="T41" s="5">
        <f t="shared" si="8"/>
        <v>0</v>
      </c>
      <c r="U41" s="8" t="str">
        <f t="shared" si="9"/>
        <v>n/a</v>
      </c>
    </row>
    <row r="42" spans="1:21" x14ac:dyDescent="0.25">
      <c r="A42" s="173" t="s">
        <v>103</v>
      </c>
      <c r="B42" s="77">
        <v>468</v>
      </c>
      <c r="C42" s="12">
        <v>480</v>
      </c>
      <c r="D42" s="34">
        <f t="shared" si="2"/>
        <v>12</v>
      </c>
      <c r="E42" s="23">
        <f t="shared" si="3"/>
        <v>2.564102564102564E-2</v>
      </c>
      <c r="F42" s="417">
        <v>320</v>
      </c>
      <c r="G42" s="170">
        <v>419</v>
      </c>
      <c r="H42" s="9">
        <f t="shared" si="4"/>
        <v>99</v>
      </c>
      <c r="I42" s="23">
        <f t="shared" si="5"/>
        <v>0.30937500000000001</v>
      </c>
      <c r="J42" s="77">
        <v>10</v>
      </c>
      <c r="K42" s="170">
        <v>12</v>
      </c>
      <c r="L42" s="9">
        <f t="shared" si="6"/>
        <v>2</v>
      </c>
      <c r="M42" s="23">
        <f t="shared" si="7"/>
        <v>0.2</v>
      </c>
      <c r="N42" s="77">
        <v>0</v>
      </c>
      <c r="O42" s="170">
        <v>0</v>
      </c>
      <c r="P42" s="5">
        <f t="shared" si="17"/>
        <v>0</v>
      </c>
      <c r="Q42" s="322" t="str">
        <f t="shared" si="1"/>
        <v>n/a</v>
      </c>
      <c r="R42" s="327">
        <v>0</v>
      </c>
      <c r="S42" s="328">
        <v>0</v>
      </c>
      <c r="T42" s="5">
        <f t="shared" si="8"/>
        <v>0</v>
      </c>
      <c r="U42" s="8" t="str">
        <f t="shared" si="9"/>
        <v>n/a</v>
      </c>
    </row>
    <row r="43" spans="1:21" x14ac:dyDescent="0.25">
      <c r="A43" s="173" t="s">
        <v>94</v>
      </c>
      <c r="B43" s="77">
        <v>213</v>
      </c>
      <c r="C43" s="12">
        <v>191</v>
      </c>
      <c r="D43" s="34">
        <f t="shared" si="2"/>
        <v>-22</v>
      </c>
      <c r="E43" s="23">
        <f t="shared" si="3"/>
        <v>-0.10328638497652583</v>
      </c>
      <c r="F43" s="417">
        <v>142</v>
      </c>
      <c r="G43" s="170">
        <v>156</v>
      </c>
      <c r="H43" s="9">
        <f t="shared" si="4"/>
        <v>14</v>
      </c>
      <c r="I43" s="23">
        <f t="shared" si="5"/>
        <v>9.8591549295774641E-2</v>
      </c>
      <c r="J43" s="77">
        <v>0</v>
      </c>
      <c r="K43" s="170">
        <v>1</v>
      </c>
      <c r="L43" s="9">
        <f t="shared" si="6"/>
        <v>1</v>
      </c>
      <c r="M43" s="23" t="str">
        <f t="shared" si="7"/>
        <v>n/a</v>
      </c>
      <c r="N43" s="77">
        <v>0</v>
      </c>
      <c r="O43" s="170">
        <v>0</v>
      </c>
      <c r="P43" s="5">
        <f t="shared" si="17"/>
        <v>0</v>
      </c>
      <c r="Q43" s="322" t="str">
        <f t="shared" si="1"/>
        <v>n/a</v>
      </c>
      <c r="R43" s="327">
        <v>0</v>
      </c>
      <c r="S43" s="328">
        <v>0</v>
      </c>
      <c r="T43" s="5">
        <f t="shared" si="8"/>
        <v>0</v>
      </c>
      <c r="U43" s="8" t="str">
        <f t="shared" si="9"/>
        <v>n/a</v>
      </c>
    </row>
    <row r="44" spans="1:21" x14ac:dyDescent="0.25">
      <c r="A44" s="173" t="s">
        <v>96</v>
      </c>
      <c r="B44" s="77">
        <v>109</v>
      </c>
      <c r="C44" s="12">
        <v>119</v>
      </c>
      <c r="D44" s="34">
        <f t="shared" si="2"/>
        <v>10</v>
      </c>
      <c r="E44" s="23">
        <f t="shared" si="3"/>
        <v>9.1743119266055051E-2</v>
      </c>
      <c r="F44" s="417">
        <v>65</v>
      </c>
      <c r="G44" s="170">
        <v>83</v>
      </c>
      <c r="H44" s="9">
        <f t="shared" si="4"/>
        <v>18</v>
      </c>
      <c r="I44" s="23">
        <f t="shared" si="5"/>
        <v>0.27692307692307694</v>
      </c>
      <c r="J44" s="77">
        <v>1</v>
      </c>
      <c r="K44" s="170">
        <v>2</v>
      </c>
      <c r="L44" s="9">
        <f t="shared" si="6"/>
        <v>1</v>
      </c>
      <c r="M44" s="23">
        <f t="shared" si="7"/>
        <v>1</v>
      </c>
      <c r="N44" s="77">
        <v>0</v>
      </c>
      <c r="O44" s="170">
        <v>0</v>
      </c>
      <c r="P44" s="5">
        <f t="shared" si="17"/>
        <v>0</v>
      </c>
      <c r="Q44" s="322" t="str">
        <f t="shared" si="1"/>
        <v>n/a</v>
      </c>
      <c r="R44" s="327">
        <v>0</v>
      </c>
      <c r="S44" s="328">
        <v>0</v>
      </c>
      <c r="T44" s="5">
        <f t="shared" si="8"/>
        <v>0</v>
      </c>
      <c r="U44" s="8" t="str">
        <f t="shared" si="9"/>
        <v>n/a</v>
      </c>
    </row>
    <row r="45" spans="1:21" x14ac:dyDescent="0.25">
      <c r="A45" s="173" t="s">
        <v>110</v>
      </c>
      <c r="B45" s="77">
        <v>257</v>
      </c>
      <c r="C45" s="12">
        <v>222</v>
      </c>
      <c r="D45" s="34">
        <f t="shared" si="2"/>
        <v>-35</v>
      </c>
      <c r="E45" s="23">
        <f t="shared" si="3"/>
        <v>-0.13618677042801555</v>
      </c>
      <c r="F45" s="417">
        <v>158</v>
      </c>
      <c r="G45" s="170">
        <v>155</v>
      </c>
      <c r="H45" s="9">
        <f t="shared" si="4"/>
        <v>-3</v>
      </c>
      <c r="I45" s="23">
        <f t="shared" si="5"/>
        <v>-1.8987341772151899E-2</v>
      </c>
      <c r="J45" s="77">
        <v>3</v>
      </c>
      <c r="K45" s="170">
        <v>5</v>
      </c>
      <c r="L45" s="9">
        <f t="shared" si="6"/>
        <v>2</v>
      </c>
      <c r="M45" s="23">
        <f t="shared" si="7"/>
        <v>0.66666666666666663</v>
      </c>
      <c r="N45" s="77">
        <v>0</v>
      </c>
      <c r="O45" s="170">
        <v>0</v>
      </c>
      <c r="P45" s="5">
        <f t="shared" si="17"/>
        <v>0</v>
      </c>
      <c r="Q45" s="322" t="str">
        <f t="shared" si="1"/>
        <v>n/a</v>
      </c>
      <c r="R45" s="327">
        <v>0</v>
      </c>
      <c r="S45" s="328">
        <v>0</v>
      </c>
      <c r="T45" s="5">
        <f t="shared" si="8"/>
        <v>0</v>
      </c>
      <c r="U45" s="8" t="str">
        <f t="shared" si="9"/>
        <v>n/a</v>
      </c>
    </row>
    <row r="46" spans="1:21" x14ac:dyDescent="0.25">
      <c r="A46" s="173" t="s">
        <v>95</v>
      </c>
      <c r="B46" s="77">
        <v>1084</v>
      </c>
      <c r="C46" s="12">
        <v>912</v>
      </c>
      <c r="D46" s="34">
        <f t="shared" si="2"/>
        <v>-172</v>
      </c>
      <c r="E46" s="23">
        <f t="shared" si="3"/>
        <v>-0.15867158671586715</v>
      </c>
      <c r="F46" s="417">
        <v>734</v>
      </c>
      <c r="G46" s="170">
        <v>721</v>
      </c>
      <c r="H46" s="9">
        <f t="shared" si="4"/>
        <v>-13</v>
      </c>
      <c r="I46" s="23">
        <f t="shared" si="5"/>
        <v>-1.7711171662125342E-2</v>
      </c>
      <c r="J46" s="77">
        <v>13</v>
      </c>
      <c r="K46" s="170">
        <v>20</v>
      </c>
      <c r="L46" s="9">
        <f t="shared" si="6"/>
        <v>7</v>
      </c>
      <c r="M46" s="23">
        <f t="shared" si="7"/>
        <v>0.53846153846153844</v>
      </c>
      <c r="N46" s="77">
        <v>0</v>
      </c>
      <c r="O46" s="170">
        <v>0</v>
      </c>
      <c r="P46" s="5">
        <f t="shared" si="17"/>
        <v>0</v>
      </c>
      <c r="Q46" s="322" t="str">
        <f t="shared" si="1"/>
        <v>n/a</v>
      </c>
      <c r="R46" s="327">
        <v>0</v>
      </c>
      <c r="S46" s="328">
        <v>0</v>
      </c>
      <c r="T46" s="5">
        <f t="shared" si="8"/>
        <v>0</v>
      </c>
      <c r="U46" s="8" t="str">
        <f t="shared" si="9"/>
        <v>n/a</v>
      </c>
    </row>
    <row r="47" spans="1:21" x14ac:dyDescent="0.25">
      <c r="A47" s="173" t="s">
        <v>97</v>
      </c>
      <c r="B47" s="77">
        <v>343</v>
      </c>
      <c r="C47" s="12">
        <v>306</v>
      </c>
      <c r="D47" s="34">
        <f t="shared" ref="D47" si="18">C47-B47</f>
        <v>-37</v>
      </c>
      <c r="E47" s="23">
        <f t="shared" ref="E47" si="19">IF(ISERROR(D47/B47),"n/a",(D47/B47))</f>
        <v>-0.10787172011661808</v>
      </c>
      <c r="F47" s="417">
        <v>232</v>
      </c>
      <c r="G47" s="170">
        <v>226</v>
      </c>
      <c r="H47" s="9">
        <f t="shared" si="4"/>
        <v>-6</v>
      </c>
      <c r="I47" s="23">
        <f t="shared" si="5"/>
        <v>-2.5862068965517241E-2</v>
      </c>
      <c r="J47" s="77">
        <v>3</v>
      </c>
      <c r="K47" s="170">
        <v>3</v>
      </c>
      <c r="L47" s="9">
        <f t="shared" ref="L47" si="20">K47-J47</f>
        <v>0</v>
      </c>
      <c r="M47" s="23">
        <f t="shared" ref="M47" si="21">IF(ISERROR(L47/J47),"n/a",(L47/J47))</f>
        <v>0</v>
      </c>
      <c r="N47" s="77">
        <v>0</v>
      </c>
      <c r="O47" s="170">
        <v>0</v>
      </c>
      <c r="P47" s="5">
        <f t="shared" ref="P47" si="22">O47-N47</f>
        <v>0</v>
      </c>
      <c r="Q47" s="322" t="str">
        <f t="shared" ref="Q47" si="23">IF(ISERROR(P47/N47),"n/a",(P47/N47))</f>
        <v>n/a</v>
      </c>
      <c r="R47" s="327">
        <v>0</v>
      </c>
      <c r="S47" s="328">
        <v>0</v>
      </c>
      <c r="T47" s="5">
        <f t="shared" si="8"/>
        <v>0</v>
      </c>
      <c r="U47" s="8" t="str">
        <f t="shared" si="9"/>
        <v>n/a</v>
      </c>
    </row>
    <row r="48" spans="1:21" x14ac:dyDescent="0.25">
      <c r="A48" s="173" t="s">
        <v>104</v>
      </c>
      <c r="B48" s="77">
        <v>3775</v>
      </c>
      <c r="C48" s="12">
        <v>3608</v>
      </c>
      <c r="D48" s="34">
        <f t="shared" si="2"/>
        <v>-167</v>
      </c>
      <c r="E48" s="23">
        <f t="shared" si="3"/>
        <v>-4.4238410596026491E-2</v>
      </c>
      <c r="F48" s="417">
        <v>2340</v>
      </c>
      <c r="G48" s="170">
        <v>2420</v>
      </c>
      <c r="H48" s="9">
        <f t="shared" si="4"/>
        <v>80</v>
      </c>
      <c r="I48" s="23">
        <f t="shared" si="5"/>
        <v>3.4188034188034191E-2</v>
      </c>
      <c r="J48" s="77">
        <v>68</v>
      </c>
      <c r="K48" s="170">
        <v>52</v>
      </c>
      <c r="L48" s="9">
        <f t="shared" si="6"/>
        <v>-16</v>
      </c>
      <c r="M48" s="23">
        <f t="shared" si="7"/>
        <v>-0.23529411764705882</v>
      </c>
      <c r="N48" s="77">
        <v>0</v>
      </c>
      <c r="O48" s="170">
        <v>0</v>
      </c>
      <c r="P48" s="5">
        <f t="shared" si="17"/>
        <v>0</v>
      </c>
      <c r="Q48" s="322" t="str">
        <f t="shared" si="1"/>
        <v>n/a</v>
      </c>
      <c r="R48" s="327">
        <v>0</v>
      </c>
      <c r="S48" s="328">
        <v>0</v>
      </c>
      <c r="T48" s="5">
        <f t="shared" si="8"/>
        <v>0</v>
      </c>
      <c r="U48" s="8" t="str">
        <f t="shared" si="9"/>
        <v>n/a</v>
      </c>
    </row>
    <row r="49" spans="1:21" x14ac:dyDescent="0.25">
      <c r="A49" s="173" t="s">
        <v>98</v>
      </c>
      <c r="B49" s="77">
        <v>5298</v>
      </c>
      <c r="C49" s="12">
        <v>5385</v>
      </c>
      <c r="D49" s="34">
        <f t="shared" si="2"/>
        <v>87</v>
      </c>
      <c r="E49" s="23">
        <f t="shared" si="3"/>
        <v>1.6421291053227632E-2</v>
      </c>
      <c r="F49" s="417">
        <v>1804</v>
      </c>
      <c r="G49" s="170">
        <v>2228</v>
      </c>
      <c r="H49" s="9">
        <f t="shared" si="4"/>
        <v>424</v>
      </c>
      <c r="I49" s="23">
        <f t="shared" si="5"/>
        <v>0.23503325942350334</v>
      </c>
      <c r="J49" s="77">
        <v>29</v>
      </c>
      <c r="K49" s="170">
        <v>51</v>
      </c>
      <c r="L49" s="9">
        <f t="shared" si="6"/>
        <v>22</v>
      </c>
      <c r="M49" s="23">
        <f t="shared" si="7"/>
        <v>0.75862068965517238</v>
      </c>
      <c r="N49" s="77">
        <v>0</v>
      </c>
      <c r="O49" s="170">
        <v>0</v>
      </c>
      <c r="P49" s="5">
        <f t="shared" si="17"/>
        <v>0</v>
      </c>
      <c r="Q49" s="322" t="str">
        <f t="shared" si="1"/>
        <v>n/a</v>
      </c>
      <c r="R49" s="327">
        <v>0</v>
      </c>
      <c r="S49" s="328">
        <v>0</v>
      </c>
      <c r="T49" s="5">
        <f t="shared" si="8"/>
        <v>0</v>
      </c>
      <c r="U49" s="8" t="str">
        <f t="shared" si="9"/>
        <v>n/a</v>
      </c>
    </row>
    <row r="50" spans="1:21" x14ac:dyDescent="0.25">
      <c r="A50" s="173" t="s">
        <v>93</v>
      </c>
      <c r="B50" s="77">
        <v>0</v>
      </c>
      <c r="C50" s="12">
        <v>0</v>
      </c>
      <c r="D50" s="34">
        <f t="shared" si="2"/>
        <v>0</v>
      </c>
      <c r="E50" s="23" t="str">
        <f t="shared" si="3"/>
        <v>n/a</v>
      </c>
      <c r="F50" s="417">
        <v>0</v>
      </c>
      <c r="G50" s="170">
        <v>0</v>
      </c>
      <c r="H50" s="9">
        <f t="shared" si="4"/>
        <v>0</v>
      </c>
      <c r="I50" s="23" t="str">
        <f t="shared" si="5"/>
        <v>n/a</v>
      </c>
      <c r="J50" s="77">
        <v>0</v>
      </c>
      <c r="K50" s="170">
        <v>0</v>
      </c>
      <c r="L50" s="9">
        <f t="shared" si="6"/>
        <v>0</v>
      </c>
      <c r="M50" s="23" t="str">
        <f t="shared" si="7"/>
        <v>n/a</v>
      </c>
      <c r="N50" s="77">
        <v>0</v>
      </c>
      <c r="O50" s="170">
        <v>0</v>
      </c>
      <c r="P50" s="5">
        <f t="shared" si="17"/>
        <v>0</v>
      </c>
      <c r="Q50" s="322" t="str">
        <f t="shared" si="1"/>
        <v>n/a</v>
      </c>
      <c r="R50" s="327">
        <v>0</v>
      </c>
      <c r="S50" s="328">
        <v>0</v>
      </c>
      <c r="T50" s="5">
        <f t="shared" si="8"/>
        <v>0</v>
      </c>
      <c r="U50" s="8" t="str">
        <f t="shared" si="9"/>
        <v>n/a</v>
      </c>
    </row>
    <row r="51" spans="1:21" x14ac:dyDescent="0.25">
      <c r="A51" s="173" t="s">
        <v>102</v>
      </c>
      <c r="B51" s="77">
        <v>23</v>
      </c>
      <c r="C51" s="12">
        <v>20</v>
      </c>
      <c r="D51" s="34">
        <f t="shared" si="2"/>
        <v>-3</v>
      </c>
      <c r="E51" s="23">
        <f t="shared" si="3"/>
        <v>-0.13043478260869565</v>
      </c>
      <c r="F51" s="417">
        <v>12</v>
      </c>
      <c r="G51" s="170">
        <v>8</v>
      </c>
      <c r="H51" s="9">
        <f t="shared" si="4"/>
        <v>-4</v>
      </c>
      <c r="I51" s="23">
        <f t="shared" si="5"/>
        <v>-0.33333333333333331</v>
      </c>
      <c r="J51" s="77">
        <v>1</v>
      </c>
      <c r="K51" s="170">
        <v>0</v>
      </c>
      <c r="L51" s="9">
        <f t="shared" si="6"/>
        <v>-1</v>
      </c>
      <c r="M51" s="23">
        <f t="shared" si="7"/>
        <v>-1</v>
      </c>
      <c r="N51" s="77">
        <v>0</v>
      </c>
      <c r="O51" s="170">
        <v>0</v>
      </c>
      <c r="P51" s="5">
        <f t="shared" ref="P51:P55" si="24">O51-N51</f>
        <v>0</v>
      </c>
      <c r="Q51" s="322" t="str">
        <f t="shared" si="1"/>
        <v>n/a</v>
      </c>
      <c r="R51" s="327">
        <v>0</v>
      </c>
      <c r="S51" s="328">
        <v>0</v>
      </c>
      <c r="T51" s="5">
        <f t="shared" si="8"/>
        <v>0</v>
      </c>
      <c r="U51" s="8" t="str">
        <f t="shared" si="9"/>
        <v>n/a</v>
      </c>
    </row>
    <row r="52" spans="1:21" x14ac:dyDescent="0.25">
      <c r="A52" s="173" t="s">
        <v>101</v>
      </c>
      <c r="B52" s="77">
        <v>1287</v>
      </c>
      <c r="C52" s="12">
        <v>1204</v>
      </c>
      <c r="D52" s="34">
        <f t="shared" si="2"/>
        <v>-83</v>
      </c>
      <c r="E52" s="23">
        <f t="shared" si="3"/>
        <v>-6.4491064491064495E-2</v>
      </c>
      <c r="F52" s="417">
        <v>756</v>
      </c>
      <c r="G52" s="170">
        <v>973</v>
      </c>
      <c r="H52" s="9">
        <f t="shared" si="4"/>
        <v>217</v>
      </c>
      <c r="I52" s="23">
        <f t="shared" si="5"/>
        <v>0.28703703703703703</v>
      </c>
      <c r="J52" s="77">
        <v>19</v>
      </c>
      <c r="K52" s="170">
        <v>17</v>
      </c>
      <c r="L52" s="9">
        <f t="shared" si="6"/>
        <v>-2</v>
      </c>
      <c r="M52" s="23">
        <f t="shared" si="7"/>
        <v>-0.10526315789473684</v>
      </c>
      <c r="N52" s="77">
        <v>0</v>
      </c>
      <c r="O52" s="170">
        <v>0</v>
      </c>
      <c r="P52" s="5">
        <f t="shared" si="24"/>
        <v>0</v>
      </c>
      <c r="Q52" s="322" t="str">
        <f t="shared" si="1"/>
        <v>n/a</v>
      </c>
      <c r="R52" s="327">
        <v>0</v>
      </c>
      <c r="S52" s="328">
        <v>0</v>
      </c>
      <c r="T52" s="5">
        <f t="shared" si="8"/>
        <v>0</v>
      </c>
      <c r="U52" s="8" t="str">
        <f t="shared" si="9"/>
        <v>n/a</v>
      </c>
    </row>
    <row r="53" spans="1:21" x14ac:dyDescent="0.25">
      <c r="A53" s="173" t="s">
        <v>100</v>
      </c>
      <c r="B53" s="77">
        <v>168</v>
      </c>
      <c r="C53" s="12">
        <v>175</v>
      </c>
      <c r="D53" s="34">
        <f t="shared" si="2"/>
        <v>7</v>
      </c>
      <c r="E53" s="23">
        <f t="shared" si="3"/>
        <v>4.1666666666666664E-2</v>
      </c>
      <c r="F53" s="417">
        <v>111</v>
      </c>
      <c r="G53" s="170">
        <v>138</v>
      </c>
      <c r="H53" s="9">
        <f t="shared" si="4"/>
        <v>27</v>
      </c>
      <c r="I53" s="23">
        <f t="shared" si="5"/>
        <v>0.24324324324324326</v>
      </c>
      <c r="J53" s="77">
        <v>3</v>
      </c>
      <c r="K53" s="170">
        <v>2</v>
      </c>
      <c r="L53" s="9">
        <f t="shared" si="6"/>
        <v>-1</v>
      </c>
      <c r="M53" s="23">
        <f t="shared" si="7"/>
        <v>-0.33333333333333331</v>
      </c>
      <c r="N53" s="77">
        <v>0</v>
      </c>
      <c r="O53" s="170">
        <v>0</v>
      </c>
      <c r="P53" s="5">
        <f t="shared" si="24"/>
        <v>0</v>
      </c>
      <c r="Q53" s="322" t="str">
        <f t="shared" si="1"/>
        <v>n/a</v>
      </c>
      <c r="R53" s="327">
        <v>0</v>
      </c>
      <c r="S53" s="328">
        <v>0</v>
      </c>
      <c r="T53" s="5">
        <f t="shared" si="8"/>
        <v>0</v>
      </c>
      <c r="U53" s="8" t="str">
        <f t="shared" si="9"/>
        <v>n/a</v>
      </c>
    </row>
    <row r="54" spans="1:21" x14ac:dyDescent="0.25">
      <c r="A54" s="173" t="s">
        <v>99</v>
      </c>
      <c r="B54" s="77">
        <v>166</v>
      </c>
      <c r="C54" s="12">
        <v>113</v>
      </c>
      <c r="D54" s="34">
        <f t="shared" si="2"/>
        <v>-53</v>
      </c>
      <c r="E54" s="23">
        <f t="shared" si="3"/>
        <v>-0.31927710843373491</v>
      </c>
      <c r="F54" s="417">
        <v>105</v>
      </c>
      <c r="G54" s="170">
        <v>70</v>
      </c>
      <c r="H54" s="9">
        <f t="shared" si="4"/>
        <v>-35</v>
      </c>
      <c r="I54" s="23">
        <f t="shared" si="5"/>
        <v>-0.33333333333333331</v>
      </c>
      <c r="J54" s="77">
        <v>2</v>
      </c>
      <c r="K54" s="170">
        <v>3</v>
      </c>
      <c r="L54" s="9">
        <f t="shared" si="6"/>
        <v>1</v>
      </c>
      <c r="M54" s="23">
        <f t="shared" si="7"/>
        <v>0.5</v>
      </c>
      <c r="N54" s="77">
        <v>0</v>
      </c>
      <c r="O54" s="170">
        <v>0</v>
      </c>
      <c r="P54" s="5">
        <f t="shared" si="24"/>
        <v>0</v>
      </c>
      <c r="Q54" s="322" t="str">
        <f t="shared" si="1"/>
        <v>n/a</v>
      </c>
      <c r="R54" s="327">
        <v>0</v>
      </c>
      <c r="S54" s="328">
        <v>0</v>
      </c>
      <c r="T54" s="5">
        <f t="shared" si="8"/>
        <v>0</v>
      </c>
      <c r="U54" s="8" t="str">
        <f t="shared" si="9"/>
        <v>n/a</v>
      </c>
    </row>
    <row r="55" spans="1:21" x14ac:dyDescent="0.25">
      <c r="A55" s="173" t="s">
        <v>109</v>
      </c>
      <c r="B55" s="77">
        <v>55</v>
      </c>
      <c r="C55" s="12">
        <v>89</v>
      </c>
      <c r="D55" s="34">
        <f t="shared" si="2"/>
        <v>34</v>
      </c>
      <c r="E55" s="23">
        <f t="shared" si="3"/>
        <v>0.61818181818181817</v>
      </c>
      <c r="F55" s="417">
        <v>41</v>
      </c>
      <c r="G55" s="170">
        <v>71</v>
      </c>
      <c r="H55" s="9">
        <f t="shared" si="4"/>
        <v>30</v>
      </c>
      <c r="I55" s="23">
        <f t="shared" si="5"/>
        <v>0.73170731707317072</v>
      </c>
      <c r="J55" s="77">
        <v>1</v>
      </c>
      <c r="K55" s="170">
        <v>0</v>
      </c>
      <c r="L55" s="9">
        <f t="shared" si="6"/>
        <v>-1</v>
      </c>
      <c r="M55" s="23">
        <f t="shared" si="7"/>
        <v>-1</v>
      </c>
      <c r="N55" s="77">
        <v>0</v>
      </c>
      <c r="O55" s="170">
        <v>0</v>
      </c>
      <c r="P55" s="5">
        <f t="shared" si="24"/>
        <v>0</v>
      </c>
      <c r="Q55" s="322" t="str">
        <f t="shared" si="1"/>
        <v>n/a</v>
      </c>
      <c r="R55" s="327">
        <v>0</v>
      </c>
      <c r="S55" s="328">
        <v>0</v>
      </c>
      <c r="T55" s="5">
        <f t="shared" si="8"/>
        <v>0</v>
      </c>
      <c r="U55" s="8" t="str">
        <f t="shared" si="9"/>
        <v>n/a</v>
      </c>
    </row>
    <row r="56" spans="1:21" x14ac:dyDescent="0.25">
      <c r="A56" s="173" t="s">
        <v>107</v>
      </c>
      <c r="B56" s="77">
        <v>953</v>
      </c>
      <c r="C56" s="12">
        <v>998</v>
      </c>
      <c r="D56" s="34">
        <f>C56-B56</f>
        <v>45</v>
      </c>
      <c r="E56" s="23">
        <f>IF(ISERROR(D56/B56),"n/a",(D56/B56))</f>
        <v>4.7219307450157399E-2</v>
      </c>
      <c r="F56" s="417">
        <v>547</v>
      </c>
      <c r="G56" s="170">
        <v>609</v>
      </c>
      <c r="H56" s="9">
        <f t="shared" si="4"/>
        <v>62</v>
      </c>
      <c r="I56" s="23">
        <f t="shared" si="5"/>
        <v>0.11334552102376599</v>
      </c>
      <c r="J56" s="77">
        <v>13</v>
      </c>
      <c r="K56" s="170">
        <v>18</v>
      </c>
      <c r="L56" s="9">
        <f>K56-J56</f>
        <v>5</v>
      </c>
      <c r="M56" s="23">
        <f>IF(ISERROR(L56/J56),"n/a",(L56/J56))</f>
        <v>0.38461538461538464</v>
      </c>
      <c r="N56" s="77">
        <v>0</v>
      </c>
      <c r="O56" s="170">
        <v>0</v>
      </c>
      <c r="P56" s="5">
        <f>O56-N56</f>
        <v>0</v>
      </c>
      <c r="Q56" s="322" t="str">
        <f>IF(ISERROR(P56/N56),"n/a",(P56/N56))</f>
        <v>n/a</v>
      </c>
      <c r="R56" s="327">
        <v>0</v>
      </c>
      <c r="S56" s="328">
        <v>0</v>
      </c>
      <c r="T56" s="5">
        <f t="shared" si="8"/>
        <v>0</v>
      </c>
      <c r="U56" s="8" t="str">
        <f t="shared" si="9"/>
        <v>n/a</v>
      </c>
    </row>
    <row r="57" spans="1:21" x14ac:dyDescent="0.25">
      <c r="A57" s="173" t="s">
        <v>76</v>
      </c>
      <c r="B57" s="77">
        <v>2798</v>
      </c>
      <c r="C57" s="12">
        <v>2668</v>
      </c>
      <c r="D57" s="34">
        <f t="shared" si="2"/>
        <v>-130</v>
      </c>
      <c r="E57" s="23">
        <f t="shared" si="3"/>
        <v>-4.6461758398856329E-2</v>
      </c>
      <c r="F57" s="417">
        <v>1996</v>
      </c>
      <c r="G57" s="170">
        <v>2069</v>
      </c>
      <c r="H57" s="9">
        <f t="shared" si="4"/>
        <v>73</v>
      </c>
      <c r="I57" s="23">
        <f t="shared" si="5"/>
        <v>3.6573146292585172E-2</v>
      </c>
      <c r="J57" s="77">
        <v>24</v>
      </c>
      <c r="K57" s="170">
        <v>37</v>
      </c>
      <c r="L57" s="9">
        <f t="shared" si="6"/>
        <v>13</v>
      </c>
      <c r="M57" s="23">
        <f t="shared" si="7"/>
        <v>0.54166666666666663</v>
      </c>
      <c r="N57" s="77">
        <v>0</v>
      </c>
      <c r="O57" s="170">
        <v>0</v>
      </c>
      <c r="P57" s="5">
        <f>O57-N57</f>
        <v>0</v>
      </c>
      <c r="Q57" s="322" t="str">
        <f t="shared" si="1"/>
        <v>n/a</v>
      </c>
      <c r="R57" s="327">
        <v>0</v>
      </c>
      <c r="S57" s="328">
        <v>0</v>
      </c>
      <c r="T57" s="5">
        <f t="shared" si="8"/>
        <v>0</v>
      </c>
      <c r="U57" s="8" t="str">
        <f t="shared" si="9"/>
        <v>n/a</v>
      </c>
    </row>
    <row r="58" spans="1:21" ht="13.8" thickBot="1" x14ac:dyDescent="0.3">
      <c r="A58" s="280" t="s">
        <v>9</v>
      </c>
      <c r="B58" s="78">
        <f>SUM(B3:B57)</f>
        <v>25750</v>
      </c>
      <c r="C58" s="31">
        <f>SUM(C3:C57)</f>
        <v>25924</v>
      </c>
      <c r="D58" s="85">
        <f>C58-B58</f>
        <v>174</v>
      </c>
      <c r="E58" s="86">
        <f>IF(ISERROR(D58/B58),"n/a",(D58/B58))</f>
        <v>6.7572815533980587E-3</v>
      </c>
      <c r="F58" s="418">
        <f>SUM(F3:F57)</f>
        <v>14439</v>
      </c>
      <c r="G58" s="31">
        <f>SUM(G3:G57)</f>
        <v>16751</v>
      </c>
      <c r="H58" s="88">
        <f>G58-F58</f>
        <v>2312</v>
      </c>
      <c r="I58" s="89">
        <f>IF(ISERROR(H58/F58),"n/a",(H58/F58))</f>
        <v>0.16012189209779071</v>
      </c>
      <c r="J58" s="47">
        <f>SUM(J3:J57)</f>
        <v>254</v>
      </c>
      <c r="K58" s="31">
        <f>SUM(K3:K57)</f>
        <v>347</v>
      </c>
      <c r="L58" s="88">
        <f>K58-J58</f>
        <v>93</v>
      </c>
      <c r="M58" s="89">
        <f>IF(ISERROR(L58/J58),"n/a",(L58/J58))</f>
        <v>0.36614173228346458</v>
      </c>
      <c r="N58" s="87">
        <f>SUM(N3:N57)</f>
        <v>0</v>
      </c>
      <c r="O58" s="31">
        <f>SUM(O3:O57)</f>
        <v>0</v>
      </c>
      <c r="P58" s="88">
        <f>O58-N58</f>
        <v>0</v>
      </c>
      <c r="Q58" s="324" t="str">
        <f t="shared" si="1"/>
        <v>n/a</v>
      </c>
      <c r="R58" s="400">
        <f>SUM(R3:R57)</f>
        <v>0</v>
      </c>
      <c r="S58" s="31">
        <f>SUM(S3:S57)</f>
        <v>0</v>
      </c>
      <c r="T58" s="88">
        <f>S58-R58</f>
        <v>0</v>
      </c>
      <c r="U58" s="330" t="str">
        <f>IF(ISERROR(T58/R58),"n/a",(T58/R58))</f>
        <v>n/a</v>
      </c>
    </row>
    <row r="61" spans="1:21" ht="26.4" x14ac:dyDescent="0.25">
      <c r="A61" s="62" t="s">
        <v>121</v>
      </c>
    </row>
  </sheetData>
  <mergeCells count="6">
    <mergeCell ref="R1:U1"/>
    <mergeCell ref="N1:Q1"/>
    <mergeCell ref="A1:A2"/>
    <mergeCell ref="B1:E1"/>
    <mergeCell ref="F1:I1"/>
    <mergeCell ref="J1:M1"/>
  </mergeCells>
  <phoneticPr fontId="0" type="noConversion"/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62"/>
  <sheetViews>
    <sheetView zoomScaleNormal="100" zoomScaleSheetLayoutView="100" workbookViewId="0">
      <selection sqref="A1:A2"/>
    </sheetView>
  </sheetViews>
  <sheetFormatPr defaultColWidth="8.77734375" defaultRowHeight="13.2" x14ac:dyDescent="0.25"/>
  <cols>
    <col min="1" max="1" width="40.21875" style="281" customWidth="1"/>
    <col min="2" max="2" width="7" style="2" customWidth="1"/>
    <col min="3" max="3" width="7.44140625" style="2" customWidth="1"/>
    <col min="4" max="4" width="7.44140625" style="17" customWidth="1"/>
    <col min="5" max="5" width="10.21875" style="22" customWidth="1"/>
    <col min="6" max="6" width="7.44140625" style="2" customWidth="1"/>
    <col min="7" max="7" width="7" style="2" customWidth="1"/>
    <col min="8" max="8" width="7.21875" style="1" customWidth="1"/>
    <col min="9" max="9" width="10.21875" style="22" customWidth="1"/>
    <col min="10" max="10" width="6.77734375" style="2" customWidth="1"/>
    <col min="11" max="11" width="6.77734375" style="268" customWidth="1"/>
    <col min="12" max="12" width="7.21875" style="1" customWidth="1"/>
    <col min="13" max="13" width="9.21875" style="22" customWidth="1"/>
    <col min="14" max="14" width="6.77734375" style="2" hidden="1" customWidth="1"/>
    <col min="15" max="15" width="7.21875" style="2" hidden="1" customWidth="1"/>
    <col min="16" max="16" width="7.21875" style="1" hidden="1" customWidth="1"/>
    <col min="17" max="17" width="8.21875" style="22" hidden="1" customWidth="1"/>
    <col min="18" max="18" width="7" style="307" hidden="1" customWidth="1"/>
    <col min="19" max="19" width="6.77734375" style="304" hidden="1" customWidth="1"/>
    <col min="20" max="20" width="7.21875" style="304" hidden="1" customWidth="1"/>
    <col min="21" max="21" width="7.77734375" style="304" hidden="1" customWidth="1"/>
    <col min="22" max="16384" width="8.77734375" style="304"/>
  </cols>
  <sheetData>
    <row r="1" spans="1:21" s="11" customFormat="1" x14ac:dyDescent="0.25">
      <c r="A1" s="445">
        <f>'CHASS- 1st Yr'!A1:A2</f>
        <v>44652</v>
      </c>
      <c r="B1" s="447" t="s">
        <v>6</v>
      </c>
      <c r="C1" s="443"/>
      <c r="D1" s="443"/>
      <c r="E1" s="448"/>
      <c r="F1" s="442" t="s">
        <v>7</v>
      </c>
      <c r="G1" s="443"/>
      <c r="H1" s="443"/>
      <c r="I1" s="448"/>
      <c r="J1" s="442" t="s">
        <v>8</v>
      </c>
      <c r="K1" s="443"/>
      <c r="L1" s="443"/>
      <c r="M1" s="444"/>
      <c r="N1" s="442" t="s">
        <v>4</v>
      </c>
      <c r="O1" s="443"/>
      <c r="P1" s="443"/>
      <c r="Q1" s="444"/>
      <c r="R1" s="442" t="s">
        <v>113</v>
      </c>
      <c r="S1" s="443"/>
      <c r="T1" s="443"/>
      <c r="U1" s="444"/>
    </row>
    <row r="2" spans="1:21" s="84" customFormat="1" ht="28.5" customHeight="1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79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79" t="str">
        <f>Summary!B4</f>
        <v>Fall 2021</v>
      </c>
      <c r="K2" s="266" t="str">
        <f>Summary!C4</f>
        <v>Fall 2022</v>
      </c>
      <c r="L2" s="81" t="s">
        <v>0</v>
      </c>
      <c r="M2" s="83" t="s">
        <v>1</v>
      </c>
      <c r="N2" s="79" t="str">
        <f>Summary!B4</f>
        <v>Fall 2021</v>
      </c>
      <c r="O2" s="80" t="str">
        <f>Summary!C4</f>
        <v>Fall 2022</v>
      </c>
      <c r="P2" s="81" t="s">
        <v>0</v>
      </c>
      <c r="Q2" s="83" t="s">
        <v>1</v>
      </c>
      <c r="R2" s="63" t="str">
        <f>Summary!B4</f>
        <v>Fall 2021</v>
      </c>
      <c r="S2" s="64" t="str">
        <f>Summary!C4</f>
        <v>Fall 2022</v>
      </c>
      <c r="T2" s="81" t="s">
        <v>0</v>
      </c>
      <c r="U2" s="83" t="s">
        <v>1</v>
      </c>
    </row>
    <row r="3" spans="1:21" s="16" customFormat="1" ht="13.8" thickTop="1" x14ac:dyDescent="0.25">
      <c r="A3" s="287" t="s">
        <v>56</v>
      </c>
      <c r="B3" s="256">
        <v>19</v>
      </c>
      <c r="C3" s="257">
        <v>12</v>
      </c>
      <c r="D3" s="258">
        <f>C3-B3</f>
        <v>-7</v>
      </c>
      <c r="E3" s="259">
        <f>IF(ISERROR(D3/B3),"n/a",(D3/B3))</f>
        <v>-0.36842105263157893</v>
      </c>
      <c r="F3" s="256">
        <v>14</v>
      </c>
      <c r="G3" s="257">
        <v>11</v>
      </c>
      <c r="H3" s="257">
        <f>G3-F3</f>
        <v>-3</v>
      </c>
      <c r="I3" s="259">
        <f>IF(ISERROR(H3/F3),"n/a",(H3/F3))</f>
        <v>-0.21428571428571427</v>
      </c>
      <c r="J3" s="256">
        <v>1</v>
      </c>
      <c r="K3" s="257">
        <v>1</v>
      </c>
      <c r="L3" s="257">
        <f>K3-J3</f>
        <v>0</v>
      </c>
      <c r="M3" s="259">
        <f>IF(ISERROR(L3/J3),"n/a",(L3/J3))</f>
        <v>0</v>
      </c>
      <c r="N3" s="256">
        <v>0</v>
      </c>
      <c r="O3" s="257">
        <v>0</v>
      </c>
      <c r="P3" s="260">
        <f t="shared" ref="P3:P20" si="0">O3-N3</f>
        <v>0</v>
      </c>
      <c r="Q3" s="332" t="str">
        <f>IF(ISERROR(P3/N3),"n/a",(P3/N3))</f>
        <v>n/a</v>
      </c>
      <c r="R3" s="420">
        <v>0</v>
      </c>
      <c r="S3" s="421">
        <v>0</v>
      </c>
      <c r="T3" s="260">
        <f>S3-R3</f>
        <v>0</v>
      </c>
      <c r="U3" s="335" t="str">
        <f>IF(ISERROR(T3/R3),"n/a",(T3/R3))</f>
        <v>n/a</v>
      </c>
    </row>
    <row r="4" spans="1:21" s="16" customFormat="1" x14ac:dyDescent="0.25">
      <c r="A4" s="173" t="s">
        <v>57</v>
      </c>
      <c r="B4" s="256">
        <v>185</v>
      </c>
      <c r="C4" s="257">
        <v>144</v>
      </c>
      <c r="D4" s="258">
        <f>C4-B4</f>
        <v>-41</v>
      </c>
      <c r="E4" s="259">
        <f>IF(ISERROR(D4/B4),"n/a",(D4/B4))</f>
        <v>-0.22162162162162163</v>
      </c>
      <c r="F4" s="256">
        <v>138</v>
      </c>
      <c r="G4" s="257">
        <v>118</v>
      </c>
      <c r="H4" s="257">
        <f>G4-F4</f>
        <v>-20</v>
      </c>
      <c r="I4" s="259">
        <f>IF(ISERROR(H4/F4),"n/a",(H4/F4))</f>
        <v>-0.14492753623188406</v>
      </c>
      <c r="J4" s="256">
        <v>7</v>
      </c>
      <c r="K4" s="257">
        <v>6</v>
      </c>
      <c r="L4" s="257">
        <f>K4-J4</f>
        <v>-1</v>
      </c>
      <c r="M4" s="259">
        <f>IF(ISERROR(L4/J4),"n/a",(L4/J4))</f>
        <v>-0.14285714285714285</v>
      </c>
      <c r="N4" s="256">
        <v>0</v>
      </c>
      <c r="O4" s="257">
        <v>0</v>
      </c>
      <c r="P4" s="260">
        <f t="shared" si="0"/>
        <v>0</v>
      </c>
      <c r="Q4" s="332" t="str">
        <f t="shared" ref="Q4:Q57" si="1">IF(ISERROR(P4/N4),"n/a",(P4/N4))</f>
        <v>n/a</v>
      </c>
      <c r="R4" s="334">
        <v>0</v>
      </c>
      <c r="S4" s="328">
        <v>0</v>
      </c>
      <c r="T4" s="260">
        <f>S4-R4</f>
        <v>0</v>
      </c>
      <c r="U4" s="261" t="str">
        <f>IF(ISERROR(T4/R4),"n/a",(T4/R4))</f>
        <v>n/a</v>
      </c>
    </row>
    <row r="5" spans="1:21" s="16" customFormat="1" x14ac:dyDescent="0.25">
      <c r="A5" s="173" t="s">
        <v>58</v>
      </c>
      <c r="B5" s="256">
        <v>134</v>
      </c>
      <c r="C5" s="257">
        <v>137</v>
      </c>
      <c r="D5" s="258">
        <f t="shared" ref="D5:D42" si="2">C5-B5</f>
        <v>3</v>
      </c>
      <c r="E5" s="259">
        <f t="shared" ref="E5:E42" si="3">IF(ISERROR(D5/B5),"n/a",(D5/B5))</f>
        <v>2.2388059701492536E-2</v>
      </c>
      <c r="F5" s="256">
        <v>0</v>
      </c>
      <c r="G5" s="257">
        <v>0</v>
      </c>
      <c r="H5" s="257">
        <f t="shared" ref="H5:H42" si="4">G5-F5</f>
        <v>0</v>
      </c>
      <c r="I5" s="259" t="str">
        <f t="shared" ref="I5:I42" si="5">IF(ISERROR(H5/F5),"n/a",(H5/F5))</f>
        <v>n/a</v>
      </c>
      <c r="J5" s="256">
        <v>0</v>
      </c>
      <c r="K5" s="257">
        <v>0</v>
      </c>
      <c r="L5" s="257">
        <f t="shared" ref="L5:L42" si="6">K5-J5</f>
        <v>0</v>
      </c>
      <c r="M5" s="259" t="str">
        <f t="shared" ref="M5:M42" si="7">IF(ISERROR(L5/J5),"n/a",(L5/J5))</f>
        <v>n/a</v>
      </c>
      <c r="N5" s="256">
        <v>0</v>
      </c>
      <c r="O5" s="257">
        <v>0</v>
      </c>
      <c r="P5" s="260">
        <f t="shared" si="0"/>
        <v>0</v>
      </c>
      <c r="Q5" s="332" t="str">
        <f t="shared" si="1"/>
        <v>n/a</v>
      </c>
      <c r="R5" s="334">
        <v>0</v>
      </c>
      <c r="S5" s="328">
        <v>0</v>
      </c>
      <c r="T5" s="260">
        <f t="shared" ref="T5:T57" si="8">S5-R5</f>
        <v>0</v>
      </c>
      <c r="U5" s="261" t="str">
        <f t="shared" ref="U5:U57" si="9">IF(ISERROR(T5/R5),"n/a",(T5/R5))</f>
        <v>n/a</v>
      </c>
    </row>
    <row r="6" spans="1:21" s="16" customFormat="1" x14ac:dyDescent="0.25">
      <c r="A6" s="173" t="s">
        <v>59</v>
      </c>
      <c r="B6" s="256">
        <v>58</v>
      </c>
      <c r="C6" s="257">
        <v>38</v>
      </c>
      <c r="D6" s="258">
        <f t="shared" si="2"/>
        <v>-20</v>
      </c>
      <c r="E6" s="259">
        <f t="shared" si="3"/>
        <v>-0.34482758620689657</v>
      </c>
      <c r="F6" s="256">
        <v>36</v>
      </c>
      <c r="G6" s="257">
        <v>32</v>
      </c>
      <c r="H6" s="257">
        <f t="shared" si="4"/>
        <v>-4</v>
      </c>
      <c r="I6" s="259">
        <f t="shared" si="5"/>
        <v>-0.1111111111111111</v>
      </c>
      <c r="J6" s="256">
        <v>1</v>
      </c>
      <c r="K6" s="257">
        <v>2</v>
      </c>
      <c r="L6" s="257">
        <f t="shared" si="6"/>
        <v>1</v>
      </c>
      <c r="M6" s="259">
        <f t="shared" si="7"/>
        <v>1</v>
      </c>
      <c r="N6" s="256">
        <v>0</v>
      </c>
      <c r="O6" s="257">
        <v>0</v>
      </c>
      <c r="P6" s="260">
        <f t="shared" si="0"/>
        <v>0</v>
      </c>
      <c r="Q6" s="332" t="str">
        <f t="shared" si="1"/>
        <v>n/a</v>
      </c>
      <c r="R6" s="334">
        <v>0</v>
      </c>
      <c r="S6" s="328">
        <v>0</v>
      </c>
      <c r="T6" s="260">
        <f t="shared" si="8"/>
        <v>0</v>
      </c>
      <c r="U6" s="261" t="str">
        <f t="shared" si="9"/>
        <v>n/a</v>
      </c>
    </row>
    <row r="7" spans="1:21" s="16" customFormat="1" x14ac:dyDescent="0.25">
      <c r="A7" s="173" t="s">
        <v>60</v>
      </c>
      <c r="B7" s="256">
        <v>12</v>
      </c>
      <c r="C7" s="257">
        <v>6</v>
      </c>
      <c r="D7" s="258">
        <f t="shared" si="2"/>
        <v>-6</v>
      </c>
      <c r="E7" s="259">
        <f t="shared" si="3"/>
        <v>-0.5</v>
      </c>
      <c r="F7" s="256">
        <v>9</v>
      </c>
      <c r="G7" s="257">
        <v>5</v>
      </c>
      <c r="H7" s="257">
        <f t="shared" si="4"/>
        <v>-4</v>
      </c>
      <c r="I7" s="259">
        <f t="shared" si="5"/>
        <v>-0.44444444444444442</v>
      </c>
      <c r="J7" s="256">
        <v>0</v>
      </c>
      <c r="K7" s="257">
        <v>0</v>
      </c>
      <c r="L7" s="257">
        <f t="shared" si="6"/>
        <v>0</v>
      </c>
      <c r="M7" s="259" t="str">
        <f t="shared" si="7"/>
        <v>n/a</v>
      </c>
      <c r="N7" s="256">
        <v>0</v>
      </c>
      <c r="O7" s="257">
        <v>0</v>
      </c>
      <c r="P7" s="260">
        <f t="shared" si="0"/>
        <v>0</v>
      </c>
      <c r="Q7" s="332" t="str">
        <f t="shared" si="1"/>
        <v>n/a</v>
      </c>
      <c r="R7" s="334">
        <v>0</v>
      </c>
      <c r="S7" s="328">
        <v>0</v>
      </c>
      <c r="T7" s="260">
        <f t="shared" si="8"/>
        <v>0</v>
      </c>
      <c r="U7" s="261" t="str">
        <f t="shared" si="9"/>
        <v>n/a</v>
      </c>
    </row>
    <row r="8" spans="1:21" s="16" customFormat="1" x14ac:dyDescent="0.25">
      <c r="A8" s="173" t="s">
        <v>61</v>
      </c>
      <c r="B8" s="256">
        <v>4</v>
      </c>
      <c r="C8" s="257">
        <v>5</v>
      </c>
      <c r="D8" s="258">
        <f t="shared" si="2"/>
        <v>1</v>
      </c>
      <c r="E8" s="259">
        <f t="shared" si="3"/>
        <v>0.25</v>
      </c>
      <c r="F8" s="256">
        <v>3</v>
      </c>
      <c r="G8" s="257">
        <v>5</v>
      </c>
      <c r="H8" s="257">
        <f t="shared" si="4"/>
        <v>2</v>
      </c>
      <c r="I8" s="259">
        <f t="shared" si="5"/>
        <v>0.66666666666666663</v>
      </c>
      <c r="J8" s="256">
        <v>0</v>
      </c>
      <c r="K8" s="257">
        <v>1</v>
      </c>
      <c r="L8" s="257">
        <f t="shared" si="6"/>
        <v>1</v>
      </c>
      <c r="M8" s="259" t="str">
        <f t="shared" si="7"/>
        <v>n/a</v>
      </c>
      <c r="N8" s="256">
        <v>0</v>
      </c>
      <c r="O8" s="257">
        <v>0</v>
      </c>
      <c r="P8" s="260">
        <f t="shared" si="0"/>
        <v>0</v>
      </c>
      <c r="Q8" s="332" t="str">
        <f t="shared" si="1"/>
        <v>n/a</v>
      </c>
      <c r="R8" s="334">
        <v>0</v>
      </c>
      <c r="S8" s="328">
        <v>0</v>
      </c>
      <c r="T8" s="260">
        <f t="shared" si="8"/>
        <v>0</v>
      </c>
      <c r="U8" s="261" t="str">
        <f t="shared" si="9"/>
        <v>n/a</v>
      </c>
    </row>
    <row r="9" spans="1:21" s="16" customFormat="1" x14ac:dyDescent="0.25">
      <c r="A9" s="173" t="s">
        <v>62</v>
      </c>
      <c r="B9" s="256">
        <v>5</v>
      </c>
      <c r="C9" s="257">
        <v>9</v>
      </c>
      <c r="D9" s="258">
        <f t="shared" si="2"/>
        <v>4</v>
      </c>
      <c r="E9" s="259">
        <f t="shared" si="3"/>
        <v>0.8</v>
      </c>
      <c r="F9" s="256">
        <v>6</v>
      </c>
      <c r="G9" s="257">
        <v>10</v>
      </c>
      <c r="H9" s="257">
        <f t="shared" si="4"/>
        <v>4</v>
      </c>
      <c r="I9" s="259">
        <f t="shared" si="5"/>
        <v>0.66666666666666663</v>
      </c>
      <c r="J9" s="256">
        <v>0</v>
      </c>
      <c r="K9" s="257">
        <v>0</v>
      </c>
      <c r="L9" s="257">
        <f t="shared" si="6"/>
        <v>0</v>
      </c>
      <c r="M9" s="259" t="str">
        <f t="shared" si="7"/>
        <v>n/a</v>
      </c>
      <c r="N9" s="256">
        <v>0</v>
      </c>
      <c r="O9" s="257">
        <v>0</v>
      </c>
      <c r="P9" s="260">
        <f t="shared" si="0"/>
        <v>0</v>
      </c>
      <c r="Q9" s="332" t="str">
        <f t="shared" si="1"/>
        <v>n/a</v>
      </c>
      <c r="R9" s="334">
        <v>0</v>
      </c>
      <c r="S9" s="328">
        <v>0</v>
      </c>
      <c r="T9" s="260">
        <f t="shared" si="8"/>
        <v>0</v>
      </c>
      <c r="U9" s="261" t="str">
        <f t="shared" si="9"/>
        <v>n/a</v>
      </c>
    </row>
    <row r="10" spans="1:21" s="1" customFormat="1" x14ac:dyDescent="0.25">
      <c r="A10" s="173" t="s">
        <v>63</v>
      </c>
      <c r="B10" s="256">
        <v>29</v>
      </c>
      <c r="C10" s="257">
        <v>27</v>
      </c>
      <c r="D10" s="258">
        <f t="shared" si="2"/>
        <v>-2</v>
      </c>
      <c r="E10" s="259">
        <f t="shared" si="3"/>
        <v>-6.8965517241379309E-2</v>
      </c>
      <c r="F10" s="256">
        <v>16</v>
      </c>
      <c r="G10" s="257">
        <v>26</v>
      </c>
      <c r="H10" s="257">
        <f t="shared" si="4"/>
        <v>10</v>
      </c>
      <c r="I10" s="259">
        <f t="shared" si="5"/>
        <v>0.625</v>
      </c>
      <c r="J10" s="256">
        <v>0</v>
      </c>
      <c r="K10" s="257">
        <v>0</v>
      </c>
      <c r="L10" s="257">
        <f t="shared" si="6"/>
        <v>0</v>
      </c>
      <c r="M10" s="259" t="str">
        <f t="shared" si="7"/>
        <v>n/a</v>
      </c>
      <c r="N10" s="256">
        <v>0</v>
      </c>
      <c r="O10" s="257">
        <v>0</v>
      </c>
      <c r="P10" s="260">
        <f t="shared" si="0"/>
        <v>0</v>
      </c>
      <c r="Q10" s="332" t="str">
        <f t="shared" si="1"/>
        <v>n/a</v>
      </c>
      <c r="R10" s="334">
        <v>0</v>
      </c>
      <c r="S10" s="328">
        <v>0</v>
      </c>
      <c r="T10" s="260">
        <f t="shared" si="8"/>
        <v>0</v>
      </c>
      <c r="U10" s="261" t="str">
        <f t="shared" si="9"/>
        <v>n/a</v>
      </c>
    </row>
    <row r="11" spans="1:21" s="1" customFormat="1" x14ac:dyDescent="0.25">
      <c r="A11" s="173" t="s">
        <v>64</v>
      </c>
      <c r="B11" s="256">
        <v>416</v>
      </c>
      <c r="C11" s="257">
        <v>411</v>
      </c>
      <c r="D11" s="258">
        <f t="shared" si="2"/>
        <v>-5</v>
      </c>
      <c r="E11" s="259">
        <f t="shared" si="3"/>
        <v>-1.201923076923077E-2</v>
      </c>
      <c r="F11" s="256">
        <v>316</v>
      </c>
      <c r="G11" s="257">
        <v>378</v>
      </c>
      <c r="H11" s="257">
        <f t="shared" si="4"/>
        <v>62</v>
      </c>
      <c r="I11" s="259">
        <f t="shared" si="5"/>
        <v>0.19620253164556961</v>
      </c>
      <c r="J11" s="256">
        <v>3</v>
      </c>
      <c r="K11" s="257">
        <v>4</v>
      </c>
      <c r="L11" s="257">
        <f t="shared" si="6"/>
        <v>1</v>
      </c>
      <c r="M11" s="259">
        <f t="shared" si="7"/>
        <v>0.33333333333333331</v>
      </c>
      <c r="N11" s="256">
        <v>0</v>
      </c>
      <c r="O11" s="257">
        <v>0</v>
      </c>
      <c r="P11" s="260">
        <f t="shared" si="0"/>
        <v>0</v>
      </c>
      <c r="Q11" s="332" t="str">
        <f t="shared" si="1"/>
        <v>n/a</v>
      </c>
      <c r="R11" s="334">
        <v>0</v>
      </c>
      <c r="S11" s="328">
        <v>0</v>
      </c>
      <c r="T11" s="260">
        <f t="shared" si="8"/>
        <v>0</v>
      </c>
      <c r="U11" s="261" t="str">
        <f t="shared" si="9"/>
        <v>n/a</v>
      </c>
    </row>
    <row r="12" spans="1:21" s="1" customFormat="1" x14ac:dyDescent="0.25">
      <c r="A12" s="173" t="s">
        <v>112</v>
      </c>
      <c r="B12" s="256">
        <v>0</v>
      </c>
      <c r="C12" s="257">
        <v>1</v>
      </c>
      <c r="D12" s="258">
        <f t="shared" si="2"/>
        <v>1</v>
      </c>
      <c r="E12" s="259" t="str">
        <f t="shared" si="3"/>
        <v>n/a</v>
      </c>
      <c r="F12" s="256">
        <v>0</v>
      </c>
      <c r="G12" s="257">
        <v>0</v>
      </c>
      <c r="H12" s="257">
        <f t="shared" si="4"/>
        <v>0</v>
      </c>
      <c r="I12" s="259" t="str">
        <f t="shared" si="5"/>
        <v>n/a</v>
      </c>
      <c r="J12" s="256">
        <v>0</v>
      </c>
      <c r="K12" s="257">
        <v>0</v>
      </c>
      <c r="L12" s="257">
        <f t="shared" si="6"/>
        <v>0</v>
      </c>
      <c r="M12" s="259" t="str">
        <f t="shared" si="7"/>
        <v>n/a</v>
      </c>
      <c r="N12" s="256">
        <v>0</v>
      </c>
      <c r="O12" s="257">
        <v>0</v>
      </c>
      <c r="P12" s="260">
        <f t="shared" si="0"/>
        <v>0</v>
      </c>
      <c r="Q12" s="332" t="str">
        <f t="shared" si="1"/>
        <v>n/a</v>
      </c>
      <c r="R12" s="334">
        <v>0</v>
      </c>
      <c r="S12" s="328">
        <v>0</v>
      </c>
      <c r="T12" s="260">
        <f t="shared" si="8"/>
        <v>0</v>
      </c>
      <c r="U12" s="261" t="str">
        <f t="shared" si="9"/>
        <v>n/a</v>
      </c>
    </row>
    <row r="13" spans="1:21" s="1" customFormat="1" x14ac:dyDescent="0.25">
      <c r="A13" s="173" t="s">
        <v>65</v>
      </c>
      <c r="B13" s="256">
        <v>35</v>
      </c>
      <c r="C13" s="257">
        <v>27</v>
      </c>
      <c r="D13" s="258">
        <f>C13-B13</f>
        <v>-8</v>
      </c>
      <c r="E13" s="259">
        <f>IF(ISERROR(D13/B13),"n/a",(D13/B13))</f>
        <v>-0.22857142857142856</v>
      </c>
      <c r="F13" s="256">
        <v>26</v>
      </c>
      <c r="G13" s="257">
        <v>23</v>
      </c>
      <c r="H13" s="257">
        <f t="shared" si="4"/>
        <v>-3</v>
      </c>
      <c r="I13" s="259">
        <f t="shared" si="5"/>
        <v>-0.11538461538461539</v>
      </c>
      <c r="J13" s="256">
        <v>0</v>
      </c>
      <c r="K13" s="257">
        <v>1</v>
      </c>
      <c r="L13" s="257">
        <f t="shared" si="6"/>
        <v>1</v>
      </c>
      <c r="M13" s="259" t="str">
        <f t="shared" si="7"/>
        <v>n/a</v>
      </c>
      <c r="N13" s="256">
        <v>0</v>
      </c>
      <c r="O13" s="257">
        <v>0</v>
      </c>
      <c r="P13" s="260">
        <f t="shared" si="0"/>
        <v>0</v>
      </c>
      <c r="Q13" s="332" t="str">
        <f t="shared" si="1"/>
        <v>n/a</v>
      </c>
      <c r="R13" s="334">
        <v>0</v>
      </c>
      <c r="S13" s="328">
        <v>0</v>
      </c>
      <c r="T13" s="260">
        <f t="shared" si="8"/>
        <v>0</v>
      </c>
      <c r="U13" s="261" t="str">
        <f t="shared" si="9"/>
        <v>n/a</v>
      </c>
    </row>
    <row r="14" spans="1:21" x14ac:dyDescent="0.25">
      <c r="A14" s="173" t="s">
        <v>66</v>
      </c>
      <c r="B14" s="256">
        <v>81</v>
      </c>
      <c r="C14" s="257">
        <v>88</v>
      </c>
      <c r="D14" s="263">
        <f t="shared" si="2"/>
        <v>7</v>
      </c>
      <c r="E14" s="264">
        <f t="shared" si="3"/>
        <v>8.6419753086419748E-2</v>
      </c>
      <c r="F14" s="256">
        <v>52</v>
      </c>
      <c r="G14" s="257">
        <v>74</v>
      </c>
      <c r="H14" s="262">
        <f t="shared" si="4"/>
        <v>22</v>
      </c>
      <c r="I14" s="264">
        <f t="shared" si="5"/>
        <v>0.42307692307692307</v>
      </c>
      <c r="J14" s="256">
        <v>6</v>
      </c>
      <c r="K14" s="257">
        <v>10</v>
      </c>
      <c r="L14" s="262">
        <f t="shared" si="6"/>
        <v>4</v>
      </c>
      <c r="M14" s="264">
        <f t="shared" si="7"/>
        <v>0.66666666666666663</v>
      </c>
      <c r="N14" s="256">
        <v>0</v>
      </c>
      <c r="O14" s="257">
        <v>0</v>
      </c>
      <c r="P14" s="265">
        <f t="shared" si="0"/>
        <v>0</v>
      </c>
      <c r="Q14" s="333" t="str">
        <f t="shared" si="1"/>
        <v>n/a</v>
      </c>
      <c r="R14" s="334">
        <v>0</v>
      </c>
      <c r="S14" s="328">
        <v>0</v>
      </c>
      <c r="T14" s="260">
        <f t="shared" si="8"/>
        <v>0</v>
      </c>
      <c r="U14" s="261" t="str">
        <f t="shared" si="9"/>
        <v>n/a</v>
      </c>
    </row>
    <row r="15" spans="1:21" x14ac:dyDescent="0.25">
      <c r="A15" s="173" t="s">
        <v>67</v>
      </c>
      <c r="B15" s="256">
        <v>23</v>
      </c>
      <c r="C15" s="257">
        <v>18</v>
      </c>
      <c r="D15" s="263">
        <f t="shared" si="2"/>
        <v>-5</v>
      </c>
      <c r="E15" s="264">
        <f t="shared" si="3"/>
        <v>-0.21739130434782608</v>
      </c>
      <c r="F15" s="256">
        <v>14</v>
      </c>
      <c r="G15" s="257">
        <v>14</v>
      </c>
      <c r="H15" s="262">
        <f t="shared" si="4"/>
        <v>0</v>
      </c>
      <c r="I15" s="264">
        <f t="shared" si="5"/>
        <v>0</v>
      </c>
      <c r="J15" s="256">
        <v>2</v>
      </c>
      <c r="K15" s="257">
        <v>1</v>
      </c>
      <c r="L15" s="262">
        <f t="shared" si="6"/>
        <v>-1</v>
      </c>
      <c r="M15" s="264">
        <f t="shared" si="7"/>
        <v>-0.5</v>
      </c>
      <c r="N15" s="256">
        <v>0</v>
      </c>
      <c r="O15" s="257">
        <v>0</v>
      </c>
      <c r="P15" s="265">
        <f t="shared" si="0"/>
        <v>0</v>
      </c>
      <c r="Q15" s="333" t="str">
        <f t="shared" si="1"/>
        <v>n/a</v>
      </c>
      <c r="R15" s="334">
        <v>0</v>
      </c>
      <c r="S15" s="328">
        <v>0</v>
      </c>
      <c r="T15" s="260">
        <f t="shared" si="8"/>
        <v>0</v>
      </c>
      <c r="U15" s="261" t="str">
        <f t="shared" si="9"/>
        <v>n/a</v>
      </c>
    </row>
    <row r="16" spans="1:21" s="305" customFormat="1" x14ac:dyDescent="0.25">
      <c r="A16" s="173" t="s">
        <v>68</v>
      </c>
      <c r="B16" s="256">
        <v>525</v>
      </c>
      <c r="C16" s="257">
        <v>401</v>
      </c>
      <c r="D16" s="263">
        <f t="shared" si="2"/>
        <v>-124</v>
      </c>
      <c r="E16" s="264">
        <f t="shared" si="3"/>
        <v>-0.2361904761904762</v>
      </c>
      <c r="F16" s="256">
        <v>350</v>
      </c>
      <c r="G16" s="257">
        <v>302</v>
      </c>
      <c r="H16" s="262">
        <f t="shared" si="4"/>
        <v>-48</v>
      </c>
      <c r="I16" s="264">
        <f t="shared" si="5"/>
        <v>-0.13714285714285715</v>
      </c>
      <c r="J16" s="256">
        <v>3</v>
      </c>
      <c r="K16" s="257">
        <v>3</v>
      </c>
      <c r="L16" s="262">
        <f t="shared" si="6"/>
        <v>0</v>
      </c>
      <c r="M16" s="264">
        <f t="shared" si="7"/>
        <v>0</v>
      </c>
      <c r="N16" s="256">
        <v>0</v>
      </c>
      <c r="O16" s="257">
        <v>0</v>
      </c>
      <c r="P16" s="265">
        <f t="shared" si="0"/>
        <v>0</v>
      </c>
      <c r="Q16" s="333" t="str">
        <f t="shared" si="1"/>
        <v>n/a</v>
      </c>
      <c r="R16" s="334">
        <v>0</v>
      </c>
      <c r="S16" s="328">
        <v>0</v>
      </c>
      <c r="T16" s="260">
        <f t="shared" si="8"/>
        <v>0</v>
      </c>
      <c r="U16" s="261" t="str">
        <f t="shared" si="9"/>
        <v>n/a</v>
      </c>
    </row>
    <row r="17" spans="1:21" x14ac:dyDescent="0.25">
      <c r="A17" s="173" t="s">
        <v>69</v>
      </c>
      <c r="B17" s="256">
        <v>49</v>
      </c>
      <c r="C17" s="257">
        <v>32</v>
      </c>
      <c r="D17" s="263">
        <f t="shared" si="2"/>
        <v>-17</v>
      </c>
      <c r="E17" s="264">
        <f t="shared" si="3"/>
        <v>-0.34693877551020408</v>
      </c>
      <c r="F17" s="256">
        <v>32</v>
      </c>
      <c r="G17" s="257">
        <v>37</v>
      </c>
      <c r="H17" s="262">
        <f t="shared" si="4"/>
        <v>5</v>
      </c>
      <c r="I17" s="264">
        <f t="shared" si="5"/>
        <v>0.15625</v>
      </c>
      <c r="J17" s="256">
        <v>0</v>
      </c>
      <c r="K17" s="257">
        <v>1</v>
      </c>
      <c r="L17" s="262">
        <f t="shared" si="6"/>
        <v>1</v>
      </c>
      <c r="M17" s="264" t="str">
        <f t="shared" si="7"/>
        <v>n/a</v>
      </c>
      <c r="N17" s="256">
        <v>0</v>
      </c>
      <c r="O17" s="257">
        <v>0</v>
      </c>
      <c r="P17" s="265">
        <f t="shared" si="0"/>
        <v>0</v>
      </c>
      <c r="Q17" s="333" t="str">
        <f t="shared" si="1"/>
        <v>n/a</v>
      </c>
      <c r="R17" s="334">
        <v>0</v>
      </c>
      <c r="S17" s="328">
        <v>0</v>
      </c>
      <c r="T17" s="260">
        <f t="shared" si="8"/>
        <v>0</v>
      </c>
      <c r="U17" s="261" t="str">
        <f t="shared" si="9"/>
        <v>n/a</v>
      </c>
    </row>
    <row r="18" spans="1:21" x14ac:dyDescent="0.25">
      <c r="A18" s="173" t="s">
        <v>70</v>
      </c>
      <c r="B18" s="256">
        <v>326</v>
      </c>
      <c r="C18" s="257">
        <v>287</v>
      </c>
      <c r="D18" s="263">
        <f t="shared" si="2"/>
        <v>-39</v>
      </c>
      <c r="E18" s="264">
        <f t="shared" si="3"/>
        <v>-0.1196319018404908</v>
      </c>
      <c r="F18" s="256">
        <v>224</v>
      </c>
      <c r="G18" s="257">
        <v>237</v>
      </c>
      <c r="H18" s="262">
        <f t="shared" si="4"/>
        <v>13</v>
      </c>
      <c r="I18" s="264">
        <f t="shared" si="5"/>
        <v>5.8035714285714288E-2</v>
      </c>
      <c r="J18" s="256">
        <v>9</v>
      </c>
      <c r="K18" s="257">
        <v>15</v>
      </c>
      <c r="L18" s="262">
        <f t="shared" si="6"/>
        <v>6</v>
      </c>
      <c r="M18" s="264">
        <f t="shared" si="7"/>
        <v>0.66666666666666663</v>
      </c>
      <c r="N18" s="256">
        <v>0</v>
      </c>
      <c r="O18" s="257">
        <v>0</v>
      </c>
      <c r="P18" s="265">
        <f t="shared" si="0"/>
        <v>0</v>
      </c>
      <c r="Q18" s="333" t="str">
        <f t="shared" si="1"/>
        <v>n/a</v>
      </c>
      <c r="R18" s="334">
        <v>0</v>
      </c>
      <c r="S18" s="328">
        <v>0</v>
      </c>
      <c r="T18" s="260">
        <f t="shared" si="8"/>
        <v>0</v>
      </c>
      <c r="U18" s="261" t="str">
        <f t="shared" si="9"/>
        <v>n/a</v>
      </c>
    </row>
    <row r="19" spans="1:21" x14ac:dyDescent="0.25">
      <c r="A19" s="173" t="s">
        <v>71</v>
      </c>
      <c r="B19" s="256">
        <v>10</v>
      </c>
      <c r="C19" s="257">
        <v>18</v>
      </c>
      <c r="D19" s="263">
        <f t="shared" si="2"/>
        <v>8</v>
      </c>
      <c r="E19" s="264">
        <f t="shared" si="3"/>
        <v>0.8</v>
      </c>
      <c r="F19" s="256">
        <v>7</v>
      </c>
      <c r="G19" s="257">
        <v>15</v>
      </c>
      <c r="H19" s="262">
        <f t="shared" si="4"/>
        <v>8</v>
      </c>
      <c r="I19" s="264">
        <f t="shared" si="5"/>
        <v>1.1428571428571428</v>
      </c>
      <c r="J19" s="256">
        <v>1</v>
      </c>
      <c r="K19" s="257">
        <v>1</v>
      </c>
      <c r="L19" s="262">
        <f t="shared" si="6"/>
        <v>0</v>
      </c>
      <c r="M19" s="264">
        <f t="shared" si="7"/>
        <v>0</v>
      </c>
      <c r="N19" s="256">
        <v>0</v>
      </c>
      <c r="O19" s="257">
        <v>0</v>
      </c>
      <c r="P19" s="265">
        <f t="shared" si="0"/>
        <v>0</v>
      </c>
      <c r="Q19" s="333" t="str">
        <f t="shared" si="1"/>
        <v>n/a</v>
      </c>
      <c r="R19" s="334">
        <v>0</v>
      </c>
      <c r="S19" s="328">
        <v>0</v>
      </c>
      <c r="T19" s="260">
        <f t="shared" si="8"/>
        <v>0</v>
      </c>
      <c r="U19" s="261" t="str">
        <f t="shared" si="9"/>
        <v>n/a</v>
      </c>
    </row>
    <row r="20" spans="1:21" x14ac:dyDescent="0.25">
      <c r="A20" s="173" t="s">
        <v>108</v>
      </c>
      <c r="B20" s="256">
        <v>30</v>
      </c>
      <c r="C20" s="257">
        <v>14</v>
      </c>
      <c r="D20" s="263">
        <f t="shared" si="2"/>
        <v>-16</v>
      </c>
      <c r="E20" s="264">
        <f t="shared" si="3"/>
        <v>-0.53333333333333333</v>
      </c>
      <c r="F20" s="256">
        <v>29</v>
      </c>
      <c r="G20" s="257">
        <v>24</v>
      </c>
      <c r="H20" s="262">
        <f t="shared" si="4"/>
        <v>-5</v>
      </c>
      <c r="I20" s="264">
        <f t="shared" si="5"/>
        <v>-0.17241379310344829</v>
      </c>
      <c r="J20" s="256">
        <v>1</v>
      </c>
      <c r="K20" s="257">
        <v>1</v>
      </c>
      <c r="L20" s="262">
        <f t="shared" si="6"/>
        <v>0</v>
      </c>
      <c r="M20" s="264">
        <f t="shared" si="7"/>
        <v>0</v>
      </c>
      <c r="N20" s="256">
        <v>0</v>
      </c>
      <c r="O20" s="257">
        <v>0</v>
      </c>
      <c r="P20" s="265">
        <f t="shared" si="0"/>
        <v>0</v>
      </c>
      <c r="Q20" s="333" t="str">
        <f t="shared" si="1"/>
        <v>n/a</v>
      </c>
      <c r="R20" s="334">
        <v>0</v>
      </c>
      <c r="S20" s="328">
        <v>0</v>
      </c>
      <c r="T20" s="260">
        <f t="shared" si="8"/>
        <v>0</v>
      </c>
      <c r="U20" s="261" t="str">
        <f t="shared" si="9"/>
        <v>n/a</v>
      </c>
    </row>
    <row r="21" spans="1:21" x14ac:dyDescent="0.25">
      <c r="A21" s="173" t="s">
        <v>72</v>
      </c>
      <c r="B21" s="256">
        <v>92</v>
      </c>
      <c r="C21" s="257">
        <v>85</v>
      </c>
      <c r="D21" s="263">
        <f t="shared" si="2"/>
        <v>-7</v>
      </c>
      <c r="E21" s="264">
        <f t="shared" si="3"/>
        <v>-7.6086956521739135E-2</v>
      </c>
      <c r="F21" s="256">
        <v>64</v>
      </c>
      <c r="G21" s="257">
        <v>72</v>
      </c>
      <c r="H21" s="262">
        <f t="shared" si="4"/>
        <v>8</v>
      </c>
      <c r="I21" s="264">
        <f t="shared" si="5"/>
        <v>0.125</v>
      </c>
      <c r="J21" s="256">
        <v>0</v>
      </c>
      <c r="K21" s="257">
        <v>0</v>
      </c>
      <c r="L21" s="262">
        <f t="shared" si="6"/>
        <v>0</v>
      </c>
      <c r="M21" s="264" t="str">
        <f t="shared" si="7"/>
        <v>n/a</v>
      </c>
      <c r="N21" s="256">
        <v>0</v>
      </c>
      <c r="O21" s="257">
        <v>0</v>
      </c>
      <c r="P21" s="265">
        <f t="shared" ref="P21:P34" si="10">O21-N21</f>
        <v>0</v>
      </c>
      <c r="Q21" s="333" t="str">
        <f>IF(ISERROR(P21/N21),"n/a",(P21/N21))</f>
        <v>n/a</v>
      </c>
      <c r="R21" s="334">
        <v>0</v>
      </c>
      <c r="S21" s="328">
        <v>0</v>
      </c>
      <c r="T21" s="260">
        <f t="shared" si="8"/>
        <v>0</v>
      </c>
      <c r="U21" s="261" t="str">
        <f t="shared" si="9"/>
        <v>n/a</v>
      </c>
    </row>
    <row r="22" spans="1:21" x14ac:dyDescent="0.25">
      <c r="A22" s="173" t="s">
        <v>127</v>
      </c>
      <c r="B22" s="256">
        <v>0</v>
      </c>
      <c r="C22" s="257">
        <v>0</v>
      </c>
      <c r="D22" s="263">
        <f t="shared" si="2"/>
        <v>0</v>
      </c>
      <c r="E22" s="264" t="str">
        <f t="shared" si="3"/>
        <v>n/a</v>
      </c>
      <c r="F22" s="256">
        <v>0</v>
      </c>
      <c r="G22" s="257">
        <v>0</v>
      </c>
      <c r="H22" s="262">
        <f t="shared" si="4"/>
        <v>0</v>
      </c>
      <c r="I22" s="264" t="str">
        <f t="shared" si="5"/>
        <v>n/a</v>
      </c>
      <c r="J22" s="256">
        <v>0</v>
      </c>
      <c r="K22" s="257">
        <v>0</v>
      </c>
      <c r="L22" s="262">
        <f t="shared" si="6"/>
        <v>0</v>
      </c>
      <c r="M22" s="264" t="str">
        <f t="shared" si="7"/>
        <v>n/a</v>
      </c>
      <c r="N22" s="256">
        <v>0</v>
      </c>
      <c r="O22" s="257">
        <v>0</v>
      </c>
      <c r="P22" s="265">
        <f t="shared" si="10"/>
        <v>0</v>
      </c>
      <c r="Q22" s="333" t="str">
        <f>IF(ISERROR(P22/N22),"n/a",(P22/N22))</f>
        <v>n/a</v>
      </c>
      <c r="R22" s="334">
        <v>0</v>
      </c>
      <c r="S22" s="328">
        <v>0</v>
      </c>
      <c r="T22" s="260">
        <f t="shared" si="8"/>
        <v>0</v>
      </c>
      <c r="U22" s="261" t="str">
        <f t="shared" si="9"/>
        <v>n/a</v>
      </c>
    </row>
    <row r="23" spans="1:21" x14ac:dyDescent="0.25">
      <c r="A23" s="173" t="s">
        <v>73</v>
      </c>
      <c r="B23" s="256">
        <v>248</v>
      </c>
      <c r="C23" s="257">
        <v>187</v>
      </c>
      <c r="D23" s="263">
        <f t="shared" si="2"/>
        <v>-61</v>
      </c>
      <c r="E23" s="264">
        <f t="shared" si="3"/>
        <v>-0.24596774193548387</v>
      </c>
      <c r="F23" s="256">
        <v>162</v>
      </c>
      <c r="G23" s="257">
        <v>148</v>
      </c>
      <c r="H23" s="262">
        <f t="shared" si="4"/>
        <v>-14</v>
      </c>
      <c r="I23" s="264">
        <f>IF(ISERROR(H23/F23),"n/a",(H23/F23))</f>
        <v>-8.6419753086419748E-2</v>
      </c>
      <c r="J23" s="256">
        <v>11</v>
      </c>
      <c r="K23" s="257">
        <v>11</v>
      </c>
      <c r="L23" s="262">
        <f t="shared" si="6"/>
        <v>0</v>
      </c>
      <c r="M23" s="264">
        <f t="shared" si="7"/>
        <v>0</v>
      </c>
      <c r="N23" s="256">
        <v>0</v>
      </c>
      <c r="O23" s="257">
        <v>0</v>
      </c>
      <c r="P23" s="265">
        <f t="shared" si="10"/>
        <v>0</v>
      </c>
      <c r="Q23" s="333" t="str">
        <f t="shared" si="1"/>
        <v>n/a</v>
      </c>
      <c r="R23" s="334">
        <v>0</v>
      </c>
      <c r="S23" s="328">
        <v>0</v>
      </c>
      <c r="T23" s="260">
        <f t="shared" si="8"/>
        <v>0</v>
      </c>
      <c r="U23" s="261" t="str">
        <f t="shared" si="9"/>
        <v>n/a</v>
      </c>
    </row>
    <row r="24" spans="1:21" x14ac:dyDescent="0.25">
      <c r="A24" s="173" t="s">
        <v>74</v>
      </c>
      <c r="B24" s="256">
        <v>5</v>
      </c>
      <c r="C24" s="257">
        <v>8</v>
      </c>
      <c r="D24" s="263">
        <f t="shared" si="2"/>
        <v>3</v>
      </c>
      <c r="E24" s="264">
        <f t="shared" si="3"/>
        <v>0.6</v>
      </c>
      <c r="F24" s="256">
        <v>4</v>
      </c>
      <c r="G24" s="257">
        <v>7</v>
      </c>
      <c r="H24" s="262">
        <f t="shared" si="4"/>
        <v>3</v>
      </c>
      <c r="I24" s="264">
        <f t="shared" si="5"/>
        <v>0.75</v>
      </c>
      <c r="J24" s="256">
        <v>0</v>
      </c>
      <c r="K24" s="257">
        <v>1</v>
      </c>
      <c r="L24" s="262">
        <f t="shared" si="6"/>
        <v>1</v>
      </c>
      <c r="M24" s="264" t="str">
        <f t="shared" si="7"/>
        <v>n/a</v>
      </c>
      <c r="N24" s="256">
        <v>0</v>
      </c>
      <c r="O24" s="257">
        <v>0</v>
      </c>
      <c r="P24" s="265">
        <f t="shared" si="10"/>
        <v>0</v>
      </c>
      <c r="Q24" s="333" t="str">
        <f t="shared" si="1"/>
        <v>n/a</v>
      </c>
      <c r="R24" s="334">
        <v>0</v>
      </c>
      <c r="S24" s="328">
        <v>0</v>
      </c>
      <c r="T24" s="260">
        <f t="shared" si="8"/>
        <v>0</v>
      </c>
      <c r="U24" s="261" t="str">
        <f t="shared" si="9"/>
        <v>n/a</v>
      </c>
    </row>
    <row r="25" spans="1:21" x14ac:dyDescent="0.25">
      <c r="A25" s="173" t="s">
        <v>86</v>
      </c>
      <c r="B25" s="256">
        <v>16</v>
      </c>
      <c r="C25" s="257">
        <v>9</v>
      </c>
      <c r="D25" s="263">
        <f t="shared" ref="D25:D33" si="11">C25-B25</f>
        <v>-7</v>
      </c>
      <c r="E25" s="264">
        <f t="shared" ref="E25:E33" si="12">IF(ISERROR(D25/B25),"n/a",(D25/B25))</f>
        <v>-0.4375</v>
      </c>
      <c r="F25" s="256">
        <v>7</v>
      </c>
      <c r="G25" s="257">
        <v>8</v>
      </c>
      <c r="H25" s="262">
        <f t="shared" ref="H25:H33" si="13">G25-F25</f>
        <v>1</v>
      </c>
      <c r="I25" s="264">
        <f t="shared" ref="I25:I33" si="14">IF(ISERROR(H25/F25),"n/a",(H25/F25))</f>
        <v>0.14285714285714285</v>
      </c>
      <c r="J25" s="256">
        <v>0</v>
      </c>
      <c r="K25" s="257">
        <v>0</v>
      </c>
      <c r="L25" s="262">
        <f t="shared" ref="L25:L33" si="15">K25-J25</f>
        <v>0</v>
      </c>
      <c r="M25" s="264" t="str">
        <f t="shared" ref="M25:M33" si="16">IF(ISERROR(L25/J25),"n/a",(L25/J25))</f>
        <v>n/a</v>
      </c>
      <c r="N25" s="256">
        <v>0</v>
      </c>
      <c r="O25" s="257">
        <v>0</v>
      </c>
      <c r="P25" s="265">
        <f t="shared" si="10"/>
        <v>0</v>
      </c>
      <c r="Q25" s="333" t="str">
        <f t="shared" ref="Q25:Q34" si="17">IF(ISERROR(P25/N25),"n/a",(P25/N25))</f>
        <v>n/a</v>
      </c>
      <c r="R25" s="334">
        <v>0</v>
      </c>
      <c r="S25" s="328">
        <v>0</v>
      </c>
      <c r="T25" s="260">
        <f t="shared" si="8"/>
        <v>0</v>
      </c>
      <c r="U25" s="261" t="str">
        <f t="shared" si="9"/>
        <v>n/a</v>
      </c>
    </row>
    <row r="26" spans="1:21" x14ac:dyDescent="0.25">
      <c r="A26" s="173" t="s">
        <v>85</v>
      </c>
      <c r="B26" s="256">
        <v>2</v>
      </c>
      <c r="C26" s="257">
        <v>5</v>
      </c>
      <c r="D26" s="258">
        <f t="shared" si="11"/>
        <v>3</v>
      </c>
      <c r="E26" s="259">
        <f t="shared" si="12"/>
        <v>1.5</v>
      </c>
      <c r="F26" s="256">
        <v>3</v>
      </c>
      <c r="G26" s="257">
        <v>4</v>
      </c>
      <c r="H26" s="257">
        <f t="shared" si="13"/>
        <v>1</v>
      </c>
      <c r="I26" s="259">
        <f t="shared" si="14"/>
        <v>0.33333333333333331</v>
      </c>
      <c r="J26" s="256">
        <v>0</v>
      </c>
      <c r="K26" s="257">
        <v>0</v>
      </c>
      <c r="L26" s="257">
        <f t="shared" si="15"/>
        <v>0</v>
      </c>
      <c r="M26" s="259" t="str">
        <f t="shared" si="16"/>
        <v>n/a</v>
      </c>
      <c r="N26" s="256">
        <v>0</v>
      </c>
      <c r="O26" s="257">
        <v>0</v>
      </c>
      <c r="P26" s="260">
        <f t="shared" si="10"/>
        <v>0</v>
      </c>
      <c r="Q26" s="332" t="str">
        <f t="shared" si="17"/>
        <v>n/a</v>
      </c>
      <c r="R26" s="334">
        <v>0</v>
      </c>
      <c r="S26" s="328">
        <v>0</v>
      </c>
      <c r="T26" s="260">
        <f t="shared" si="8"/>
        <v>0</v>
      </c>
      <c r="U26" s="261" t="str">
        <f t="shared" si="9"/>
        <v>n/a</v>
      </c>
    </row>
    <row r="27" spans="1:21" ht="12.75" customHeight="1" x14ac:dyDescent="0.25">
      <c r="A27" s="173" t="s">
        <v>75</v>
      </c>
      <c r="B27" s="256">
        <v>3</v>
      </c>
      <c r="C27" s="257">
        <v>0</v>
      </c>
      <c r="D27" s="258">
        <f t="shared" si="11"/>
        <v>-3</v>
      </c>
      <c r="E27" s="259">
        <f t="shared" si="12"/>
        <v>-1</v>
      </c>
      <c r="F27" s="256">
        <v>1</v>
      </c>
      <c r="G27" s="257">
        <v>0</v>
      </c>
      <c r="H27" s="257">
        <f t="shared" si="13"/>
        <v>-1</v>
      </c>
      <c r="I27" s="259">
        <f t="shared" si="14"/>
        <v>-1</v>
      </c>
      <c r="J27" s="256">
        <v>0</v>
      </c>
      <c r="K27" s="257">
        <v>0</v>
      </c>
      <c r="L27" s="257">
        <f t="shared" si="15"/>
        <v>0</v>
      </c>
      <c r="M27" s="259" t="str">
        <f t="shared" si="16"/>
        <v>n/a</v>
      </c>
      <c r="N27" s="256">
        <v>0</v>
      </c>
      <c r="O27" s="257">
        <v>0</v>
      </c>
      <c r="P27" s="260">
        <f t="shared" si="10"/>
        <v>0</v>
      </c>
      <c r="Q27" s="332" t="str">
        <f t="shared" si="17"/>
        <v>n/a</v>
      </c>
      <c r="R27" s="334">
        <v>0</v>
      </c>
      <c r="S27" s="328">
        <v>0</v>
      </c>
      <c r="T27" s="260">
        <f t="shared" si="8"/>
        <v>0</v>
      </c>
      <c r="U27" s="261" t="str">
        <f t="shared" si="9"/>
        <v>n/a</v>
      </c>
    </row>
    <row r="28" spans="1:21" ht="12.75" customHeight="1" x14ac:dyDescent="0.25">
      <c r="A28" s="173" t="s">
        <v>79</v>
      </c>
      <c r="B28" s="256">
        <v>7</v>
      </c>
      <c r="C28" s="257">
        <v>12</v>
      </c>
      <c r="D28" s="258">
        <f t="shared" si="11"/>
        <v>5</v>
      </c>
      <c r="E28" s="259">
        <f t="shared" si="12"/>
        <v>0.7142857142857143</v>
      </c>
      <c r="F28" s="256">
        <v>3</v>
      </c>
      <c r="G28" s="257">
        <v>9</v>
      </c>
      <c r="H28" s="257">
        <f t="shared" si="13"/>
        <v>6</v>
      </c>
      <c r="I28" s="259">
        <f t="shared" si="14"/>
        <v>2</v>
      </c>
      <c r="J28" s="256">
        <v>0</v>
      </c>
      <c r="K28" s="257">
        <v>1</v>
      </c>
      <c r="L28" s="257">
        <f t="shared" si="15"/>
        <v>1</v>
      </c>
      <c r="M28" s="259" t="str">
        <f t="shared" si="16"/>
        <v>n/a</v>
      </c>
      <c r="N28" s="256">
        <v>0</v>
      </c>
      <c r="O28" s="257">
        <v>0</v>
      </c>
      <c r="P28" s="260">
        <f t="shared" si="10"/>
        <v>0</v>
      </c>
      <c r="Q28" s="332" t="str">
        <f t="shared" si="17"/>
        <v>n/a</v>
      </c>
      <c r="R28" s="334">
        <v>0</v>
      </c>
      <c r="S28" s="328">
        <v>0</v>
      </c>
      <c r="T28" s="260">
        <f t="shared" si="8"/>
        <v>0</v>
      </c>
      <c r="U28" s="261" t="str">
        <f t="shared" si="9"/>
        <v>n/a</v>
      </c>
    </row>
    <row r="29" spans="1:21" x14ac:dyDescent="0.25">
      <c r="A29" s="173" t="s">
        <v>80</v>
      </c>
      <c r="B29" s="256">
        <v>3</v>
      </c>
      <c r="C29" s="257">
        <v>5</v>
      </c>
      <c r="D29" s="263">
        <f t="shared" si="11"/>
        <v>2</v>
      </c>
      <c r="E29" s="264">
        <f t="shared" si="12"/>
        <v>0.66666666666666663</v>
      </c>
      <c r="F29" s="256">
        <v>2</v>
      </c>
      <c r="G29" s="257">
        <v>4</v>
      </c>
      <c r="H29" s="262">
        <f t="shared" si="13"/>
        <v>2</v>
      </c>
      <c r="I29" s="264">
        <f t="shared" si="14"/>
        <v>1</v>
      </c>
      <c r="J29" s="256">
        <v>0</v>
      </c>
      <c r="K29" s="257">
        <v>0</v>
      </c>
      <c r="L29" s="262">
        <f t="shared" si="15"/>
        <v>0</v>
      </c>
      <c r="M29" s="264" t="str">
        <f t="shared" si="16"/>
        <v>n/a</v>
      </c>
      <c r="N29" s="256">
        <v>0</v>
      </c>
      <c r="O29" s="257">
        <v>0</v>
      </c>
      <c r="P29" s="265">
        <f t="shared" si="10"/>
        <v>0</v>
      </c>
      <c r="Q29" s="333" t="str">
        <f t="shared" si="17"/>
        <v>n/a</v>
      </c>
      <c r="R29" s="334">
        <v>0</v>
      </c>
      <c r="S29" s="328">
        <v>0</v>
      </c>
      <c r="T29" s="260">
        <f t="shared" si="8"/>
        <v>0</v>
      </c>
      <c r="U29" s="261" t="str">
        <f t="shared" si="9"/>
        <v>n/a</v>
      </c>
    </row>
    <row r="30" spans="1:21" x14ac:dyDescent="0.25">
      <c r="A30" s="173" t="s">
        <v>81</v>
      </c>
      <c r="B30" s="256">
        <v>1</v>
      </c>
      <c r="C30" s="257">
        <v>2</v>
      </c>
      <c r="D30" s="263">
        <f t="shared" si="11"/>
        <v>1</v>
      </c>
      <c r="E30" s="264">
        <f t="shared" si="12"/>
        <v>1</v>
      </c>
      <c r="F30" s="256">
        <v>1</v>
      </c>
      <c r="G30" s="257">
        <v>0</v>
      </c>
      <c r="H30" s="262">
        <f t="shared" si="13"/>
        <v>-1</v>
      </c>
      <c r="I30" s="264">
        <f t="shared" si="14"/>
        <v>-1</v>
      </c>
      <c r="J30" s="256">
        <v>0</v>
      </c>
      <c r="K30" s="257">
        <v>0</v>
      </c>
      <c r="L30" s="262">
        <f t="shared" si="15"/>
        <v>0</v>
      </c>
      <c r="M30" s="264" t="str">
        <f t="shared" si="16"/>
        <v>n/a</v>
      </c>
      <c r="N30" s="256">
        <v>0</v>
      </c>
      <c r="O30" s="257">
        <v>0</v>
      </c>
      <c r="P30" s="265">
        <f t="shared" si="10"/>
        <v>0</v>
      </c>
      <c r="Q30" s="333" t="str">
        <f t="shared" si="17"/>
        <v>n/a</v>
      </c>
      <c r="R30" s="334">
        <v>0</v>
      </c>
      <c r="S30" s="328">
        <v>0</v>
      </c>
      <c r="T30" s="260">
        <f t="shared" si="8"/>
        <v>0</v>
      </c>
      <c r="U30" s="261" t="str">
        <f t="shared" si="9"/>
        <v>n/a</v>
      </c>
    </row>
    <row r="31" spans="1:21" s="306" customFormat="1" x14ac:dyDescent="0.25">
      <c r="A31" s="173" t="s">
        <v>82</v>
      </c>
      <c r="B31" s="256">
        <v>32</v>
      </c>
      <c r="C31" s="257">
        <v>26</v>
      </c>
      <c r="D31" s="263">
        <f t="shared" si="11"/>
        <v>-6</v>
      </c>
      <c r="E31" s="264">
        <f t="shared" si="12"/>
        <v>-0.1875</v>
      </c>
      <c r="F31" s="256">
        <v>20</v>
      </c>
      <c r="G31" s="257">
        <v>18</v>
      </c>
      <c r="H31" s="262">
        <f t="shared" si="13"/>
        <v>-2</v>
      </c>
      <c r="I31" s="264">
        <f t="shared" si="14"/>
        <v>-0.1</v>
      </c>
      <c r="J31" s="256">
        <v>0</v>
      </c>
      <c r="K31" s="257">
        <v>0</v>
      </c>
      <c r="L31" s="262">
        <f t="shared" si="15"/>
        <v>0</v>
      </c>
      <c r="M31" s="264" t="str">
        <f t="shared" si="16"/>
        <v>n/a</v>
      </c>
      <c r="N31" s="256">
        <v>0</v>
      </c>
      <c r="O31" s="257">
        <v>0</v>
      </c>
      <c r="P31" s="265">
        <f t="shared" si="10"/>
        <v>0</v>
      </c>
      <c r="Q31" s="333" t="str">
        <f t="shared" si="17"/>
        <v>n/a</v>
      </c>
      <c r="R31" s="334">
        <v>0</v>
      </c>
      <c r="S31" s="328">
        <v>0</v>
      </c>
      <c r="T31" s="260">
        <f t="shared" si="8"/>
        <v>0</v>
      </c>
      <c r="U31" s="261" t="str">
        <f t="shared" si="9"/>
        <v>n/a</v>
      </c>
    </row>
    <row r="32" spans="1:21" s="305" customFormat="1" x14ac:dyDescent="0.25">
      <c r="A32" s="173" t="s">
        <v>83</v>
      </c>
      <c r="B32" s="256">
        <v>7</v>
      </c>
      <c r="C32" s="257">
        <v>8</v>
      </c>
      <c r="D32" s="263">
        <f t="shared" si="11"/>
        <v>1</v>
      </c>
      <c r="E32" s="264">
        <f t="shared" si="12"/>
        <v>0.14285714285714285</v>
      </c>
      <c r="F32" s="256">
        <v>4</v>
      </c>
      <c r="G32" s="257">
        <v>5</v>
      </c>
      <c r="H32" s="262">
        <f t="shared" si="13"/>
        <v>1</v>
      </c>
      <c r="I32" s="264">
        <f t="shared" si="14"/>
        <v>0.25</v>
      </c>
      <c r="J32" s="256">
        <v>1</v>
      </c>
      <c r="K32" s="257">
        <v>0</v>
      </c>
      <c r="L32" s="262">
        <f t="shared" si="15"/>
        <v>-1</v>
      </c>
      <c r="M32" s="264">
        <f t="shared" si="16"/>
        <v>-1</v>
      </c>
      <c r="N32" s="256">
        <v>0</v>
      </c>
      <c r="O32" s="257">
        <v>0</v>
      </c>
      <c r="P32" s="265">
        <f t="shared" si="10"/>
        <v>0</v>
      </c>
      <c r="Q32" s="333" t="str">
        <f t="shared" si="17"/>
        <v>n/a</v>
      </c>
      <c r="R32" s="334">
        <v>0</v>
      </c>
      <c r="S32" s="328">
        <v>0</v>
      </c>
      <c r="T32" s="260">
        <f t="shared" si="8"/>
        <v>0</v>
      </c>
      <c r="U32" s="261" t="str">
        <f t="shared" si="9"/>
        <v>n/a</v>
      </c>
    </row>
    <row r="33" spans="1:21" x14ac:dyDescent="0.25">
      <c r="A33" s="173" t="s">
        <v>84</v>
      </c>
      <c r="B33" s="256">
        <v>2</v>
      </c>
      <c r="C33" s="257">
        <v>1</v>
      </c>
      <c r="D33" s="263">
        <f t="shared" si="11"/>
        <v>-1</v>
      </c>
      <c r="E33" s="264">
        <f t="shared" si="12"/>
        <v>-0.5</v>
      </c>
      <c r="F33" s="256">
        <v>2</v>
      </c>
      <c r="G33" s="257">
        <v>1</v>
      </c>
      <c r="H33" s="262">
        <f t="shared" si="13"/>
        <v>-1</v>
      </c>
      <c r="I33" s="264">
        <f t="shared" si="14"/>
        <v>-0.5</v>
      </c>
      <c r="J33" s="256">
        <v>1</v>
      </c>
      <c r="K33" s="257">
        <v>0</v>
      </c>
      <c r="L33" s="262">
        <f t="shared" si="15"/>
        <v>-1</v>
      </c>
      <c r="M33" s="264">
        <f t="shared" si="16"/>
        <v>-1</v>
      </c>
      <c r="N33" s="256">
        <v>0</v>
      </c>
      <c r="O33" s="257">
        <v>0</v>
      </c>
      <c r="P33" s="265">
        <f t="shared" si="10"/>
        <v>0</v>
      </c>
      <c r="Q33" s="333" t="str">
        <f t="shared" si="17"/>
        <v>n/a</v>
      </c>
      <c r="R33" s="334">
        <v>0</v>
      </c>
      <c r="S33" s="328">
        <v>0</v>
      </c>
      <c r="T33" s="260">
        <f t="shared" si="8"/>
        <v>0</v>
      </c>
      <c r="U33" s="261" t="str">
        <f t="shared" si="9"/>
        <v>n/a</v>
      </c>
    </row>
    <row r="34" spans="1:21" x14ac:dyDescent="0.25">
      <c r="A34" s="173" t="s">
        <v>87</v>
      </c>
      <c r="B34" s="256">
        <v>2</v>
      </c>
      <c r="C34" s="257">
        <v>1</v>
      </c>
      <c r="D34" s="263">
        <f t="shared" si="2"/>
        <v>-1</v>
      </c>
      <c r="E34" s="264">
        <f t="shared" si="3"/>
        <v>-0.5</v>
      </c>
      <c r="F34" s="256">
        <v>0</v>
      </c>
      <c r="G34" s="257">
        <v>2</v>
      </c>
      <c r="H34" s="262">
        <f t="shared" si="4"/>
        <v>2</v>
      </c>
      <c r="I34" s="264" t="str">
        <f t="shared" si="5"/>
        <v>n/a</v>
      </c>
      <c r="J34" s="256">
        <v>0</v>
      </c>
      <c r="K34" s="257">
        <v>0</v>
      </c>
      <c r="L34" s="262">
        <f t="shared" si="6"/>
        <v>0</v>
      </c>
      <c r="M34" s="264" t="str">
        <f t="shared" si="7"/>
        <v>n/a</v>
      </c>
      <c r="N34" s="256">
        <v>0</v>
      </c>
      <c r="O34" s="257">
        <v>0</v>
      </c>
      <c r="P34" s="265">
        <f t="shared" si="10"/>
        <v>0</v>
      </c>
      <c r="Q34" s="333" t="str">
        <f t="shared" si="17"/>
        <v>n/a</v>
      </c>
      <c r="R34" s="334">
        <v>0</v>
      </c>
      <c r="S34" s="328">
        <v>0</v>
      </c>
      <c r="T34" s="260">
        <f t="shared" si="8"/>
        <v>0</v>
      </c>
      <c r="U34" s="261" t="str">
        <f t="shared" si="9"/>
        <v>n/a</v>
      </c>
    </row>
    <row r="35" spans="1:21" x14ac:dyDescent="0.25">
      <c r="A35" s="173" t="s">
        <v>78</v>
      </c>
      <c r="B35" s="256">
        <v>89</v>
      </c>
      <c r="C35" s="257">
        <v>56</v>
      </c>
      <c r="D35" s="263">
        <f t="shared" si="2"/>
        <v>-33</v>
      </c>
      <c r="E35" s="264">
        <f t="shared" si="3"/>
        <v>-0.3707865168539326</v>
      </c>
      <c r="F35" s="256">
        <v>62</v>
      </c>
      <c r="G35" s="257">
        <v>46</v>
      </c>
      <c r="H35" s="262">
        <f t="shared" si="4"/>
        <v>-16</v>
      </c>
      <c r="I35" s="264">
        <f t="shared" si="5"/>
        <v>-0.25806451612903225</v>
      </c>
      <c r="J35" s="256">
        <v>11</v>
      </c>
      <c r="K35" s="257">
        <v>7</v>
      </c>
      <c r="L35" s="262">
        <f t="shared" si="6"/>
        <v>-4</v>
      </c>
      <c r="M35" s="264">
        <f t="shared" si="7"/>
        <v>-0.36363636363636365</v>
      </c>
      <c r="N35" s="256">
        <v>0</v>
      </c>
      <c r="O35" s="257">
        <v>0</v>
      </c>
      <c r="P35" s="265">
        <f t="shared" ref="P35:P40" si="18">O35-N35</f>
        <v>0</v>
      </c>
      <c r="Q35" s="333" t="str">
        <f t="shared" si="1"/>
        <v>n/a</v>
      </c>
      <c r="R35" s="334">
        <v>0</v>
      </c>
      <c r="S35" s="328">
        <v>0</v>
      </c>
      <c r="T35" s="260">
        <f t="shared" si="8"/>
        <v>0</v>
      </c>
      <c r="U35" s="261" t="str">
        <f t="shared" si="9"/>
        <v>n/a</v>
      </c>
    </row>
    <row r="36" spans="1:21" x14ac:dyDescent="0.25">
      <c r="A36" s="173" t="s">
        <v>106</v>
      </c>
      <c r="B36" s="256">
        <v>0</v>
      </c>
      <c r="C36" s="257">
        <v>8</v>
      </c>
      <c r="D36" s="263">
        <f>C36-B36</f>
        <v>8</v>
      </c>
      <c r="E36" s="264" t="str">
        <f>IF(ISERROR(D36/B36),"n/a",(D36/B36))</f>
        <v>n/a</v>
      </c>
      <c r="F36" s="256">
        <v>0</v>
      </c>
      <c r="G36" s="257">
        <v>7</v>
      </c>
      <c r="H36" s="262">
        <f>G36-F36</f>
        <v>7</v>
      </c>
      <c r="I36" s="264" t="str">
        <f>IF(ISERROR(H36/F36),"n/a",(H36/F36))</f>
        <v>n/a</v>
      </c>
      <c r="J36" s="256">
        <v>0</v>
      </c>
      <c r="K36" s="257">
        <v>7</v>
      </c>
      <c r="L36" s="262">
        <f t="shared" si="6"/>
        <v>7</v>
      </c>
      <c r="M36" s="264" t="str">
        <f t="shared" si="7"/>
        <v>n/a</v>
      </c>
      <c r="N36" s="256">
        <v>0</v>
      </c>
      <c r="O36" s="257">
        <v>0</v>
      </c>
      <c r="P36" s="265">
        <f>O36-N36</f>
        <v>0</v>
      </c>
      <c r="Q36" s="333" t="str">
        <f>IF(ISERROR(P36/N36),"n/a",(P36/N36))</f>
        <v>n/a</v>
      </c>
      <c r="R36" s="334">
        <v>0</v>
      </c>
      <c r="S36" s="328">
        <v>0</v>
      </c>
      <c r="T36" s="260">
        <f t="shared" si="8"/>
        <v>0</v>
      </c>
      <c r="U36" s="261" t="str">
        <f t="shared" si="9"/>
        <v>n/a</v>
      </c>
    </row>
    <row r="37" spans="1:21" x14ac:dyDescent="0.25">
      <c r="A37" s="173" t="s">
        <v>77</v>
      </c>
      <c r="B37" s="256">
        <v>74</v>
      </c>
      <c r="C37" s="257">
        <v>63</v>
      </c>
      <c r="D37" s="263">
        <f t="shared" si="2"/>
        <v>-11</v>
      </c>
      <c r="E37" s="264">
        <f t="shared" si="3"/>
        <v>-0.14864864864864866</v>
      </c>
      <c r="F37" s="256">
        <v>60</v>
      </c>
      <c r="G37" s="257">
        <v>53</v>
      </c>
      <c r="H37" s="262">
        <f t="shared" si="4"/>
        <v>-7</v>
      </c>
      <c r="I37" s="264">
        <f t="shared" si="5"/>
        <v>-0.11666666666666667</v>
      </c>
      <c r="J37" s="256">
        <v>3</v>
      </c>
      <c r="K37" s="257">
        <v>1</v>
      </c>
      <c r="L37" s="262">
        <f t="shared" si="6"/>
        <v>-2</v>
      </c>
      <c r="M37" s="264">
        <f t="shared" si="7"/>
        <v>-0.66666666666666663</v>
      </c>
      <c r="N37" s="256">
        <v>0</v>
      </c>
      <c r="O37" s="257">
        <v>0</v>
      </c>
      <c r="P37" s="265">
        <f t="shared" si="18"/>
        <v>0</v>
      </c>
      <c r="Q37" s="333" t="str">
        <f t="shared" si="1"/>
        <v>n/a</v>
      </c>
      <c r="R37" s="334">
        <v>0</v>
      </c>
      <c r="S37" s="328">
        <v>0</v>
      </c>
      <c r="T37" s="260">
        <f t="shared" si="8"/>
        <v>0</v>
      </c>
      <c r="U37" s="261" t="str">
        <f t="shared" si="9"/>
        <v>n/a</v>
      </c>
    </row>
    <row r="38" spans="1:21" x14ac:dyDescent="0.25">
      <c r="A38" s="173" t="s">
        <v>88</v>
      </c>
      <c r="B38" s="256">
        <v>135</v>
      </c>
      <c r="C38" s="257">
        <v>125</v>
      </c>
      <c r="D38" s="263">
        <f t="shared" si="2"/>
        <v>-10</v>
      </c>
      <c r="E38" s="264">
        <f t="shared" si="3"/>
        <v>-7.407407407407407E-2</v>
      </c>
      <c r="F38" s="256">
        <v>93</v>
      </c>
      <c r="G38" s="257">
        <v>103</v>
      </c>
      <c r="H38" s="262">
        <f t="shared" si="4"/>
        <v>10</v>
      </c>
      <c r="I38" s="264">
        <f t="shared" si="5"/>
        <v>0.10752688172043011</v>
      </c>
      <c r="J38" s="256">
        <v>0</v>
      </c>
      <c r="K38" s="257">
        <v>3</v>
      </c>
      <c r="L38" s="262">
        <f t="shared" si="6"/>
        <v>3</v>
      </c>
      <c r="M38" s="264" t="str">
        <f t="shared" si="7"/>
        <v>n/a</v>
      </c>
      <c r="N38" s="256">
        <v>0</v>
      </c>
      <c r="O38" s="257">
        <v>0</v>
      </c>
      <c r="P38" s="265">
        <f t="shared" si="18"/>
        <v>0</v>
      </c>
      <c r="Q38" s="333" t="str">
        <f t="shared" si="1"/>
        <v>n/a</v>
      </c>
      <c r="R38" s="334">
        <v>0</v>
      </c>
      <c r="S38" s="328">
        <v>0</v>
      </c>
      <c r="T38" s="260">
        <f t="shared" si="8"/>
        <v>0</v>
      </c>
      <c r="U38" s="261" t="str">
        <f t="shared" si="9"/>
        <v>n/a</v>
      </c>
    </row>
    <row r="39" spans="1:21" x14ac:dyDescent="0.25">
      <c r="A39" s="173" t="s">
        <v>89</v>
      </c>
      <c r="B39" s="256">
        <v>7</v>
      </c>
      <c r="C39" s="257">
        <v>3</v>
      </c>
      <c r="D39" s="263">
        <f>C39-B39</f>
        <v>-4</v>
      </c>
      <c r="E39" s="264">
        <f>IF(ISERROR(D39/B39),"n/a",(D39/B39))</f>
        <v>-0.5714285714285714</v>
      </c>
      <c r="F39" s="256">
        <v>5</v>
      </c>
      <c r="G39" s="257">
        <v>4</v>
      </c>
      <c r="H39" s="262">
        <f>G39-F39</f>
        <v>-1</v>
      </c>
      <c r="I39" s="264">
        <f>IF(ISERROR(H39/F39),"n/a",(H39/F39))</f>
        <v>-0.2</v>
      </c>
      <c r="J39" s="256">
        <v>0</v>
      </c>
      <c r="K39" s="257">
        <v>0</v>
      </c>
      <c r="L39" s="262">
        <f>K39-J39</f>
        <v>0</v>
      </c>
      <c r="M39" s="264" t="str">
        <f>IF(ISERROR(L39/J39),"n/a",(L39/J39))</f>
        <v>n/a</v>
      </c>
      <c r="N39" s="256">
        <v>0</v>
      </c>
      <c r="O39" s="257">
        <v>0</v>
      </c>
      <c r="P39" s="265">
        <f>O39-N39</f>
        <v>0</v>
      </c>
      <c r="Q39" s="333" t="str">
        <f>IF(ISERROR(P39/N39),"n/a",(P39/N39))</f>
        <v>n/a</v>
      </c>
      <c r="R39" s="334">
        <v>0</v>
      </c>
      <c r="S39" s="328">
        <v>0</v>
      </c>
      <c r="T39" s="260">
        <f t="shared" si="8"/>
        <v>0</v>
      </c>
      <c r="U39" s="261" t="str">
        <f t="shared" si="9"/>
        <v>n/a</v>
      </c>
    </row>
    <row r="40" spans="1:21" s="305" customFormat="1" x14ac:dyDescent="0.25">
      <c r="A40" s="173" t="s">
        <v>90</v>
      </c>
      <c r="B40" s="256">
        <v>58</v>
      </c>
      <c r="C40" s="257">
        <v>51</v>
      </c>
      <c r="D40" s="263">
        <f t="shared" si="2"/>
        <v>-7</v>
      </c>
      <c r="E40" s="264">
        <f t="shared" si="3"/>
        <v>-0.1206896551724138</v>
      </c>
      <c r="F40" s="256">
        <v>36</v>
      </c>
      <c r="G40" s="257">
        <v>35</v>
      </c>
      <c r="H40" s="262">
        <f t="shared" si="4"/>
        <v>-1</v>
      </c>
      <c r="I40" s="264">
        <f t="shared" si="5"/>
        <v>-2.7777777777777776E-2</v>
      </c>
      <c r="J40" s="256">
        <v>0</v>
      </c>
      <c r="K40" s="257">
        <v>2</v>
      </c>
      <c r="L40" s="262">
        <f t="shared" si="6"/>
        <v>2</v>
      </c>
      <c r="M40" s="264" t="str">
        <f t="shared" si="7"/>
        <v>n/a</v>
      </c>
      <c r="N40" s="256">
        <v>0</v>
      </c>
      <c r="O40" s="257">
        <v>0</v>
      </c>
      <c r="P40" s="265">
        <f t="shared" si="18"/>
        <v>0</v>
      </c>
      <c r="Q40" s="333" t="str">
        <f t="shared" si="1"/>
        <v>n/a</v>
      </c>
      <c r="R40" s="334">
        <v>0</v>
      </c>
      <c r="S40" s="328">
        <v>0</v>
      </c>
      <c r="T40" s="260">
        <f t="shared" si="8"/>
        <v>0</v>
      </c>
      <c r="U40" s="261" t="str">
        <f t="shared" si="9"/>
        <v>n/a</v>
      </c>
    </row>
    <row r="41" spans="1:21" x14ac:dyDescent="0.25">
      <c r="A41" s="173" t="s">
        <v>91</v>
      </c>
      <c r="B41" s="256">
        <v>7</v>
      </c>
      <c r="C41" s="257">
        <v>7</v>
      </c>
      <c r="D41" s="263">
        <f t="shared" si="2"/>
        <v>0</v>
      </c>
      <c r="E41" s="264">
        <f t="shared" si="3"/>
        <v>0</v>
      </c>
      <c r="F41" s="256">
        <v>4</v>
      </c>
      <c r="G41" s="257">
        <v>3</v>
      </c>
      <c r="H41" s="262">
        <f t="shared" si="4"/>
        <v>-1</v>
      </c>
      <c r="I41" s="264">
        <f t="shared" si="5"/>
        <v>-0.25</v>
      </c>
      <c r="J41" s="256">
        <v>0</v>
      </c>
      <c r="K41" s="257">
        <v>0</v>
      </c>
      <c r="L41" s="262">
        <f t="shared" si="6"/>
        <v>0</v>
      </c>
      <c r="M41" s="264" t="str">
        <f t="shared" si="7"/>
        <v>n/a</v>
      </c>
      <c r="N41" s="256">
        <v>0</v>
      </c>
      <c r="O41" s="257">
        <v>0</v>
      </c>
      <c r="P41" s="265">
        <f t="shared" ref="P41:P47" si="19">O41-N41</f>
        <v>0</v>
      </c>
      <c r="Q41" s="333" t="str">
        <f t="shared" si="1"/>
        <v>n/a</v>
      </c>
      <c r="R41" s="334">
        <v>0</v>
      </c>
      <c r="S41" s="328">
        <v>0</v>
      </c>
      <c r="T41" s="260">
        <f t="shared" si="8"/>
        <v>0</v>
      </c>
      <c r="U41" s="261" t="str">
        <f t="shared" si="9"/>
        <v>n/a</v>
      </c>
    </row>
    <row r="42" spans="1:21" x14ac:dyDescent="0.25">
      <c r="A42" s="173" t="s">
        <v>92</v>
      </c>
      <c r="B42" s="256">
        <v>3</v>
      </c>
      <c r="C42" s="257">
        <v>4</v>
      </c>
      <c r="D42" s="263">
        <f t="shared" si="2"/>
        <v>1</v>
      </c>
      <c r="E42" s="264">
        <f t="shared" si="3"/>
        <v>0.33333333333333331</v>
      </c>
      <c r="F42" s="256">
        <v>2</v>
      </c>
      <c r="G42" s="257">
        <v>2</v>
      </c>
      <c r="H42" s="262">
        <f t="shared" si="4"/>
        <v>0</v>
      </c>
      <c r="I42" s="264">
        <f t="shared" si="5"/>
        <v>0</v>
      </c>
      <c r="J42" s="256">
        <v>0</v>
      </c>
      <c r="K42" s="257">
        <v>1</v>
      </c>
      <c r="L42" s="262">
        <f t="shared" si="6"/>
        <v>1</v>
      </c>
      <c r="M42" s="264" t="str">
        <f t="shared" si="7"/>
        <v>n/a</v>
      </c>
      <c r="N42" s="256">
        <v>0</v>
      </c>
      <c r="O42" s="257">
        <v>0</v>
      </c>
      <c r="P42" s="265">
        <f t="shared" si="19"/>
        <v>0</v>
      </c>
      <c r="Q42" s="333" t="str">
        <f t="shared" si="1"/>
        <v>n/a</v>
      </c>
      <c r="R42" s="334">
        <v>0</v>
      </c>
      <c r="S42" s="328">
        <v>0</v>
      </c>
      <c r="T42" s="260">
        <f t="shared" si="8"/>
        <v>0</v>
      </c>
      <c r="U42" s="261" t="str">
        <f t="shared" si="9"/>
        <v>n/a</v>
      </c>
    </row>
    <row r="43" spans="1:21" x14ac:dyDescent="0.25">
      <c r="A43" s="173" t="s">
        <v>103</v>
      </c>
      <c r="B43" s="256">
        <v>55</v>
      </c>
      <c r="C43" s="257">
        <v>52</v>
      </c>
      <c r="D43" s="263">
        <f>C43-B43</f>
        <v>-3</v>
      </c>
      <c r="E43" s="264">
        <f>IF(ISERROR(D43/B43),"n/a",(D43/B43))</f>
        <v>-5.4545454545454543E-2</v>
      </c>
      <c r="F43" s="256">
        <v>26</v>
      </c>
      <c r="G43" s="257">
        <v>17</v>
      </c>
      <c r="H43" s="262">
        <f>G43-F43</f>
        <v>-9</v>
      </c>
      <c r="I43" s="264">
        <f>IF(ISERROR(H43/F43),"n/a",(H43/F43))</f>
        <v>-0.34615384615384615</v>
      </c>
      <c r="J43" s="256">
        <v>0</v>
      </c>
      <c r="K43" s="257">
        <v>0</v>
      </c>
      <c r="L43" s="262">
        <f>K43-J43</f>
        <v>0</v>
      </c>
      <c r="M43" s="264" t="str">
        <f>IF(ISERROR(L43/J43),"n/a",(L43/J43))</f>
        <v>n/a</v>
      </c>
      <c r="N43" s="256">
        <v>0</v>
      </c>
      <c r="O43" s="257">
        <v>0</v>
      </c>
      <c r="P43" s="265">
        <f t="shared" si="19"/>
        <v>0</v>
      </c>
      <c r="Q43" s="333" t="str">
        <f t="shared" si="1"/>
        <v>n/a</v>
      </c>
      <c r="R43" s="334">
        <v>0</v>
      </c>
      <c r="S43" s="328">
        <v>0</v>
      </c>
      <c r="T43" s="260">
        <f t="shared" si="8"/>
        <v>0</v>
      </c>
      <c r="U43" s="261" t="str">
        <f t="shared" si="9"/>
        <v>n/a</v>
      </c>
    </row>
    <row r="44" spans="1:21" x14ac:dyDescent="0.25">
      <c r="A44" s="173" t="s">
        <v>94</v>
      </c>
      <c r="B44" s="256">
        <v>119</v>
      </c>
      <c r="C44" s="257">
        <v>90</v>
      </c>
      <c r="D44" s="263">
        <f>C44-B44</f>
        <v>-29</v>
      </c>
      <c r="E44" s="264">
        <f>IF(ISERROR(D44/B44),"n/a",(D44/B44))</f>
        <v>-0.24369747899159663</v>
      </c>
      <c r="F44" s="256">
        <v>91</v>
      </c>
      <c r="G44" s="257">
        <v>80</v>
      </c>
      <c r="H44" s="262">
        <f>G44-F44</f>
        <v>-11</v>
      </c>
      <c r="I44" s="264">
        <f>IF(ISERROR(H44/F44),"n/a",(H44/F44))</f>
        <v>-0.12087912087912088</v>
      </c>
      <c r="J44" s="256">
        <v>2</v>
      </c>
      <c r="K44" s="257">
        <v>0</v>
      </c>
      <c r="L44" s="262">
        <f>K44-J44</f>
        <v>-2</v>
      </c>
      <c r="M44" s="264">
        <f>IF(ISERROR(L44/J44),"n/a",(L44/J44))</f>
        <v>-1</v>
      </c>
      <c r="N44" s="256">
        <v>0</v>
      </c>
      <c r="O44" s="257">
        <v>0</v>
      </c>
      <c r="P44" s="265">
        <f t="shared" si="19"/>
        <v>0</v>
      </c>
      <c r="Q44" s="333" t="str">
        <f t="shared" si="1"/>
        <v>n/a</v>
      </c>
      <c r="R44" s="334">
        <v>0</v>
      </c>
      <c r="S44" s="328">
        <v>0</v>
      </c>
      <c r="T44" s="260">
        <f t="shared" si="8"/>
        <v>0</v>
      </c>
      <c r="U44" s="261" t="str">
        <f t="shared" si="9"/>
        <v>n/a</v>
      </c>
    </row>
    <row r="45" spans="1:21" x14ac:dyDescent="0.25">
      <c r="A45" s="173" t="s">
        <v>96</v>
      </c>
      <c r="B45" s="256">
        <v>25</v>
      </c>
      <c r="C45" s="257">
        <v>23</v>
      </c>
      <c r="D45" s="263">
        <f t="shared" ref="D45:D57" si="20">C45-B45</f>
        <v>-2</v>
      </c>
      <c r="E45" s="264">
        <f t="shared" ref="E45:E57" si="21">IF(ISERROR(D45/B45),"n/a",(D45/B45))</f>
        <v>-0.08</v>
      </c>
      <c r="F45" s="256">
        <v>18</v>
      </c>
      <c r="G45" s="257">
        <v>21</v>
      </c>
      <c r="H45" s="262">
        <f t="shared" ref="H45:H57" si="22">G45-F45</f>
        <v>3</v>
      </c>
      <c r="I45" s="264">
        <f t="shared" ref="I45:I57" si="23">IF(ISERROR(H45/F45),"n/a",(H45/F45))</f>
        <v>0.16666666666666666</v>
      </c>
      <c r="J45" s="256">
        <v>0</v>
      </c>
      <c r="K45" s="257">
        <v>1</v>
      </c>
      <c r="L45" s="262">
        <f t="shared" ref="L45:L57" si="24">K45-J45</f>
        <v>1</v>
      </c>
      <c r="M45" s="264" t="str">
        <f t="shared" ref="M45:M57" si="25">IF(ISERROR(L45/J45),"n/a",(L45/J45))</f>
        <v>n/a</v>
      </c>
      <c r="N45" s="256">
        <v>0</v>
      </c>
      <c r="O45" s="257">
        <v>0</v>
      </c>
      <c r="P45" s="265">
        <f t="shared" si="19"/>
        <v>0</v>
      </c>
      <c r="Q45" s="333" t="str">
        <f t="shared" si="1"/>
        <v>n/a</v>
      </c>
      <c r="R45" s="334">
        <v>0</v>
      </c>
      <c r="S45" s="328">
        <v>0</v>
      </c>
      <c r="T45" s="260">
        <f t="shared" si="8"/>
        <v>0</v>
      </c>
      <c r="U45" s="261" t="str">
        <f t="shared" si="9"/>
        <v>n/a</v>
      </c>
    </row>
    <row r="46" spans="1:21" x14ac:dyDescent="0.25">
      <c r="A46" s="173" t="s">
        <v>110</v>
      </c>
      <c r="B46" s="256">
        <v>49</v>
      </c>
      <c r="C46" s="257">
        <v>46</v>
      </c>
      <c r="D46" s="263">
        <f t="shared" si="20"/>
        <v>-3</v>
      </c>
      <c r="E46" s="264">
        <f t="shared" si="21"/>
        <v>-6.1224489795918366E-2</v>
      </c>
      <c r="F46" s="256">
        <v>31</v>
      </c>
      <c r="G46" s="257">
        <v>38</v>
      </c>
      <c r="H46" s="262">
        <f t="shared" si="22"/>
        <v>7</v>
      </c>
      <c r="I46" s="264">
        <f t="shared" si="23"/>
        <v>0.22580645161290322</v>
      </c>
      <c r="J46" s="256">
        <v>0</v>
      </c>
      <c r="K46" s="257">
        <v>0</v>
      </c>
      <c r="L46" s="262">
        <f t="shared" si="24"/>
        <v>0</v>
      </c>
      <c r="M46" s="264" t="str">
        <f t="shared" si="25"/>
        <v>n/a</v>
      </c>
      <c r="N46" s="256">
        <v>0</v>
      </c>
      <c r="O46" s="257">
        <v>0</v>
      </c>
      <c r="P46" s="265">
        <f t="shared" si="19"/>
        <v>0</v>
      </c>
      <c r="Q46" s="333" t="str">
        <f t="shared" si="1"/>
        <v>n/a</v>
      </c>
      <c r="R46" s="334">
        <v>0</v>
      </c>
      <c r="S46" s="328">
        <v>0</v>
      </c>
      <c r="T46" s="260">
        <f t="shared" si="8"/>
        <v>0</v>
      </c>
      <c r="U46" s="261" t="str">
        <f t="shared" si="9"/>
        <v>n/a</v>
      </c>
    </row>
    <row r="47" spans="1:21" x14ac:dyDescent="0.25">
      <c r="A47" s="173" t="s">
        <v>95</v>
      </c>
      <c r="B47" s="256">
        <v>453</v>
      </c>
      <c r="C47" s="257">
        <v>362</v>
      </c>
      <c r="D47" s="263">
        <f t="shared" si="20"/>
        <v>-91</v>
      </c>
      <c r="E47" s="264">
        <f t="shared" si="21"/>
        <v>-0.20088300220750552</v>
      </c>
      <c r="F47" s="256">
        <v>329</v>
      </c>
      <c r="G47" s="257">
        <v>312</v>
      </c>
      <c r="H47" s="262">
        <f t="shared" si="22"/>
        <v>-17</v>
      </c>
      <c r="I47" s="264">
        <f t="shared" si="23"/>
        <v>-5.1671732522796353E-2</v>
      </c>
      <c r="J47" s="256">
        <v>9</v>
      </c>
      <c r="K47" s="257">
        <v>7</v>
      </c>
      <c r="L47" s="262">
        <f t="shared" si="24"/>
        <v>-2</v>
      </c>
      <c r="M47" s="264">
        <f t="shared" si="25"/>
        <v>-0.22222222222222221</v>
      </c>
      <c r="N47" s="256">
        <v>0</v>
      </c>
      <c r="O47" s="257">
        <v>0</v>
      </c>
      <c r="P47" s="265">
        <f t="shared" si="19"/>
        <v>0</v>
      </c>
      <c r="Q47" s="333" t="str">
        <f t="shared" si="1"/>
        <v>n/a</v>
      </c>
      <c r="R47" s="334">
        <v>0</v>
      </c>
      <c r="S47" s="328">
        <v>0</v>
      </c>
      <c r="T47" s="260">
        <f t="shared" si="8"/>
        <v>0</v>
      </c>
      <c r="U47" s="261" t="str">
        <f t="shared" si="9"/>
        <v>n/a</v>
      </c>
    </row>
    <row r="48" spans="1:21" x14ac:dyDescent="0.25">
      <c r="A48" s="173" t="s">
        <v>97</v>
      </c>
      <c r="B48" s="256">
        <v>108</v>
      </c>
      <c r="C48" s="257">
        <v>59</v>
      </c>
      <c r="D48" s="263">
        <f t="shared" si="20"/>
        <v>-49</v>
      </c>
      <c r="E48" s="264">
        <f t="shared" si="21"/>
        <v>-0.45370370370370372</v>
      </c>
      <c r="F48" s="256">
        <v>72</v>
      </c>
      <c r="G48" s="257">
        <v>52</v>
      </c>
      <c r="H48" s="262">
        <f t="shared" si="22"/>
        <v>-20</v>
      </c>
      <c r="I48" s="264">
        <f t="shared" si="23"/>
        <v>-0.27777777777777779</v>
      </c>
      <c r="J48" s="256">
        <v>0</v>
      </c>
      <c r="K48" s="257">
        <v>3</v>
      </c>
      <c r="L48" s="262">
        <f t="shared" si="24"/>
        <v>3</v>
      </c>
      <c r="M48" s="264" t="str">
        <f t="shared" si="25"/>
        <v>n/a</v>
      </c>
      <c r="N48" s="256">
        <v>0</v>
      </c>
      <c r="O48" s="257">
        <v>0</v>
      </c>
      <c r="P48" s="265">
        <f t="shared" ref="P48:P57" si="26">O48-N48</f>
        <v>0</v>
      </c>
      <c r="Q48" s="333" t="str">
        <f t="shared" si="1"/>
        <v>n/a</v>
      </c>
      <c r="R48" s="334">
        <v>0</v>
      </c>
      <c r="S48" s="328">
        <v>0</v>
      </c>
      <c r="T48" s="260">
        <f t="shared" si="8"/>
        <v>0</v>
      </c>
      <c r="U48" s="261" t="str">
        <f t="shared" si="9"/>
        <v>n/a</v>
      </c>
    </row>
    <row r="49" spans="1:21" x14ac:dyDescent="0.25">
      <c r="A49" s="173" t="s">
        <v>98</v>
      </c>
      <c r="B49" s="256">
        <v>1742</v>
      </c>
      <c r="C49" s="257">
        <v>1500</v>
      </c>
      <c r="D49" s="263">
        <f t="shared" si="20"/>
        <v>-242</v>
      </c>
      <c r="E49" s="264">
        <f t="shared" si="21"/>
        <v>-0.13892078071182548</v>
      </c>
      <c r="F49" s="256">
        <v>406</v>
      </c>
      <c r="G49" s="257">
        <v>504</v>
      </c>
      <c r="H49" s="262">
        <f t="shared" si="22"/>
        <v>98</v>
      </c>
      <c r="I49" s="264">
        <f t="shared" si="23"/>
        <v>0.2413793103448276</v>
      </c>
      <c r="J49" s="256">
        <v>19</v>
      </c>
      <c r="K49" s="257">
        <v>31</v>
      </c>
      <c r="L49" s="262">
        <f t="shared" si="24"/>
        <v>12</v>
      </c>
      <c r="M49" s="264">
        <f t="shared" si="25"/>
        <v>0.63157894736842102</v>
      </c>
      <c r="N49" s="256">
        <v>0</v>
      </c>
      <c r="O49" s="257">
        <v>0</v>
      </c>
      <c r="P49" s="265">
        <f t="shared" si="26"/>
        <v>0</v>
      </c>
      <c r="Q49" s="333" t="str">
        <f t="shared" si="1"/>
        <v>n/a</v>
      </c>
      <c r="R49" s="334">
        <v>0</v>
      </c>
      <c r="S49" s="328">
        <v>0</v>
      </c>
      <c r="T49" s="260">
        <f t="shared" si="8"/>
        <v>0</v>
      </c>
      <c r="U49" s="261" t="str">
        <f t="shared" si="9"/>
        <v>n/a</v>
      </c>
    </row>
    <row r="50" spans="1:21" x14ac:dyDescent="0.25">
      <c r="A50" s="173" t="s">
        <v>93</v>
      </c>
      <c r="B50" s="256">
        <v>0</v>
      </c>
      <c r="C50" s="257">
        <v>0</v>
      </c>
      <c r="D50" s="263">
        <f t="shared" si="20"/>
        <v>0</v>
      </c>
      <c r="E50" s="264" t="str">
        <f t="shared" si="21"/>
        <v>n/a</v>
      </c>
      <c r="F50" s="256">
        <v>0</v>
      </c>
      <c r="G50" s="257">
        <v>0</v>
      </c>
      <c r="H50" s="262">
        <f t="shared" si="22"/>
        <v>0</v>
      </c>
      <c r="I50" s="264" t="str">
        <f t="shared" si="23"/>
        <v>n/a</v>
      </c>
      <c r="J50" s="256">
        <v>0</v>
      </c>
      <c r="K50" s="257">
        <v>0</v>
      </c>
      <c r="L50" s="262">
        <f t="shared" si="24"/>
        <v>0</v>
      </c>
      <c r="M50" s="264" t="str">
        <f t="shared" si="25"/>
        <v>n/a</v>
      </c>
      <c r="N50" s="256">
        <v>0</v>
      </c>
      <c r="O50" s="257">
        <v>0</v>
      </c>
      <c r="P50" s="265">
        <f t="shared" si="26"/>
        <v>0</v>
      </c>
      <c r="Q50" s="333" t="str">
        <f>IF(ISERROR(P50/N50),"n/a",(P50/N50))</f>
        <v>n/a</v>
      </c>
      <c r="R50" s="334">
        <v>0</v>
      </c>
      <c r="S50" s="328">
        <v>0</v>
      </c>
      <c r="T50" s="260">
        <f t="shared" si="8"/>
        <v>0</v>
      </c>
      <c r="U50" s="261" t="str">
        <f t="shared" si="9"/>
        <v>n/a</v>
      </c>
    </row>
    <row r="51" spans="1:21" s="305" customFormat="1" x14ac:dyDescent="0.25">
      <c r="A51" s="173" t="s">
        <v>102</v>
      </c>
      <c r="B51" s="256">
        <v>9</v>
      </c>
      <c r="C51" s="257">
        <v>2</v>
      </c>
      <c r="D51" s="263">
        <f t="shared" si="20"/>
        <v>-7</v>
      </c>
      <c r="E51" s="264">
        <f t="shared" si="21"/>
        <v>-0.77777777777777779</v>
      </c>
      <c r="F51" s="256">
        <v>6</v>
      </c>
      <c r="G51" s="257">
        <v>4</v>
      </c>
      <c r="H51" s="262">
        <f t="shared" si="22"/>
        <v>-2</v>
      </c>
      <c r="I51" s="264">
        <f t="shared" si="23"/>
        <v>-0.33333333333333331</v>
      </c>
      <c r="J51" s="256">
        <v>0</v>
      </c>
      <c r="K51" s="257">
        <v>0</v>
      </c>
      <c r="L51" s="262">
        <f t="shared" si="24"/>
        <v>0</v>
      </c>
      <c r="M51" s="264" t="str">
        <f t="shared" si="25"/>
        <v>n/a</v>
      </c>
      <c r="N51" s="256">
        <v>0</v>
      </c>
      <c r="O51" s="257">
        <v>0</v>
      </c>
      <c r="P51" s="265">
        <f t="shared" si="26"/>
        <v>0</v>
      </c>
      <c r="Q51" s="333" t="str">
        <f t="shared" si="1"/>
        <v>n/a</v>
      </c>
      <c r="R51" s="334">
        <v>0</v>
      </c>
      <c r="S51" s="328">
        <v>0</v>
      </c>
      <c r="T51" s="260">
        <f t="shared" si="8"/>
        <v>0</v>
      </c>
      <c r="U51" s="261" t="str">
        <f t="shared" si="9"/>
        <v>n/a</v>
      </c>
    </row>
    <row r="52" spans="1:21" x14ac:dyDescent="0.25">
      <c r="A52" s="173" t="s">
        <v>101</v>
      </c>
      <c r="B52" s="256">
        <v>858</v>
      </c>
      <c r="C52" s="257">
        <v>623</v>
      </c>
      <c r="D52" s="263">
        <f t="shared" si="20"/>
        <v>-235</v>
      </c>
      <c r="E52" s="264">
        <f t="shared" si="21"/>
        <v>-0.27389277389277389</v>
      </c>
      <c r="F52" s="256">
        <v>753</v>
      </c>
      <c r="G52" s="257">
        <v>633</v>
      </c>
      <c r="H52" s="262">
        <f t="shared" si="22"/>
        <v>-120</v>
      </c>
      <c r="I52" s="264">
        <f t="shared" si="23"/>
        <v>-0.15936254980079681</v>
      </c>
      <c r="J52" s="256">
        <v>33</v>
      </c>
      <c r="K52" s="257">
        <v>24</v>
      </c>
      <c r="L52" s="262">
        <f t="shared" si="24"/>
        <v>-9</v>
      </c>
      <c r="M52" s="264">
        <f t="shared" si="25"/>
        <v>-0.27272727272727271</v>
      </c>
      <c r="N52" s="256">
        <v>0</v>
      </c>
      <c r="O52" s="257">
        <v>0</v>
      </c>
      <c r="P52" s="265">
        <f t="shared" si="26"/>
        <v>0</v>
      </c>
      <c r="Q52" s="333" t="str">
        <f t="shared" si="1"/>
        <v>n/a</v>
      </c>
      <c r="R52" s="334">
        <v>0</v>
      </c>
      <c r="S52" s="328">
        <v>0</v>
      </c>
      <c r="T52" s="260">
        <f t="shared" si="8"/>
        <v>0</v>
      </c>
      <c r="U52" s="261" t="str">
        <f t="shared" si="9"/>
        <v>n/a</v>
      </c>
    </row>
    <row r="53" spans="1:21" x14ac:dyDescent="0.25">
      <c r="A53" s="173" t="s">
        <v>100</v>
      </c>
      <c r="B53" s="256">
        <v>49</v>
      </c>
      <c r="C53" s="257">
        <v>56</v>
      </c>
      <c r="D53" s="263">
        <f t="shared" si="20"/>
        <v>7</v>
      </c>
      <c r="E53" s="264">
        <f>IF(ISERROR(D53/B53),"n/a",(D53/B53))</f>
        <v>0.14285714285714285</v>
      </c>
      <c r="F53" s="256">
        <v>40</v>
      </c>
      <c r="G53" s="257">
        <v>53</v>
      </c>
      <c r="H53" s="262">
        <f t="shared" si="22"/>
        <v>13</v>
      </c>
      <c r="I53" s="264">
        <f t="shared" si="23"/>
        <v>0.32500000000000001</v>
      </c>
      <c r="J53" s="256">
        <v>2</v>
      </c>
      <c r="K53" s="257">
        <v>3</v>
      </c>
      <c r="L53" s="262">
        <f t="shared" si="24"/>
        <v>1</v>
      </c>
      <c r="M53" s="264">
        <f t="shared" si="25"/>
        <v>0.5</v>
      </c>
      <c r="N53" s="256">
        <v>0</v>
      </c>
      <c r="O53" s="257">
        <v>0</v>
      </c>
      <c r="P53" s="265">
        <f t="shared" si="26"/>
        <v>0</v>
      </c>
      <c r="Q53" s="333" t="str">
        <f t="shared" si="1"/>
        <v>n/a</v>
      </c>
      <c r="R53" s="334">
        <v>0</v>
      </c>
      <c r="S53" s="328">
        <v>0</v>
      </c>
      <c r="T53" s="260">
        <f t="shared" si="8"/>
        <v>0</v>
      </c>
      <c r="U53" s="261" t="str">
        <f t="shared" si="9"/>
        <v>n/a</v>
      </c>
    </row>
    <row r="54" spans="1:21" x14ac:dyDescent="0.25">
      <c r="A54" s="173" t="s">
        <v>99</v>
      </c>
      <c r="B54" s="256">
        <v>59</v>
      </c>
      <c r="C54" s="257">
        <v>46</v>
      </c>
      <c r="D54" s="263">
        <f t="shared" si="20"/>
        <v>-13</v>
      </c>
      <c r="E54" s="264">
        <f t="shared" ref="E54:E56" si="27">IF(ISERROR(D54/B54),"n/a",(D54/B54))</f>
        <v>-0.22033898305084745</v>
      </c>
      <c r="F54" s="256">
        <v>41</v>
      </c>
      <c r="G54" s="257">
        <v>35</v>
      </c>
      <c r="H54" s="262">
        <f t="shared" si="22"/>
        <v>-6</v>
      </c>
      <c r="I54" s="264">
        <f t="shared" si="23"/>
        <v>-0.14634146341463414</v>
      </c>
      <c r="J54" s="256">
        <v>3</v>
      </c>
      <c r="K54" s="257">
        <v>1</v>
      </c>
      <c r="L54" s="262">
        <f t="shared" si="24"/>
        <v>-2</v>
      </c>
      <c r="M54" s="264">
        <f t="shared" si="25"/>
        <v>-0.66666666666666663</v>
      </c>
      <c r="N54" s="256">
        <v>0</v>
      </c>
      <c r="O54" s="257">
        <v>0</v>
      </c>
      <c r="P54" s="265">
        <f t="shared" si="26"/>
        <v>0</v>
      </c>
      <c r="Q54" s="333" t="str">
        <f t="shared" si="1"/>
        <v>n/a</v>
      </c>
      <c r="R54" s="334">
        <v>0</v>
      </c>
      <c r="S54" s="328">
        <v>0</v>
      </c>
      <c r="T54" s="260">
        <f t="shared" si="8"/>
        <v>0</v>
      </c>
      <c r="U54" s="261" t="str">
        <f t="shared" si="9"/>
        <v>n/a</v>
      </c>
    </row>
    <row r="55" spans="1:21" x14ac:dyDescent="0.25">
      <c r="A55" s="173" t="s">
        <v>109</v>
      </c>
      <c r="B55" s="256">
        <v>17</v>
      </c>
      <c r="C55" s="257">
        <v>13</v>
      </c>
      <c r="D55" s="263">
        <f t="shared" si="20"/>
        <v>-4</v>
      </c>
      <c r="E55" s="264">
        <f t="shared" si="27"/>
        <v>-0.23529411764705882</v>
      </c>
      <c r="F55" s="256">
        <v>10</v>
      </c>
      <c r="G55" s="257">
        <v>14</v>
      </c>
      <c r="H55" s="262">
        <f t="shared" ref="H55" si="28">G55-F55</f>
        <v>4</v>
      </c>
      <c r="I55" s="264">
        <f t="shared" ref="I55" si="29">IF(ISERROR(H55/F55),"n/a",(H55/F55))</f>
        <v>0.4</v>
      </c>
      <c r="J55" s="256">
        <v>1</v>
      </c>
      <c r="K55" s="257">
        <v>1</v>
      </c>
      <c r="L55" s="262">
        <f t="shared" ref="L55" si="30">K55-J55</f>
        <v>0</v>
      </c>
      <c r="M55" s="264">
        <f t="shared" ref="M55" si="31">IF(ISERROR(L55/J55),"n/a",(L55/J55))</f>
        <v>0</v>
      </c>
      <c r="N55" s="256">
        <v>0</v>
      </c>
      <c r="O55" s="257">
        <v>0</v>
      </c>
      <c r="P55" s="265">
        <f t="shared" ref="P55" si="32">O55-N55</f>
        <v>0</v>
      </c>
      <c r="Q55" s="333" t="str">
        <f t="shared" ref="Q55" si="33">IF(ISERROR(P55/N55),"n/a",(P55/N55))</f>
        <v>n/a</v>
      </c>
      <c r="R55" s="334">
        <v>0</v>
      </c>
      <c r="S55" s="328">
        <v>0</v>
      </c>
      <c r="T55" s="260">
        <f t="shared" si="8"/>
        <v>0</v>
      </c>
      <c r="U55" s="261" t="str">
        <f t="shared" si="9"/>
        <v>n/a</v>
      </c>
    </row>
    <row r="56" spans="1:21" x14ac:dyDescent="0.25">
      <c r="A56" s="173" t="s">
        <v>107</v>
      </c>
      <c r="B56" s="256">
        <v>331</v>
      </c>
      <c r="C56" s="257">
        <v>307</v>
      </c>
      <c r="D56" s="263">
        <f t="shared" si="20"/>
        <v>-24</v>
      </c>
      <c r="E56" s="264">
        <f t="shared" si="27"/>
        <v>-7.2507552870090641E-2</v>
      </c>
      <c r="F56" s="256">
        <v>208</v>
      </c>
      <c r="G56" s="257">
        <v>227</v>
      </c>
      <c r="H56" s="262">
        <f t="shared" ref="H56" si="34">G56-F56</f>
        <v>19</v>
      </c>
      <c r="I56" s="264">
        <f t="shared" ref="I56" si="35">IF(ISERROR(H56/F56),"n/a",(H56/F56))</f>
        <v>9.1346153846153841E-2</v>
      </c>
      <c r="J56" s="256">
        <v>12</v>
      </c>
      <c r="K56" s="257">
        <v>6</v>
      </c>
      <c r="L56" s="262">
        <f t="shared" ref="L56" si="36">K56-J56</f>
        <v>-6</v>
      </c>
      <c r="M56" s="264">
        <f t="shared" ref="M56" si="37">IF(ISERROR(L56/J56),"n/a",(L56/J56))</f>
        <v>-0.5</v>
      </c>
      <c r="N56" s="256">
        <v>0</v>
      </c>
      <c r="O56" s="257">
        <v>0</v>
      </c>
      <c r="P56" s="265">
        <f t="shared" ref="P56" si="38">O56-N56</f>
        <v>0</v>
      </c>
      <c r="Q56" s="333" t="str">
        <f t="shared" ref="Q56" si="39">IF(ISERROR(P56/N56),"n/a",(P56/N56))</f>
        <v>n/a</v>
      </c>
      <c r="R56" s="334">
        <v>0</v>
      </c>
      <c r="S56" s="328">
        <v>0</v>
      </c>
      <c r="T56" s="260">
        <f t="shared" si="8"/>
        <v>0</v>
      </c>
      <c r="U56" s="261" t="str">
        <f t="shared" si="9"/>
        <v>n/a</v>
      </c>
    </row>
    <row r="57" spans="1:21" x14ac:dyDescent="0.25">
      <c r="A57" s="173" t="s">
        <v>76</v>
      </c>
      <c r="B57" s="256">
        <v>0</v>
      </c>
      <c r="C57" s="257">
        <v>2</v>
      </c>
      <c r="D57" s="258">
        <f t="shared" si="20"/>
        <v>2</v>
      </c>
      <c r="E57" s="259" t="str">
        <f t="shared" si="21"/>
        <v>n/a</v>
      </c>
      <c r="F57" s="256">
        <v>0</v>
      </c>
      <c r="G57" s="257">
        <v>1</v>
      </c>
      <c r="H57" s="257">
        <f t="shared" si="22"/>
        <v>1</v>
      </c>
      <c r="I57" s="259" t="str">
        <f t="shared" si="23"/>
        <v>n/a</v>
      </c>
      <c r="J57" s="256">
        <v>0</v>
      </c>
      <c r="K57" s="257">
        <v>0</v>
      </c>
      <c r="L57" s="257">
        <f t="shared" si="24"/>
        <v>0</v>
      </c>
      <c r="M57" s="259" t="str">
        <f t="shared" si="25"/>
        <v>n/a</v>
      </c>
      <c r="N57" s="256">
        <v>0</v>
      </c>
      <c r="O57" s="257">
        <v>0</v>
      </c>
      <c r="P57" s="260">
        <f t="shared" si="26"/>
        <v>0</v>
      </c>
      <c r="Q57" s="332" t="str">
        <f t="shared" si="1"/>
        <v>n/a</v>
      </c>
      <c r="R57" s="334">
        <v>0</v>
      </c>
      <c r="S57" s="328">
        <v>0</v>
      </c>
      <c r="T57" s="260">
        <f t="shared" si="8"/>
        <v>0</v>
      </c>
      <c r="U57" s="261" t="str">
        <f t="shared" si="9"/>
        <v>n/a</v>
      </c>
    </row>
    <row r="58" spans="1:21" ht="13.8" thickBot="1" x14ac:dyDescent="0.3">
      <c r="A58" s="280" t="s">
        <v>9</v>
      </c>
      <c r="B58" s="95">
        <f>SUM(B3:B57)</f>
        <v>6608</v>
      </c>
      <c r="C58" s="42">
        <f>SUM(C3:C57)</f>
        <v>5522</v>
      </c>
      <c r="D58" s="96">
        <f>C58-B58</f>
        <v>-1086</v>
      </c>
      <c r="E58" s="89">
        <f>IF(ISERROR(D58/B58),"n/a",(D58/B58))</f>
        <v>-0.16434624697336561</v>
      </c>
      <c r="F58" s="44">
        <f>SUM(F3:F57)</f>
        <v>3838</v>
      </c>
      <c r="G58" s="42">
        <f>SUM(G3:G57)</f>
        <v>3833</v>
      </c>
      <c r="H58" s="53">
        <f>G58-F58</f>
        <v>-5</v>
      </c>
      <c r="I58" s="89">
        <f>IF(ISERROR(H58/F58),"n/a",(H58/F58))</f>
        <v>-1.3027618551328818E-3</v>
      </c>
      <c r="J58" s="44">
        <f>SUM(J3:J57)</f>
        <v>142</v>
      </c>
      <c r="K58" s="267">
        <f>SUM(K3:K57)</f>
        <v>158</v>
      </c>
      <c r="L58" s="53">
        <f>K58-J58</f>
        <v>16</v>
      </c>
      <c r="M58" s="54">
        <f>IF(ISERROR(L58/J58),"n/a",(L58/J58))</f>
        <v>0.11267605633802817</v>
      </c>
      <c r="N58" s="44">
        <f>SUM(N3:N57)</f>
        <v>0</v>
      </c>
      <c r="O58" s="42">
        <f>SUM(O3:O57)</f>
        <v>0</v>
      </c>
      <c r="P58" s="53">
        <f>O58-N58</f>
        <v>0</v>
      </c>
      <c r="Q58" s="324" t="str">
        <f>IF(ISERROR(P58/N58),"n/a",(P58/N58))</f>
        <v>n/a</v>
      </c>
      <c r="R58" s="336">
        <f>SUM(R3:R57)</f>
        <v>0</v>
      </c>
      <c r="S58" s="337">
        <f>SUM(S3:S57)</f>
        <v>0</v>
      </c>
      <c r="T58" s="338">
        <f>S58-R58</f>
        <v>0</v>
      </c>
      <c r="U58" s="330" t="str">
        <f>IF(ISERROR(T58/R58),"n/a",(T58/R58))</f>
        <v>n/a</v>
      </c>
    </row>
    <row r="60" spans="1:21" x14ac:dyDescent="0.25">
      <c r="I60" s="234">
        <f>(G58+590-1)</f>
        <v>4422</v>
      </c>
      <c r="R60" s="303"/>
    </row>
    <row r="62" spans="1:21" ht="26.4" x14ac:dyDescent="0.25">
      <c r="A62" s="62" t="s">
        <v>121</v>
      </c>
    </row>
  </sheetData>
  <mergeCells count="6">
    <mergeCell ref="R1:U1"/>
    <mergeCell ref="N1:Q1"/>
    <mergeCell ref="A1:A2"/>
    <mergeCell ref="B1:E1"/>
    <mergeCell ref="F1:I1"/>
    <mergeCell ref="J1:M1"/>
  </mergeCells>
  <phoneticPr fontId="0" type="noConversion"/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63"/>
  <sheetViews>
    <sheetView zoomScaleNormal="100" zoomScaleSheetLayoutView="100" workbookViewId="0">
      <selection sqref="A1:A2"/>
    </sheetView>
  </sheetViews>
  <sheetFormatPr defaultColWidth="8.77734375" defaultRowHeight="13.2" x14ac:dyDescent="0.25"/>
  <cols>
    <col min="1" max="1" width="40.21875" style="281" customWidth="1"/>
    <col min="2" max="2" width="7" style="2" bestFit="1" customWidth="1"/>
    <col min="3" max="3" width="7.44140625" style="2" customWidth="1"/>
    <col min="4" max="4" width="7.44140625" style="17" bestFit="1" customWidth="1"/>
    <col min="5" max="5" width="7.77734375" style="22" bestFit="1" customWidth="1"/>
    <col min="6" max="6" width="7.21875" style="2" customWidth="1"/>
    <col min="7" max="7" width="7.44140625" style="2" customWidth="1"/>
    <col min="8" max="8" width="7.21875" style="1" customWidth="1"/>
    <col min="9" max="9" width="7.77734375" style="22" customWidth="1"/>
    <col min="10" max="10" width="6.77734375" style="2" customWidth="1"/>
    <col min="11" max="11" width="7.44140625" style="2" customWidth="1"/>
    <col min="12" max="12" width="7.5546875" style="1" customWidth="1"/>
    <col min="13" max="13" width="7.21875" style="22" customWidth="1"/>
    <col min="14" max="15" width="7.21875" style="2" hidden="1" customWidth="1"/>
    <col min="16" max="16" width="7.21875" style="1" hidden="1" customWidth="1"/>
    <col min="17" max="17" width="7.77734375" style="22" hidden="1" customWidth="1"/>
    <col min="18" max="18" width="7.21875" style="17" hidden="1" customWidth="1"/>
    <col min="19" max="20" width="7.21875" style="1" hidden="1" customWidth="1"/>
    <col min="21" max="21" width="8.21875" style="1" hidden="1" customWidth="1"/>
    <col min="22" max="22" width="7.21875" style="1" customWidth="1"/>
    <col min="23" max="16384" width="8.77734375" style="1"/>
  </cols>
  <sheetData>
    <row r="1" spans="1:21" s="11" customFormat="1" x14ac:dyDescent="0.25">
      <c r="A1" s="445">
        <f>'CHASS- 1st Yr'!A1:A2</f>
        <v>44652</v>
      </c>
      <c r="B1" s="447" t="s">
        <v>6</v>
      </c>
      <c r="C1" s="443"/>
      <c r="D1" s="443"/>
      <c r="E1" s="448"/>
      <c r="F1" s="443" t="s">
        <v>7</v>
      </c>
      <c r="G1" s="443"/>
      <c r="H1" s="443"/>
      <c r="I1" s="448"/>
      <c r="J1" s="442" t="s">
        <v>8</v>
      </c>
      <c r="K1" s="443"/>
      <c r="L1" s="443"/>
      <c r="M1" s="448"/>
      <c r="N1" s="443" t="s">
        <v>4</v>
      </c>
      <c r="O1" s="443"/>
      <c r="P1" s="443"/>
      <c r="Q1" s="444"/>
      <c r="R1" s="443" t="s">
        <v>113</v>
      </c>
      <c r="S1" s="443"/>
      <c r="T1" s="443"/>
      <c r="U1" s="444"/>
    </row>
    <row r="2" spans="1:21" s="84" customFormat="1" ht="30.75" customHeight="1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90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97" t="str">
        <f>Summary!B4</f>
        <v>Fall 2021</v>
      </c>
      <c r="K2" s="80" t="str">
        <f>Summary!C4</f>
        <v>Fall 2022</v>
      </c>
      <c r="L2" s="81" t="s">
        <v>0</v>
      </c>
      <c r="M2" s="82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341" t="s">
        <v>1</v>
      </c>
      <c r="R2" s="342" t="str">
        <f>Summary!B4</f>
        <v>Fall 2021</v>
      </c>
      <c r="S2" s="80" t="str">
        <f>Summary!C4</f>
        <v>Fall 2022</v>
      </c>
      <c r="T2" s="81" t="s">
        <v>0</v>
      </c>
      <c r="U2" s="83" t="s">
        <v>1</v>
      </c>
    </row>
    <row r="3" spans="1:21" s="16" customFormat="1" ht="12.75" customHeight="1" x14ac:dyDescent="0.25">
      <c r="A3" s="287" t="s">
        <v>56</v>
      </c>
      <c r="B3" s="128">
        <f>'CHASS- 1st Yr'!B3+'CHASS - TR'!B3</f>
        <v>97</v>
      </c>
      <c r="C3" s="129">
        <f>'CHASS- 1st Yr'!C3+'CHASS - TR'!C3</f>
        <v>98</v>
      </c>
      <c r="D3" s="129">
        <f>C3-B3</f>
        <v>1</v>
      </c>
      <c r="E3" s="148">
        <f>IF(ISERROR(D3/B3),"n/a",(D3/B3))</f>
        <v>1.0309278350515464E-2</v>
      </c>
      <c r="F3" s="131">
        <f>'CHASS- 1st Yr'!F3+'CHASS - TR'!F3</f>
        <v>44</v>
      </c>
      <c r="G3" s="410">
        <f>'CHASS- 1st Yr'!G3+'CHASS - TR'!G3</f>
        <v>55</v>
      </c>
      <c r="H3" s="132">
        <f>G3-F3</f>
        <v>11</v>
      </c>
      <c r="I3" s="301">
        <f>IF(ISERROR(H3/F3),"n/a",(H3/F3))</f>
        <v>0.25</v>
      </c>
      <c r="J3" s="131">
        <f>'CHASS- 1st Yr'!J3+'CHASS - TR'!J3</f>
        <v>3</v>
      </c>
      <c r="K3" s="129">
        <f>'CHASS- 1st Yr'!K3+'CHASS - TR'!K3</f>
        <v>1</v>
      </c>
      <c r="L3" s="129">
        <f>K3-J3</f>
        <v>-2</v>
      </c>
      <c r="M3" s="149">
        <f>IF(ISERROR(L3/J3),"n/a",(L3/J3))</f>
        <v>-0.66666666666666663</v>
      </c>
      <c r="N3" s="21">
        <f>'CHASS- 1st Yr'!N3+'CHASS - TR'!N3</f>
        <v>0</v>
      </c>
      <c r="O3" s="12">
        <f>'CHASS- 1st Yr'!O3+'CHASS - TR'!O3</f>
        <v>0</v>
      </c>
      <c r="P3" s="18">
        <f t="shared" ref="P3:P10" si="0">SUM(O3-N3)</f>
        <v>0</v>
      </c>
      <c r="Q3" s="339" t="str">
        <f t="shared" ref="Q3:Q10" si="1">IF(ISERROR(P3/N3),"n/a",(P3/N3))</f>
        <v>n/a</v>
      </c>
      <c r="R3" s="131">
        <f>'CHASS- 1st Yr'!R3+'CHASS - TR'!R3</f>
        <v>0</v>
      </c>
      <c r="S3" s="129">
        <f>'CHASS- 1st Yr'!S3+'CHASS - TR'!S3</f>
        <v>0</v>
      </c>
      <c r="T3" s="129">
        <f>SUM(S3-R3)</f>
        <v>0</v>
      </c>
      <c r="U3" s="340" t="str">
        <f>IF(ISERROR(T3/R3),"n/a",(T3/R3))</f>
        <v>n/a</v>
      </c>
    </row>
    <row r="4" spans="1:21" s="16" customFormat="1" ht="12.75" customHeight="1" x14ac:dyDescent="0.25">
      <c r="A4" s="173" t="s">
        <v>57</v>
      </c>
      <c r="B4" s="77">
        <f>'CHASS- 1st Yr'!B4+'CHASS - TR'!B4</f>
        <v>422</v>
      </c>
      <c r="C4" s="12">
        <f>'CHASS- 1st Yr'!C4+'CHASS - TR'!C4</f>
        <v>387</v>
      </c>
      <c r="D4" s="12">
        <f t="shared" ref="D4:D54" si="2">C4-B4</f>
        <v>-35</v>
      </c>
      <c r="E4" s="143">
        <f t="shared" ref="E4:E58" si="3">IF(ISERROR(D4/B4),"n/a",(D4/B4))</f>
        <v>-8.2938388625592413E-2</v>
      </c>
      <c r="F4" s="98">
        <f>'CHASS- 1st Yr'!F4+'CHASS - TR'!F4</f>
        <v>322</v>
      </c>
      <c r="G4" s="19">
        <f>'CHASS- 1st Yr'!G4+'CHASS - TR'!G4</f>
        <v>312</v>
      </c>
      <c r="H4" s="133">
        <f t="shared" ref="H4:H58" si="4">G4-F4</f>
        <v>-10</v>
      </c>
      <c r="I4" s="302">
        <f t="shared" ref="I4:I58" si="5">IF(ISERROR(H4/F4),"n/a",(H4/F4))</f>
        <v>-3.1055900621118012E-2</v>
      </c>
      <c r="J4" s="98">
        <f>'CHASS- 1st Yr'!J4+'CHASS - TR'!J4</f>
        <v>12</v>
      </c>
      <c r="K4" s="12">
        <f>'CHASS- 1st Yr'!K4+'CHASS - TR'!K4</f>
        <v>7</v>
      </c>
      <c r="L4" s="12">
        <f t="shared" ref="L4:L58" si="6">K4-J4</f>
        <v>-5</v>
      </c>
      <c r="M4" s="144">
        <f t="shared" ref="M4:M58" si="7">IF(ISERROR(L4/J4),"n/a",(L4/J4))</f>
        <v>-0.41666666666666669</v>
      </c>
      <c r="N4" s="21">
        <f>'CHASS- 1st Yr'!N4+'CHASS - TR'!N4</f>
        <v>0</v>
      </c>
      <c r="O4" s="12">
        <f>'CHASS- 1st Yr'!O4+'CHASS - TR'!O4</f>
        <v>0</v>
      </c>
      <c r="P4" s="18">
        <f t="shared" si="0"/>
        <v>0</v>
      </c>
      <c r="Q4" s="339" t="str">
        <f t="shared" si="1"/>
        <v>n/a</v>
      </c>
      <c r="R4" s="98">
        <f>'CHASS- 1st Yr'!R4+'CHASS - TR'!R4</f>
        <v>0</v>
      </c>
      <c r="S4" s="12">
        <f>'CHASS- 1st Yr'!S4+'CHASS - TR'!S4</f>
        <v>0</v>
      </c>
      <c r="T4" s="18">
        <f>SUM(S4-R4)</f>
        <v>0</v>
      </c>
      <c r="U4" s="39" t="str">
        <f>IF(ISERROR(T4/R4),"n/a",(T4/R4))</f>
        <v>n/a</v>
      </c>
    </row>
    <row r="5" spans="1:21" s="16" customFormat="1" ht="12.75" customHeight="1" x14ac:dyDescent="0.25">
      <c r="A5" s="173" t="s">
        <v>58</v>
      </c>
      <c r="B5" s="77">
        <f>'CHASS- 1st Yr'!B5+'CHASS - TR'!B5</f>
        <v>773</v>
      </c>
      <c r="C5" s="12">
        <f>'CHASS- 1st Yr'!C5+'CHASS - TR'!C5</f>
        <v>761</v>
      </c>
      <c r="D5" s="12">
        <f t="shared" si="2"/>
        <v>-12</v>
      </c>
      <c r="E5" s="143">
        <f t="shared" si="3"/>
        <v>-1.5523932729624839E-2</v>
      </c>
      <c r="F5" s="98">
        <f>'CHASS- 1st Yr'!F5+'CHASS - TR'!F5</f>
        <v>364</v>
      </c>
      <c r="G5" s="19">
        <f>'CHASS- 1st Yr'!G5+'CHASS - TR'!G5</f>
        <v>360</v>
      </c>
      <c r="H5" s="133">
        <f t="shared" si="4"/>
        <v>-4</v>
      </c>
      <c r="I5" s="302">
        <f t="shared" si="5"/>
        <v>-1.098901098901099E-2</v>
      </c>
      <c r="J5" s="98">
        <f>'CHASS- 1st Yr'!J5+'CHASS - TR'!J5</f>
        <v>4</v>
      </c>
      <c r="K5" s="12">
        <f>'CHASS- 1st Yr'!K5+'CHASS - TR'!K5</f>
        <v>8</v>
      </c>
      <c r="L5" s="12">
        <f t="shared" si="6"/>
        <v>4</v>
      </c>
      <c r="M5" s="144">
        <f t="shared" si="7"/>
        <v>1</v>
      </c>
      <c r="N5" s="21">
        <f>'CHASS- 1st Yr'!N5+'CHASS - TR'!N5</f>
        <v>0</v>
      </c>
      <c r="O5" s="12">
        <f>'CHASS- 1st Yr'!O5+'CHASS - TR'!O5</f>
        <v>0</v>
      </c>
      <c r="P5" s="18">
        <f t="shared" si="0"/>
        <v>0</v>
      </c>
      <c r="Q5" s="339" t="str">
        <f t="shared" si="1"/>
        <v>n/a</v>
      </c>
      <c r="R5" s="98">
        <f>'CHASS- 1st Yr'!R5+'CHASS - TR'!R5</f>
        <v>0</v>
      </c>
      <c r="S5" s="12">
        <f>'CHASS- 1st Yr'!S5+'CHASS - TR'!S5</f>
        <v>0</v>
      </c>
      <c r="T5" s="18">
        <f t="shared" ref="T5:T58" si="8">SUM(S5-R5)</f>
        <v>0</v>
      </c>
      <c r="U5" s="39" t="str">
        <f t="shared" ref="U5:U58" si="9">IF(ISERROR(T5/R5),"n/a",(T5/R5))</f>
        <v>n/a</v>
      </c>
    </row>
    <row r="6" spans="1:21" s="16" customFormat="1" ht="12.75" customHeight="1" x14ac:dyDescent="0.25">
      <c r="A6" s="173" t="s">
        <v>59</v>
      </c>
      <c r="B6" s="77">
        <f>'CHASS- 1st Yr'!B6+'CHASS - TR'!B6</f>
        <v>149</v>
      </c>
      <c r="C6" s="12">
        <f>'CHASS- 1st Yr'!C6+'CHASS - TR'!C6</f>
        <v>149</v>
      </c>
      <c r="D6" s="12">
        <f t="shared" si="2"/>
        <v>0</v>
      </c>
      <c r="E6" s="143">
        <f t="shared" si="3"/>
        <v>0</v>
      </c>
      <c r="F6" s="98">
        <f>'CHASS- 1st Yr'!F6+'CHASS - TR'!F6</f>
        <v>82</v>
      </c>
      <c r="G6" s="19">
        <f>'CHASS- 1st Yr'!G6+'CHASS - TR'!G6</f>
        <v>120</v>
      </c>
      <c r="H6" s="133">
        <f t="shared" si="4"/>
        <v>38</v>
      </c>
      <c r="I6" s="302">
        <f t="shared" si="5"/>
        <v>0.46341463414634149</v>
      </c>
      <c r="J6" s="98">
        <f>'CHASS- 1st Yr'!J6+'CHASS - TR'!J6</f>
        <v>1</v>
      </c>
      <c r="K6" s="12">
        <f>'CHASS- 1st Yr'!K6+'CHASS - TR'!K6</f>
        <v>2</v>
      </c>
      <c r="L6" s="12">
        <f t="shared" si="6"/>
        <v>1</v>
      </c>
      <c r="M6" s="144">
        <f t="shared" si="7"/>
        <v>1</v>
      </c>
      <c r="N6" s="21">
        <f>'CHASS- 1st Yr'!N6+'CHASS - TR'!N6</f>
        <v>0</v>
      </c>
      <c r="O6" s="12">
        <f>'CHASS- 1st Yr'!O6+'CHASS - TR'!O6</f>
        <v>0</v>
      </c>
      <c r="P6" s="18">
        <f t="shared" si="0"/>
        <v>0</v>
      </c>
      <c r="Q6" s="339" t="str">
        <f t="shared" si="1"/>
        <v>n/a</v>
      </c>
      <c r="R6" s="98">
        <f>'CHASS- 1st Yr'!R6+'CHASS - TR'!R6</f>
        <v>0</v>
      </c>
      <c r="S6" s="12">
        <f>'CHASS- 1st Yr'!S6+'CHASS - TR'!S6</f>
        <v>0</v>
      </c>
      <c r="T6" s="18">
        <f t="shared" si="8"/>
        <v>0</v>
      </c>
      <c r="U6" s="39" t="str">
        <f t="shared" si="9"/>
        <v>n/a</v>
      </c>
    </row>
    <row r="7" spans="1:21" s="16" customFormat="1" ht="12.75" customHeight="1" x14ac:dyDescent="0.25">
      <c r="A7" s="173" t="s">
        <v>60</v>
      </c>
      <c r="B7" s="77">
        <f>'CHASS- 1st Yr'!B7+'CHASS - TR'!B7</f>
        <v>43</v>
      </c>
      <c r="C7" s="12">
        <f>'CHASS- 1st Yr'!C7+'CHASS - TR'!C7</f>
        <v>37</v>
      </c>
      <c r="D7" s="12">
        <f t="shared" si="2"/>
        <v>-6</v>
      </c>
      <c r="E7" s="143">
        <f t="shared" si="3"/>
        <v>-0.13953488372093023</v>
      </c>
      <c r="F7" s="98">
        <f>'CHASS- 1st Yr'!F7+'CHASS - TR'!F7</f>
        <v>22</v>
      </c>
      <c r="G7" s="19">
        <f>'CHASS- 1st Yr'!G7+'CHASS - TR'!G7</f>
        <v>24</v>
      </c>
      <c r="H7" s="133">
        <f t="shared" si="4"/>
        <v>2</v>
      </c>
      <c r="I7" s="302">
        <f t="shared" si="5"/>
        <v>9.0909090909090912E-2</v>
      </c>
      <c r="J7" s="98">
        <f>'CHASS- 1st Yr'!J7+'CHASS - TR'!J7</f>
        <v>0</v>
      </c>
      <c r="K7" s="12">
        <f>'CHASS- 1st Yr'!K7+'CHASS - TR'!K7</f>
        <v>0</v>
      </c>
      <c r="L7" s="12">
        <f t="shared" si="6"/>
        <v>0</v>
      </c>
      <c r="M7" s="144" t="str">
        <f t="shared" si="7"/>
        <v>n/a</v>
      </c>
      <c r="N7" s="21">
        <f>'CHASS- 1st Yr'!N7+'CHASS - TR'!N7</f>
        <v>0</v>
      </c>
      <c r="O7" s="12">
        <f>'CHASS- 1st Yr'!O7+'CHASS - TR'!O7</f>
        <v>0</v>
      </c>
      <c r="P7" s="18">
        <f t="shared" si="0"/>
        <v>0</v>
      </c>
      <c r="Q7" s="339" t="str">
        <f t="shared" si="1"/>
        <v>n/a</v>
      </c>
      <c r="R7" s="98">
        <f>'CHASS- 1st Yr'!R7+'CHASS - TR'!R7</f>
        <v>0</v>
      </c>
      <c r="S7" s="12">
        <f>'CHASS- 1st Yr'!S7+'CHASS - TR'!S7</f>
        <v>0</v>
      </c>
      <c r="T7" s="18">
        <f t="shared" si="8"/>
        <v>0</v>
      </c>
      <c r="U7" s="39" t="str">
        <f t="shared" si="9"/>
        <v>n/a</v>
      </c>
    </row>
    <row r="8" spans="1:21" s="16" customFormat="1" ht="12.75" customHeight="1" x14ac:dyDescent="0.25">
      <c r="A8" s="173" t="s">
        <v>61</v>
      </c>
      <c r="B8" s="77">
        <f>'CHASS- 1st Yr'!B8+'CHASS - TR'!B8</f>
        <v>7</v>
      </c>
      <c r="C8" s="12">
        <f>'CHASS- 1st Yr'!C8+'CHASS - TR'!C8</f>
        <v>15</v>
      </c>
      <c r="D8" s="12">
        <f t="shared" si="2"/>
        <v>8</v>
      </c>
      <c r="E8" s="143">
        <f t="shared" si="3"/>
        <v>1.1428571428571428</v>
      </c>
      <c r="F8" s="98">
        <f>'CHASS- 1st Yr'!F8+'CHASS - TR'!F8</f>
        <v>3</v>
      </c>
      <c r="G8" s="19">
        <f>'CHASS- 1st Yr'!G8+'CHASS - TR'!G8</f>
        <v>9</v>
      </c>
      <c r="H8" s="133">
        <f t="shared" si="4"/>
        <v>6</v>
      </c>
      <c r="I8" s="302">
        <f t="shared" si="5"/>
        <v>2</v>
      </c>
      <c r="J8" s="98">
        <f>'CHASS- 1st Yr'!J8+'CHASS - TR'!J8</f>
        <v>0</v>
      </c>
      <c r="K8" s="12">
        <f>'CHASS- 1st Yr'!K8+'CHASS - TR'!K8</f>
        <v>1</v>
      </c>
      <c r="L8" s="12">
        <f t="shared" si="6"/>
        <v>1</v>
      </c>
      <c r="M8" s="144" t="str">
        <f t="shared" si="7"/>
        <v>n/a</v>
      </c>
      <c r="N8" s="21">
        <f>'CHASS- 1st Yr'!N8+'CHASS - TR'!N8</f>
        <v>0</v>
      </c>
      <c r="O8" s="12">
        <f>'CHASS- 1st Yr'!O8+'CHASS - TR'!O8</f>
        <v>0</v>
      </c>
      <c r="P8" s="18">
        <f t="shared" si="0"/>
        <v>0</v>
      </c>
      <c r="Q8" s="339" t="str">
        <f t="shared" si="1"/>
        <v>n/a</v>
      </c>
      <c r="R8" s="98">
        <f>'CHASS- 1st Yr'!R8+'CHASS - TR'!R8</f>
        <v>0</v>
      </c>
      <c r="S8" s="12">
        <f>'CHASS- 1st Yr'!S8+'CHASS - TR'!S8</f>
        <v>0</v>
      </c>
      <c r="T8" s="18">
        <f t="shared" si="8"/>
        <v>0</v>
      </c>
      <c r="U8" s="39" t="str">
        <f t="shared" si="9"/>
        <v>n/a</v>
      </c>
    </row>
    <row r="9" spans="1:21" s="16" customFormat="1" ht="12.75" customHeight="1" x14ac:dyDescent="0.25">
      <c r="A9" s="173" t="s">
        <v>62</v>
      </c>
      <c r="B9" s="77">
        <f>'CHASS- 1st Yr'!B9+'CHASS - TR'!B9</f>
        <v>53</v>
      </c>
      <c r="C9" s="12">
        <f>'CHASS- 1st Yr'!C9+'CHASS - TR'!C9</f>
        <v>65</v>
      </c>
      <c r="D9" s="12">
        <f t="shared" si="2"/>
        <v>12</v>
      </c>
      <c r="E9" s="143">
        <f t="shared" si="3"/>
        <v>0.22641509433962265</v>
      </c>
      <c r="F9" s="98">
        <f>'CHASS- 1st Yr'!F9+'CHASS - TR'!F9</f>
        <v>27</v>
      </c>
      <c r="G9" s="19">
        <f>'CHASS- 1st Yr'!G9+'CHASS - TR'!G9</f>
        <v>54</v>
      </c>
      <c r="H9" s="133">
        <f t="shared" si="4"/>
        <v>27</v>
      </c>
      <c r="I9" s="302">
        <f t="shared" si="5"/>
        <v>1</v>
      </c>
      <c r="J9" s="98">
        <f>'CHASS- 1st Yr'!J9+'CHASS - TR'!J9</f>
        <v>0</v>
      </c>
      <c r="K9" s="12">
        <f>'CHASS- 1st Yr'!K9+'CHASS - TR'!K9</f>
        <v>0</v>
      </c>
      <c r="L9" s="12">
        <f t="shared" si="6"/>
        <v>0</v>
      </c>
      <c r="M9" s="144" t="str">
        <f t="shared" si="7"/>
        <v>n/a</v>
      </c>
      <c r="N9" s="21">
        <f>'CHASS- 1st Yr'!N9+'CHASS - TR'!N9</f>
        <v>0</v>
      </c>
      <c r="O9" s="12">
        <f>'CHASS- 1st Yr'!O9+'CHASS - TR'!O9</f>
        <v>0</v>
      </c>
      <c r="P9" s="18">
        <f t="shared" si="0"/>
        <v>0</v>
      </c>
      <c r="Q9" s="339" t="str">
        <f t="shared" si="1"/>
        <v>n/a</v>
      </c>
      <c r="R9" s="98">
        <f>'CHASS- 1st Yr'!R9+'CHASS - TR'!R9</f>
        <v>0</v>
      </c>
      <c r="S9" s="12">
        <f>'CHASS- 1st Yr'!S9+'CHASS - TR'!S9</f>
        <v>0</v>
      </c>
      <c r="T9" s="18">
        <f t="shared" si="8"/>
        <v>0</v>
      </c>
      <c r="U9" s="39" t="str">
        <f t="shared" si="9"/>
        <v>n/a</v>
      </c>
    </row>
    <row r="10" spans="1:21" ht="12.75" customHeight="1" x14ac:dyDescent="0.25">
      <c r="A10" s="173" t="s">
        <v>63</v>
      </c>
      <c r="B10" s="77">
        <f>'CHASS- 1st Yr'!B10+'CHASS - TR'!B10</f>
        <v>88</v>
      </c>
      <c r="C10" s="12">
        <f>'CHASS- 1st Yr'!C10+'CHASS - TR'!C10</f>
        <v>104</v>
      </c>
      <c r="D10" s="12">
        <f t="shared" si="2"/>
        <v>16</v>
      </c>
      <c r="E10" s="143">
        <f t="shared" si="3"/>
        <v>0.18181818181818182</v>
      </c>
      <c r="F10" s="98">
        <f>'CHASS- 1st Yr'!F10+'CHASS - TR'!F10</f>
        <v>54</v>
      </c>
      <c r="G10" s="19">
        <f>'CHASS- 1st Yr'!G10+'CHASS - TR'!G10</f>
        <v>77</v>
      </c>
      <c r="H10" s="133">
        <f t="shared" si="4"/>
        <v>23</v>
      </c>
      <c r="I10" s="302">
        <f t="shared" si="5"/>
        <v>0.42592592592592593</v>
      </c>
      <c r="J10" s="98">
        <f>'CHASS- 1st Yr'!J10+'CHASS - TR'!J10</f>
        <v>0</v>
      </c>
      <c r="K10" s="12">
        <f>'CHASS- 1st Yr'!K10+'CHASS - TR'!K10</f>
        <v>0</v>
      </c>
      <c r="L10" s="12">
        <f t="shared" si="6"/>
        <v>0</v>
      </c>
      <c r="M10" s="144" t="str">
        <f t="shared" si="7"/>
        <v>n/a</v>
      </c>
      <c r="N10" s="21">
        <f>'CHASS- 1st Yr'!N10+'CHASS - TR'!N10</f>
        <v>0</v>
      </c>
      <c r="O10" s="12">
        <f>'CHASS- 1st Yr'!O10+'CHASS - TR'!O10</f>
        <v>0</v>
      </c>
      <c r="P10" s="18">
        <f t="shared" si="0"/>
        <v>0</v>
      </c>
      <c r="Q10" s="339" t="str">
        <f t="shared" si="1"/>
        <v>n/a</v>
      </c>
      <c r="R10" s="98">
        <f>'CHASS- 1st Yr'!R10+'CHASS - TR'!R10</f>
        <v>0</v>
      </c>
      <c r="S10" s="12">
        <f>'CHASS- 1st Yr'!S10+'CHASS - TR'!S10</f>
        <v>0</v>
      </c>
      <c r="T10" s="18">
        <f t="shared" si="8"/>
        <v>0</v>
      </c>
      <c r="U10" s="39" t="str">
        <f t="shared" si="9"/>
        <v>n/a</v>
      </c>
    </row>
    <row r="11" spans="1:21" ht="12.75" customHeight="1" x14ac:dyDescent="0.25">
      <c r="A11" s="173" t="s">
        <v>64</v>
      </c>
      <c r="B11" s="77">
        <f>'CHASS- 1st Yr'!B11+'CHASS - TR'!B11</f>
        <v>3890</v>
      </c>
      <c r="C11" s="12">
        <f>'CHASS- 1st Yr'!C11+'CHASS - TR'!C11</f>
        <v>4326</v>
      </c>
      <c r="D11" s="12">
        <f t="shared" si="2"/>
        <v>436</v>
      </c>
      <c r="E11" s="143">
        <f t="shared" si="3"/>
        <v>0.11208226221079691</v>
      </c>
      <c r="F11" s="98">
        <f>'CHASS- 1st Yr'!F11+'CHASS - TR'!F11</f>
        <v>1805</v>
      </c>
      <c r="G11" s="19">
        <f>'CHASS- 1st Yr'!G11+'CHASS - TR'!G11</f>
        <v>2772</v>
      </c>
      <c r="H11" s="133">
        <f t="shared" si="4"/>
        <v>967</v>
      </c>
      <c r="I11" s="302">
        <f t="shared" si="5"/>
        <v>0.53573407202216061</v>
      </c>
      <c r="J11" s="98">
        <f>'CHASS- 1st Yr'!J11+'CHASS - TR'!J11</f>
        <v>17</v>
      </c>
      <c r="K11" s="12">
        <f>'CHASS- 1st Yr'!K11+'CHASS - TR'!K11</f>
        <v>52</v>
      </c>
      <c r="L11" s="12">
        <f t="shared" si="6"/>
        <v>35</v>
      </c>
      <c r="M11" s="144">
        <f t="shared" si="7"/>
        <v>2.0588235294117645</v>
      </c>
      <c r="N11" s="21">
        <f>'CHASS- 1st Yr'!N11+'CHASS - TR'!N11</f>
        <v>0</v>
      </c>
      <c r="O11" s="12">
        <f>'CHASS- 1st Yr'!O11+'CHASS - TR'!O11</f>
        <v>0</v>
      </c>
      <c r="P11" s="18">
        <f t="shared" ref="P11:P54" si="10">SUM(O11-N11)</f>
        <v>0</v>
      </c>
      <c r="Q11" s="339" t="str">
        <f t="shared" ref="Q11:Q54" si="11">IF(ISERROR(P11/N11),"n/a",(P11/N11))</f>
        <v>n/a</v>
      </c>
      <c r="R11" s="98">
        <f>'CHASS- 1st Yr'!R11+'CHASS - TR'!R11</f>
        <v>0</v>
      </c>
      <c r="S11" s="12">
        <f>'CHASS- 1st Yr'!S11+'CHASS - TR'!S11</f>
        <v>0</v>
      </c>
      <c r="T11" s="18">
        <f t="shared" si="8"/>
        <v>0</v>
      </c>
      <c r="U11" s="39" t="str">
        <f t="shared" si="9"/>
        <v>n/a</v>
      </c>
    </row>
    <row r="12" spans="1:21" ht="12.75" customHeight="1" x14ac:dyDescent="0.25">
      <c r="A12" s="173" t="s">
        <v>112</v>
      </c>
      <c r="B12" s="77">
        <f>'CHASS - TR'!B12</f>
        <v>0</v>
      </c>
      <c r="C12" s="12">
        <f>'CHASS - TR'!C12</f>
        <v>1</v>
      </c>
      <c r="D12" s="12">
        <f t="shared" ref="D12" si="12">C12-B12</f>
        <v>1</v>
      </c>
      <c r="E12" s="143" t="str">
        <f t="shared" ref="E12" si="13">IF(ISERROR(D12/B12),"n/a",(D12/B12))</f>
        <v>n/a</v>
      </c>
      <c r="F12" s="98">
        <f>'CHASS - TR'!F12</f>
        <v>0</v>
      </c>
      <c r="G12" s="19">
        <f>'CHASS - TR'!G12</f>
        <v>0</v>
      </c>
      <c r="H12" s="133">
        <f t="shared" ref="H12" si="14">G12-F12</f>
        <v>0</v>
      </c>
      <c r="I12" s="302" t="str">
        <f t="shared" ref="I12" si="15">IF(ISERROR(H12/F12),"n/a",(H12/F12))</f>
        <v>n/a</v>
      </c>
      <c r="J12" s="98">
        <f>'CHASS - TR'!J12</f>
        <v>0</v>
      </c>
      <c r="K12" s="12">
        <f>'CHASS - TR'!K12</f>
        <v>0</v>
      </c>
      <c r="L12" s="12">
        <f t="shared" ref="L12" si="16">K12-J12</f>
        <v>0</v>
      </c>
      <c r="M12" s="144" t="str">
        <f t="shared" ref="M12" si="17">IF(ISERROR(L12/J12),"n/a",(L12/J12))</f>
        <v>n/a</v>
      </c>
      <c r="N12" s="21">
        <f>'CHASS- 1st Yr'!N12+'CHASS - TR'!N12</f>
        <v>0</v>
      </c>
      <c r="O12" s="12">
        <f>'CHASS- 1st Yr'!O12+'CHASS - TR'!O12</f>
        <v>0</v>
      </c>
      <c r="P12" s="18">
        <f t="shared" ref="P12" si="18">SUM(O12-N12)</f>
        <v>0</v>
      </c>
      <c r="Q12" s="339" t="str">
        <f t="shared" ref="Q12" si="19">IF(ISERROR(P12/N12),"n/a",(P12/N12))</f>
        <v>n/a</v>
      </c>
      <c r="R12" s="98">
        <f>'CHASS- 1st Yr'!R12+'CHASS - TR'!R12</f>
        <v>0</v>
      </c>
      <c r="S12" s="12">
        <f>'CHASS- 1st Yr'!S12+'CHASS - TR'!S12</f>
        <v>0</v>
      </c>
      <c r="T12" s="18">
        <f t="shared" ref="T12:T14" si="20">SUM(S12-R12)</f>
        <v>0</v>
      </c>
      <c r="U12" s="39" t="str">
        <f t="shared" ref="U12:U14" si="21">IF(ISERROR(T12/R12),"n/a",(T12/R12))</f>
        <v>n/a</v>
      </c>
    </row>
    <row r="13" spans="1:21" ht="12.75" customHeight="1" x14ac:dyDescent="0.25">
      <c r="A13" s="173" t="s">
        <v>65</v>
      </c>
      <c r="B13" s="77">
        <f>'CHASS- 1st Yr'!B12+'CHASS - TR'!B13</f>
        <v>130</v>
      </c>
      <c r="C13" s="12">
        <f>'CHASS- 1st Yr'!C12+'CHASS - TR'!C13</f>
        <v>129</v>
      </c>
      <c r="D13" s="12">
        <f t="shared" si="2"/>
        <v>-1</v>
      </c>
      <c r="E13" s="143">
        <f t="shared" si="3"/>
        <v>-7.6923076923076927E-3</v>
      </c>
      <c r="F13" s="98">
        <f>'CHASS- 1st Yr'!F12+'CHASS - TR'!F13</f>
        <v>79</v>
      </c>
      <c r="G13" s="19">
        <f>'CHASS- 1st Yr'!G12+'CHASS - TR'!G13</f>
        <v>91</v>
      </c>
      <c r="H13" s="133">
        <f t="shared" si="4"/>
        <v>12</v>
      </c>
      <c r="I13" s="302">
        <f t="shared" si="5"/>
        <v>0.15189873417721519</v>
      </c>
      <c r="J13" s="98">
        <f>'CHASS- 1st Yr'!J12+'CHASS - TR'!J13</f>
        <v>1</v>
      </c>
      <c r="K13" s="12">
        <f>'CHASS- 1st Yr'!K12+'CHASS - TR'!K13</f>
        <v>2</v>
      </c>
      <c r="L13" s="12">
        <f t="shared" si="6"/>
        <v>1</v>
      </c>
      <c r="M13" s="144">
        <f t="shared" si="7"/>
        <v>1</v>
      </c>
      <c r="N13" s="21">
        <f>'CHASS- 1st Yr'!N12+'CHASS - TR'!N13</f>
        <v>0</v>
      </c>
      <c r="O13" s="12">
        <f>'CHASS- 1st Yr'!O12+'CHASS - TR'!O13</f>
        <v>0</v>
      </c>
      <c r="P13" s="18">
        <f t="shared" si="10"/>
        <v>0</v>
      </c>
      <c r="Q13" s="339" t="str">
        <f t="shared" si="11"/>
        <v>n/a</v>
      </c>
      <c r="R13" s="98">
        <f>'CHASS- 1st Yr'!R13+'CHASS - TR'!R13</f>
        <v>0</v>
      </c>
      <c r="S13" s="12">
        <f>'CHASS- 1st Yr'!S13+'CHASS - TR'!S13</f>
        <v>0</v>
      </c>
      <c r="T13" s="18">
        <f t="shared" si="20"/>
        <v>0</v>
      </c>
      <c r="U13" s="39" t="str">
        <f t="shared" si="21"/>
        <v>n/a</v>
      </c>
    </row>
    <row r="14" spans="1:21" ht="12.75" customHeight="1" x14ac:dyDescent="0.25">
      <c r="A14" s="173" t="s">
        <v>66</v>
      </c>
      <c r="B14" s="77">
        <f>'CHASS- 1st Yr'!B13+'CHASS - TR'!B14</f>
        <v>370</v>
      </c>
      <c r="C14" s="12">
        <f>'CHASS- 1st Yr'!C13+'CHASS - TR'!C14</f>
        <v>446</v>
      </c>
      <c r="D14" s="12">
        <f t="shared" si="2"/>
        <v>76</v>
      </c>
      <c r="E14" s="143">
        <f t="shared" si="3"/>
        <v>0.20540540540540542</v>
      </c>
      <c r="F14" s="98">
        <f>'CHASS- 1st Yr'!F13+'CHASS - TR'!F14</f>
        <v>238</v>
      </c>
      <c r="G14" s="19">
        <f>'CHASS- 1st Yr'!G13+'CHASS - TR'!G14</f>
        <v>301</v>
      </c>
      <c r="H14" s="133">
        <f t="shared" si="4"/>
        <v>63</v>
      </c>
      <c r="I14" s="302">
        <f t="shared" si="5"/>
        <v>0.26470588235294118</v>
      </c>
      <c r="J14" s="98">
        <f>'CHASS- 1st Yr'!J13+'CHASS - TR'!J14</f>
        <v>6</v>
      </c>
      <c r="K14" s="12">
        <f>'CHASS- 1st Yr'!K13+'CHASS - TR'!K14</f>
        <v>16</v>
      </c>
      <c r="L14" s="12">
        <f t="shared" si="6"/>
        <v>10</v>
      </c>
      <c r="M14" s="144">
        <f t="shared" si="7"/>
        <v>1.6666666666666667</v>
      </c>
      <c r="N14" s="21">
        <f>'CHASS- 1st Yr'!N13+'CHASS - TR'!N14</f>
        <v>0</v>
      </c>
      <c r="O14" s="12">
        <f>'CHASS- 1st Yr'!O13+'CHASS - TR'!O14</f>
        <v>0</v>
      </c>
      <c r="P14" s="18">
        <f t="shared" si="10"/>
        <v>0</v>
      </c>
      <c r="Q14" s="339" t="str">
        <f t="shared" si="11"/>
        <v>n/a</v>
      </c>
      <c r="R14" s="98">
        <f>'CHASS- 1st Yr'!R14+'CHASS - TR'!R14</f>
        <v>0</v>
      </c>
      <c r="S14" s="12">
        <f>'CHASS- 1st Yr'!S14+'CHASS - TR'!S14</f>
        <v>0</v>
      </c>
      <c r="T14" s="18">
        <f t="shared" si="20"/>
        <v>0</v>
      </c>
      <c r="U14" s="39" t="str">
        <f t="shared" si="21"/>
        <v>n/a</v>
      </c>
    </row>
    <row r="15" spans="1:21" ht="12.75" customHeight="1" x14ac:dyDescent="0.25">
      <c r="A15" s="173" t="s">
        <v>67</v>
      </c>
      <c r="B15" s="77">
        <f>'CHASS- 1st Yr'!B14+'CHASS - TR'!B15</f>
        <v>133</v>
      </c>
      <c r="C15" s="12">
        <f>'CHASS- 1st Yr'!C14+'CHASS - TR'!C15</f>
        <v>132</v>
      </c>
      <c r="D15" s="12">
        <f t="shared" si="2"/>
        <v>-1</v>
      </c>
      <c r="E15" s="143">
        <f t="shared" si="3"/>
        <v>-7.5187969924812026E-3</v>
      </c>
      <c r="F15" s="98">
        <f>'CHASS- 1st Yr'!F14+'CHASS - TR'!F15</f>
        <v>67</v>
      </c>
      <c r="G15" s="19">
        <f>'CHASS- 1st Yr'!G14+'CHASS - TR'!G15</f>
        <v>76</v>
      </c>
      <c r="H15" s="133">
        <f t="shared" si="4"/>
        <v>9</v>
      </c>
      <c r="I15" s="302">
        <f t="shared" si="5"/>
        <v>0.13432835820895522</v>
      </c>
      <c r="J15" s="98">
        <f>'CHASS- 1st Yr'!J14+'CHASS - TR'!J15</f>
        <v>3</v>
      </c>
      <c r="K15" s="12">
        <f>'CHASS- 1st Yr'!K14+'CHASS - TR'!K15</f>
        <v>4</v>
      </c>
      <c r="L15" s="12">
        <f t="shared" si="6"/>
        <v>1</v>
      </c>
      <c r="M15" s="144">
        <f t="shared" si="7"/>
        <v>0.33333333333333331</v>
      </c>
      <c r="N15" s="21">
        <f>'CHASS- 1st Yr'!N14+'CHASS - TR'!N15</f>
        <v>0</v>
      </c>
      <c r="O15" s="12">
        <f>'CHASS- 1st Yr'!O14+'CHASS - TR'!O15</f>
        <v>0</v>
      </c>
      <c r="P15" s="18">
        <f t="shared" si="10"/>
        <v>0</v>
      </c>
      <c r="Q15" s="339" t="str">
        <f t="shared" si="11"/>
        <v>n/a</v>
      </c>
      <c r="R15" s="98">
        <f>'CHASS- 1st Yr'!R15+'CHASS - TR'!R15</f>
        <v>0</v>
      </c>
      <c r="S15" s="12">
        <f>'CHASS- 1st Yr'!S15+'CHASS - TR'!S15</f>
        <v>0</v>
      </c>
      <c r="T15" s="18">
        <f t="shared" si="8"/>
        <v>0</v>
      </c>
      <c r="U15" s="39" t="str">
        <f t="shared" si="9"/>
        <v>n/a</v>
      </c>
    </row>
    <row r="16" spans="1:21" ht="12.75" customHeight="1" x14ac:dyDescent="0.25">
      <c r="A16" s="173" t="s">
        <v>68</v>
      </c>
      <c r="B16" s="77">
        <f>'CHASS- 1st Yr'!B15+'CHASS - TR'!B16</f>
        <v>1374</v>
      </c>
      <c r="C16" s="12">
        <f>'CHASS- 1st Yr'!C15+'CHASS - TR'!C16</f>
        <v>1333</v>
      </c>
      <c r="D16" s="12">
        <f t="shared" si="2"/>
        <v>-41</v>
      </c>
      <c r="E16" s="143">
        <f t="shared" si="3"/>
        <v>-2.9839883551673944E-2</v>
      </c>
      <c r="F16" s="98">
        <f>'CHASS- 1st Yr'!F15+'CHASS - TR'!F16</f>
        <v>1113</v>
      </c>
      <c r="G16" s="19">
        <f>'CHASS- 1st Yr'!G15+'CHASS - TR'!G16</f>
        <v>1107</v>
      </c>
      <c r="H16" s="133">
        <f t="shared" si="4"/>
        <v>-6</v>
      </c>
      <c r="I16" s="302">
        <f t="shared" si="5"/>
        <v>-5.3908355795148251E-3</v>
      </c>
      <c r="J16" s="98">
        <f>'CHASS- 1st Yr'!J15+'CHASS - TR'!J16</f>
        <v>15</v>
      </c>
      <c r="K16" s="12">
        <f>'CHASS- 1st Yr'!K15+'CHASS - TR'!K16</f>
        <v>22</v>
      </c>
      <c r="L16" s="12">
        <f t="shared" si="6"/>
        <v>7</v>
      </c>
      <c r="M16" s="144">
        <f t="shared" si="7"/>
        <v>0.46666666666666667</v>
      </c>
      <c r="N16" s="21">
        <f>'CHASS- 1st Yr'!N15+'CHASS - TR'!N16</f>
        <v>0</v>
      </c>
      <c r="O16" s="12">
        <f>'CHASS- 1st Yr'!O15+'CHASS - TR'!O16</f>
        <v>0</v>
      </c>
      <c r="P16" s="18">
        <f t="shared" si="10"/>
        <v>0</v>
      </c>
      <c r="Q16" s="339" t="str">
        <f t="shared" si="11"/>
        <v>n/a</v>
      </c>
      <c r="R16" s="98">
        <f>'CHASS- 1st Yr'!R16+'CHASS - TR'!R16</f>
        <v>0</v>
      </c>
      <c r="S16" s="12">
        <f>'CHASS- 1st Yr'!S16+'CHASS - TR'!S16</f>
        <v>0</v>
      </c>
      <c r="T16" s="18">
        <f t="shared" si="8"/>
        <v>0</v>
      </c>
      <c r="U16" s="39" t="str">
        <f t="shared" si="9"/>
        <v>n/a</v>
      </c>
    </row>
    <row r="17" spans="1:21" ht="12.75" customHeight="1" x14ac:dyDescent="0.25">
      <c r="A17" s="173" t="s">
        <v>69</v>
      </c>
      <c r="B17" s="77">
        <f>'CHASS- 1st Yr'!B16+'CHASS - TR'!B17</f>
        <v>339</v>
      </c>
      <c r="C17" s="12">
        <f>'CHASS- 1st Yr'!C16+'CHASS - TR'!C17</f>
        <v>306</v>
      </c>
      <c r="D17" s="12">
        <f t="shared" si="2"/>
        <v>-33</v>
      </c>
      <c r="E17" s="143">
        <f t="shared" si="3"/>
        <v>-9.7345132743362831E-2</v>
      </c>
      <c r="F17" s="98">
        <f>'CHASS- 1st Yr'!F16+'CHASS - TR'!F17</f>
        <v>263</v>
      </c>
      <c r="G17" s="19">
        <f>'CHASS- 1st Yr'!G16+'CHASS - TR'!G17</f>
        <v>281</v>
      </c>
      <c r="H17" s="133">
        <f t="shared" si="4"/>
        <v>18</v>
      </c>
      <c r="I17" s="302">
        <f t="shared" si="5"/>
        <v>6.8441064638783272E-2</v>
      </c>
      <c r="J17" s="98">
        <f>'CHASS- 1st Yr'!J16+'CHASS - TR'!J17</f>
        <v>1</v>
      </c>
      <c r="K17" s="12">
        <f>'CHASS- 1st Yr'!K16+'CHASS - TR'!K17</f>
        <v>3</v>
      </c>
      <c r="L17" s="12">
        <f t="shared" si="6"/>
        <v>2</v>
      </c>
      <c r="M17" s="144">
        <f t="shared" si="7"/>
        <v>2</v>
      </c>
      <c r="N17" s="21">
        <f>'CHASS- 1st Yr'!N16+'CHASS - TR'!N17</f>
        <v>0</v>
      </c>
      <c r="O17" s="12">
        <f>'CHASS- 1st Yr'!O16+'CHASS - TR'!O17</f>
        <v>0</v>
      </c>
      <c r="P17" s="18">
        <f t="shared" si="10"/>
        <v>0</v>
      </c>
      <c r="Q17" s="339" t="str">
        <f t="shared" si="11"/>
        <v>n/a</v>
      </c>
      <c r="R17" s="98">
        <f>'CHASS- 1st Yr'!R17+'CHASS - TR'!R17</f>
        <v>0</v>
      </c>
      <c r="S17" s="12">
        <f>'CHASS- 1st Yr'!S17+'CHASS - TR'!S17</f>
        <v>0</v>
      </c>
      <c r="T17" s="18">
        <f t="shared" si="8"/>
        <v>0</v>
      </c>
      <c r="U17" s="39" t="str">
        <f t="shared" si="9"/>
        <v>n/a</v>
      </c>
    </row>
    <row r="18" spans="1:21" ht="12.75" customHeight="1" x14ac:dyDescent="0.25">
      <c r="A18" s="173" t="s">
        <v>70</v>
      </c>
      <c r="B18" s="77">
        <f>'CHASS- 1st Yr'!B17+'CHASS - TR'!B18</f>
        <v>807</v>
      </c>
      <c r="C18" s="12">
        <f>'CHASS- 1st Yr'!C17+'CHASS - TR'!C18</f>
        <v>769</v>
      </c>
      <c r="D18" s="12">
        <f t="shared" si="2"/>
        <v>-38</v>
      </c>
      <c r="E18" s="143">
        <f t="shared" si="3"/>
        <v>-4.7087980173482029E-2</v>
      </c>
      <c r="F18" s="98">
        <f>'CHASS- 1st Yr'!F17+'CHASS - TR'!F18</f>
        <v>584</v>
      </c>
      <c r="G18" s="19">
        <f>'CHASS- 1st Yr'!G17+'CHASS - TR'!G18</f>
        <v>592</v>
      </c>
      <c r="H18" s="133">
        <f t="shared" si="4"/>
        <v>8</v>
      </c>
      <c r="I18" s="302">
        <f t="shared" si="5"/>
        <v>1.3698630136986301E-2</v>
      </c>
      <c r="J18" s="98">
        <f>'CHASS- 1st Yr'!J17+'CHASS - TR'!J18</f>
        <v>15</v>
      </c>
      <c r="K18" s="12">
        <f>'CHASS- 1st Yr'!K17+'CHASS - TR'!K18</f>
        <v>25</v>
      </c>
      <c r="L18" s="12">
        <f t="shared" si="6"/>
        <v>10</v>
      </c>
      <c r="M18" s="144">
        <f t="shared" si="7"/>
        <v>0.66666666666666663</v>
      </c>
      <c r="N18" s="21">
        <f>'CHASS- 1st Yr'!N17+'CHASS - TR'!N18</f>
        <v>0</v>
      </c>
      <c r="O18" s="12">
        <f>'CHASS- 1st Yr'!O17+'CHASS - TR'!O18</f>
        <v>0</v>
      </c>
      <c r="P18" s="18">
        <f t="shared" si="10"/>
        <v>0</v>
      </c>
      <c r="Q18" s="339" t="str">
        <f t="shared" si="11"/>
        <v>n/a</v>
      </c>
      <c r="R18" s="98">
        <f>'CHASS- 1st Yr'!R18+'CHASS - TR'!R18</f>
        <v>0</v>
      </c>
      <c r="S18" s="12">
        <f>'CHASS- 1st Yr'!S18+'CHASS - TR'!S18</f>
        <v>0</v>
      </c>
      <c r="T18" s="18">
        <f t="shared" si="8"/>
        <v>0</v>
      </c>
      <c r="U18" s="39" t="str">
        <f t="shared" si="9"/>
        <v>n/a</v>
      </c>
    </row>
    <row r="19" spans="1:21" ht="12.75" customHeight="1" x14ac:dyDescent="0.25">
      <c r="A19" s="173" t="s">
        <v>71</v>
      </c>
      <c r="B19" s="77">
        <f>'CHASS- 1st Yr'!B18+'CHASS - TR'!B19</f>
        <v>73</v>
      </c>
      <c r="C19" s="12">
        <f>'CHASS- 1st Yr'!C18+'CHASS - TR'!C19</f>
        <v>89</v>
      </c>
      <c r="D19" s="12">
        <f t="shared" si="2"/>
        <v>16</v>
      </c>
      <c r="E19" s="143">
        <f t="shared" si="3"/>
        <v>0.21917808219178081</v>
      </c>
      <c r="F19" s="98">
        <f>'CHASS- 1st Yr'!F18+'CHASS - TR'!F19</f>
        <v>44</v>
      </c>
      <c r="G19" s="19">
        <f>'CHASS- 1st Yr'!G18+'CHASS - TR'!G19</f>
        <v>63</v>
      </c>
      <c r="H19" s="133">
        <f t="shared" si="4"/>
        <v>19</v>
      </c>
      <c r="I19" s="302">
        <f t="shared" si="5"/>
        <v>0.43181818181818182</v>
      </c>
      <c r="J19" s="98">
        <f>'CHASS- 1st Yr'!J18+'CHASS - TR'!J19</f>
        <v>1</v>
      </c>
      <c r="K19" s="12">
        <f>'CHASS- 1st Yr'!K18+'CHASS - TR'!K19</f>
        <v>3</v>
      </c>
      <c r="L19" s="12">
        <f t="shared" si="6"/>
        <v>2</v>
      </c>
      <c r="M19" s="144">
        <f t="shared" si="7"/>
        <v>2</v>
      </c>
      <c r="N19" s="21">
        <f>'CHASS- 1st Yr'!N18+'CHASS - TR'!N19</f>
        <v>0</v>
      </c>
      <c r="O19" s="12">
        <f>'CHASS- 1st Yr'!O18+'CHASS - TR'!O19</f>
        <v>0</v>
      </c>
      <c r="P19" s="18">
        <f t="shared" si="10"/>
        <v>0</v>
      </c>
      <c r="Q19" s="339" t="str">
        <f t="shared" si="11"/>
        <v>n/a</v>
      </c>
      <c r="R19" s="98">
        <f>'CHASS- 1st Yr'!R19+'CHASS - TR'!R19</f>
        <v>0</v>
      </c>
      <c r="S19" s="12">
        <f>'CHASS- 1st Yr'!S19+'CHASS - TR'!S19</f>
        <v>0</v>
      </c>
      <c r="T19" s="18">
        <f t="shared" si="8"/>
        <v>0</v>
      </c>
      <c r="U19" s="39" t="str">
        <f t="shared" si="9"/>
        <v>n/a</v>
      </c>
    </row>
    <row r="20" spans="1:21" ht="12.75" customHeight="1" x14ac:dyDescent="0.25">
      <c r="A20" s="173" t="s">
        <v>108</v>
      </c>
      <c r="B20" s="77">
        <f>'CHASS- 1st Yr'!B19+'CHASS - TR'!B20</f>
        <v>134</v>
      </c>
      <c r="C20" s="12">
        <f>'CHASS- 1st Yr'!C19+'CHASS - TR'!C20</f>
        <v>144</v>
      </c>
      <c r="D20" s="12">
        <f>C20-B20</f>
        <v>10</v>
      </c>
      <c r="E20" s="143">
        <f>IF(ISERROR(D20/B20),"n/a",(D20/B20))</f>
        <v>7.4626865671641784E-2</v>
      </c>
      <c r="F20" s="98">
        <f>'CHASS- 1st Yr'!F19+'CHASS - TR'!F20</f>
        <v>105</v>
      </c>
      <c r="G20" s="19">
        <f>'CHASS- 1st Yr'!G19+'CHASS - TR'!G20</f>
        <v>130</v>
      </c>
      <c r="H20" s="133">
        <f>G20-F20</f>
        <v>25</v>
      </c>
      <c r="I20" s="302">
        <f>IF(ISERROR(H20/F20),"n/a",(H20/F20))</f>
        <v>0.23809523809523808</v>
      </c>
      <c r="J20" s="98">
        <f>'CHASS- 1st Yr'!J19+'CHASS - TR'!J20</f>
        <v>3</v>
      </c>
      <c r="K20" s="12">
        <f>'CHASS- 1st Yr'!K19+'CHASS - TR'!K20</f>
        <v>1</v>
      </c>
      <c r="L20" s="12">
        <f>K20-J20</f>
        <v>-2</v>
      </c>
      <c r="M20" s="144">
        <f>IF(ISERROR(L20/J20),"n/a",(L20/J20))</f>
        <v>-0.66666666666666663</v>
      </c>
      <c r="N20" s="21">
        <f>'CHASS- 1st Yr'!N19+'CHASS - TR'!N20</f>
        <v>0</v>
      </c>
      <c r="O20" s="12">
        <f>'CHASS- 1st Yr'!O19+'CHASS - TR'!O20</f>
        <v>0</v>
      </c>
      <c r="P20" s="18">
        <f>SUM(O20-N20)</f>
        <v>0</v>
      </c>
      <c r="Q20" s="339" t="str">
        <f>IF(ISERROR(P20/N20),"n/a",(P20/N20))</f>
        <v>n/a</v>
      </c>
      <c r="R20" s="98">
        <f>'CHASS- 1st Yr'!R20+'CHASS - TR'!R20</f>
        <v>0</v>
      </c>
      <c r="S20" s="12">
        <f>'CHASS- 1st Yr'!S20+'CHASS - TR'!S20</f>
        <v>0</v>
      </c>
      <c r="T20" s="18">
        <f t="shared" si="8"/>
        <v>0</v>
      </c>
      <c r="U20" s="39" t="str">
        <f t="shared" si="9"/>
        <v>n/a</v>
      </c>
    </row>
    <row r="21" spans="1:21" ht="12.75" customHeight="1" x14ac:dyDescent="0.25">
      <c r="A21" s="173" t="s">
        <v>72</v>
      </c>
      <c r="B21" s="77">
        <f>'CHASS- 1st Yr'!B20+'CHASS - TR'!B21</f>
        <v>260</v>
      </c>
      <c r="C21" s="12">
        <f>'CHASS- 1st Yr'!C20+'CHASS - TR'!C21</f>
        <v>225</v>
      </c>
      <c r="D21" s="12">
        <f t="shared" si="2"/>
        <v>-35</v>
      </c>
      <c r="E21" s="143">
        <f t="shared" si="3"/>
        <v>-0.13461538461538461</v>
      </c>
      <c r="F21" s="98">
        <f>'CHASS- 1st Yr'!F20+'CHASS - TR'!F21</f>
        <v>185</v>
      </c>
      <c r="G21" s="19">
        <f>'CHASS- 1st Yr'!G20+'CHASS - TR'!G21</f>
        <v>186</v>
      </c>
      <c r="H21" s="133">
        <f t="shared" si="4"/>
        <v>1</v>
      </c>
      <c r="I21" s="302">
        <f t="shared" si="5"/>
        <v>5.4054054054054057E-3</v>
      </c>
      <c r="J21" s="98">
        <f>'CHASS- 1st Yr'!J20+'CHASS - TR'!J21</f>
        <v>2</v>
      </c>
      <c r="K21" s="12">
        <f>'CHASS- 1st Yr'!K20+'CHASS - TR'!K21</f>
        <v>2</v>
      </c>
      <c r="L21" s="12">
        <f t="shared" si="6"/>
        <v>0</v>
      </c>
      <c r="M21" s="144">
        <f t="shared" si="7"/>
        <v>0</v>
      </c>
      <c r="N21" s="21">
        <f>'CHASS- 1st Yr'!N20+'CHASS - TR'!N21</f>
        <v>0</v>
      </c>
      <c r="O21" s="12">
        <f>'CHASS- 1st Yr'!O20+'CHASS - TR'!O21</f>
        <v>0</v>
      </c>
      <c r="P21" s="18">
        <f t="shared" si="10"/>
        <v>0</v>
      </c>
      <c r="Q21" s="339" t="str">
        <f t="shared" si="11"/>
        <v>n/a</v>
      </c>
      <c r="R21" s="98">
        <f>'CHASS- 1st Yr'!R22+'CHASS - TR'!R21</f>
        <v>0</v>
      </c>
      <c r="S21" s="12">
        <f>'CHASS- 1st Yr'!S22+'CHASS - TR'!S21</f>
        <v>0</v>
      </c>
      <c r="T21" s="18">
        <f t="shared" si="8"/>
        <v>0</v>
      </c>
      <c r="U21" s="39" t="str">
        <f t="shared" si="9"/>
        <v>n/a</v>
      </c>
    </row>
    <row r="22" spans="1:21" ht="12.75" customHeight="1" x14ac:dyDescent="0.25">
      <c r="A22" s="173" t="s">
        <v>127</v>
      </c>
      <c r="B22" s="77">
        <f>'CHASS- 1st Yr'!B21+'CHASS - TR'!B22</f>
        <v>0</v>
      </c>
      <c r="C22" s="12">
        <f>'CHASS- 1st Yr'!C21+'CHASS - TR'!C22</f>
        <v>0</v>
      </c>
      <c r="D22" s="12">
        <f t="shared" ref="D22" si="22">C22-B22</f>
        <v>0</v>
      </c>
      <c r="E22" s="143" t="str">
        <f t="shared" ref="E22" si="23">IF(ISERROR(D22/B22),"n/a",(D22/B22))</f>
        <v>n/a</v>
      </c>
      <c r="F22" s="98">
        <f>'CHASS- 1st Yr'!F21+'CHASS - TR'!F22</f>
        <v>0</v>
      </c>
      <c r="G22" s="19">
        <f>'CHASS- 1st Yr'!G21+'CHASS - TR'!G22</f>
        <v>0</v>
      </c>
      <c r="H22" s="133">
        <f t="shared" ref="H22" si="24">G22-F22</f>
        <v>0</v>
      </c>
      <c r="I22" s="302" t="str">
        <f t="shared" ref="I22" si="25">IF(ISERROR(H22/F22),"n/a",(H22/F22))</f>
        <v>n/a</v>
      </c>
      <c r="J22" s="98">
        <f>'CHASS- 1st Yr'!J21+'CHASS - TR'!J22</f>
        <v>0</v>
      </c>
      <c r="K22" s="12">
        <f>'CHASS- 1st Yr'!K21+'CHASS - TR'!K22</f>
        <v>0</v>
      </c>
      <c r="L22" s="12">
        <f t="shared" ref="L22" si="26">K22-J22</f>
        <v>0</v>
      </c>
      <c r="M22" s="144" t="str">
        <f t="shared" ref="M22" si="27">IF(ISERROR(L22/J22),"n/a",(L22/J22))</f>
        <v>n/a</v>
      </c>
      <c r="N22" s="21">
        <f>'CHASS- 1st Yr'!N21+'CHASS - TR'!N22</f>
        <v>0</v>
      </c>
      <c r="O22" s="12">
        <f>'CHASS- 1st Yr'!O21+'CHASS - TR'!O22</f>
        <v>0</v>
      </c>
      <c r="P22" s="18">
        <f t="shared" ref="P22" si="28">SUM(O22-N22)</f>
        <v>0</v>
      </c>
      <c r="Q22" s="339" t="str">
        <f t="shared" ref="Q22" si="29">IF(ISERROR(P22/N22),"n/a",(P22/N22))</f>
        <v>n/a</v>
      </c>
      <c r="R22" s="98">
        <f>'CHASS- 1st Yr'!R23+'CHASS - TR'!R22</f>
        <v>0</v>
      </c>
      <c r="S22" s="12">
        <f>'CHASS- 1st Yr'!S23+'CHASS - TR'!S22</f>
        <v>0</v>
      </c>
      <c r="T22" s="18">
        <f t="shared" ref="T22" si="30">SUM(S22-R22)</f>
        <v>0</v>
      </c>
      <c r="U22" s="39" t="str">
        <f t="shared" ref="U22" si="31">IF(ISERROR(T22/R22),"n/a",(T22/R22))</f>
        <v>n/a</v>
      </c>
    </row>
    <row r="23" spans="1:21" ht="12.75" customHeight="1" x14ac:dyDescent="0.25">
      <c r="A23" s="173" t="s">
        <v>73</v>
      </c>
      <c r="B23" s="77">
        <f>'CHASS- 1st Yr'!B22+'CHASS - TR'!B23</f>
        <v>634</v>
      </c>
      <c r="C23" s="12">
        <f>'CHASS- 1st Yr'!C22+'CHASS - TR'!C23</f>
        <v>568</v>
      </c>
      <c r="D23" s="12">
        <f t="shared" si="2"/>
        <v>-66</v>
      </c>
      <c r="E23" s="143">
        <f t="shared" si="3"/>
        <v>-0.10410094637223975</v>
      </c>
      <c r="F23" s="98">
        <f>'CHASS- 1st Yr'!F22+'CHASS - TR'!F23</f>
        <v>426</v>
      </c>
      <c r="G23" s="19">
        <f>'CHASS- 1st Yr'!G22+'CHASS - TR'!G23</f>
        <v>436</v>
      </c>
      <c r="H23" s="133">
        <f t="shared" si="4"/>
        <v>10</v>
      </c>
      <c r="I23" s="302">
        <f t="shared" si="5"/>
        <v>2.3474178403755867E-2</v>
      </c>
      <c r="J23" s="98">
        <f>'CHASS- 1st Yr'!J22+'CHASS - TR'!J23</f>
        <v>18</v>
      </c>
      <c r="K23" s="12">
        <f>'CHASS- 1st Yr'!K22+'CHASS - TR'!K23</f>
        <v>18</v>
      </c>
      <c r="L23" s="12">
        <f t="shared" si="6"/>
        <v>0</v>
      </c>
      <c r="M23" s="144">
        <f t="shared" si="7"/>
        <v>0</v>
      </c>
      <c r="N23" s="21">
        <f>'CHASS- 1st Yr'!N22+'CHASS - TR'!N23</f>
        <v>0</v>
      </c>
      <c r="O23" s="12">
        <f>'CHASS- 1st Yr'!O22+'CHASS - TR'!O23</f>
        <v>0</v>
      </c>
      <c r="P23" s="18">
        <f t="shared" si="10"/>
        <v>0</v>
      </c>
      <c r="Q23" s="339" t="str">
        <f t="shared" si="11"/>
        <v>n/a</v>
      </c>
      <c r="R23" s="98">
        <f>'CHASS- 1st Yr'!R23+'CHASS - TR'!R23</f>
        <v>0</v>
      </c>
      <c r="S23" s="12">
        <f>'CHASS- 1st Yr'!S23+'CHASS - TR'!S23</f>
        <v>0</v>
      </c>
      <c r="T23" s="18">
        <f t="shared" si="8"/>
        <v>0</v>
      </c>
      <c r="U23" s="39" t="str">
        <f t="shared" si="9"/>
        <v>n/a</v>
      </c>
    </row>
    <row r="24" spans="1:21" ht="12.75" customHeight="1" x14ac:dyDescent="0.25">
      <c r="A24" s="173" t="s">
        <v>74</v>
      </c>
      <c r="B24" s="77">
        <f>'CHASS- 1st Yr'!B23+'CHASS - TR'!B24</f>
        <v>26</v>
      </c>
      <c r="C24" s="12">
        <f>'CHASS- 1st Yr'!C23+'CHASS - TR'!C24</f>
        <v>26</v>
      </c>
      <c r="D24" s="12">
        <f t="shared" si="2"/>
        <v>0</v>
      </c>
      <c r="E24" s="143">
        <f t="shared" si="3"/>
        <v>0</v>
      </c>
      <c r="F24" s="98">
        <f>'CHASS- 1st Yr'!F23+'CHASS - TR'!F24</f>
        <v>20</v>
      </c>
      <c r="G24" s="19">
        <f>'CHASS- 1st Yr'!G23+'CHASS - TR'!G24</f>
        <v>17</v>
      </c>
      <c r="H24" s="133">
        <f t="shared" si="4"/>
        <v>-3</v>
      </c>
      <c r="I24" s="302">
        <f t="shared" si="5"/>
        <v>-0.15</v>
      </c>
      <c r="J24" s="98">
        <f>'CHASS- 1st Yr'!J23+'CHASS - TR'!J24</f>
        <v>2</v>
      </c>
      <c r="K24" s="12">
        <f>'CHASS- 1st Yr'!K23+'CHASS - TR'!K24</f>
        <v>1</v>
      </c>
      <c r="L24" s="12">
        <f t="shared" si="6"/>
        <v>-1</v>
      </c>
      <c r="M24" s="144">
        <f t="shared" si="7"/>
        <v>-0.5</v>
      </c>
      <c r="N24" s="21">
        <f>'CHASS- 1st Yr'!N23+'CHASS - TR'!N24</f>
        <v>0</v>
      </c>
      <c r="O24" s="12">
        <f>'CHASS- 1st Yr'!O23+'CHASS - TR'!O24</f>
        <v>0</v>
      </c>
      <c r="P24" s="18">
        <f t="shared" si="10"/>
        <v>0</v>
      </c>
      <c r="Q24" s="339" t="str">
        <f t="shared" si="11"/>
        <v>n/a</v>
      </c>
      <c r="R24" s="98">
        <f>'CHASS- 1st Yr'!R24+'CHASS - TR'!R24</f>
        <v>0</v>
      </c>
      <c r="S24" s="12">
        <f>'CHASS- 1st Yr'!S24+'CHASS - TR'!S24</f>
        <v>0</v>
      </c>
      <c r="T24" s="18">
        <f t="shared" si="8"/>
        <v>0</v>
      </c>
      <c r="U24" s="39" t="str">
        <f t="shared" si="9"/>
        <v>n/a</v>
      </c>
    </row>
    <row r="25" spans="1:21" ht="12.75" customHeight="1" x14ac:dyDescent="0.25">
      <c r="A25" s="173" t="s">
        <v>86</v>
      </c>
      <c r="B25" s="77">
        <f>'CHASS- 1st Yr'!B24+'CHASS - TR'!B25</f>
        <v>34</v>
      </c>
      <c r="C25" s="12">
        <f>'CHASS- 1st Yr'!C24+'CHASS - TR'!C25</f>
        <v>27</v>
      </c>
      <c r="D25" s="12">
        <f t="shared" ref="D25:D30" si="32">C25-B25</f>
        <v>-7</v>
      </c>
      <c r="E25" s="143">
        <f t="shared" ref="E25:E30" si="33">IF(ISERROR(D25/B25),"n/a",(D25/B25))</f>
        <v>-0.20588235294117646</v>
      </c>
      <c r="F25" s="98">
        <f>'CHASS- 1st Yr'!F24+'CHASS - TR'!F25</f>
        <v>21</v>
      </c>
      <c r="G25" s="19">
        <f>'CHASS- 1st Yr'!G24+'CHASS - TR'!G25</f>
        <v>17</v>
      </c>
      <c r="H25" s="133">
        <f t="shared" ref="H25:H30" si="34">G25-F25</f>
        <v>-4</v>
      </c>
      <c r="I25" s="302">
        <f t="shared" ref="I25:I30" si="35">IF(ISERROR(H25/F25),"n/a",(H25/F25))</f>
        <v>-0.19047619047619047</v>
      </c>
      <c r="J25" s="98">
        <f>'CHASS- 1st Yr'!J24+'CHASS - TR'!J25</f>
        <v>0</v>
      </c>
      <c r="K25" s="12">
        <f>'CHASS- 1st Yr'!K24+'CHASS - TR'!K25</f>
        <v>0</v>
      </c>
      <c r="L25" s="12">
        <f t="shared" ref="L25:L30" si="36">K25-J25</f>
        <v>0</v>
      </c>
      <c r="M25" s="144" t="str">
        <f t="shared" ref="M25:M30" si="37">IF(ISERROR(L25/J25),"n/a",(L25/J25))</f>
        <v>n/a</v>
      </c>
      <c r="N25" s="21">
        <f>'CHASS- 1st Yr'!N24+'CHASS - TR'!N25</f>
        <v>0</v>
      </c>
      <c r="O25" s="12">
        <f>'CHASS- 1st Yr'!O24+'CHASS - TR'!O25</f>
        <v>0</v>
      </c>
      <c r="P25" s="18">
        <f t="shared" ref="P25:P30" si="38">SUM(O25-N25)</f>
        <v>0</v>
      </c>
      <c r="Q25" s="339" t="str">
        <f t="shared" ref="Q25:Q30" si="39">IF(ISERROR(P25/N25),"n/a",(P25/N25))</f>
        <v>n/a</v>
      </c>
      <c r="R25" s="98">
        <f>'CHASS- 1st Yr'!R25+'CHASS - TR'!R25</f>
        <v>0</v>
      </c>
      <c r="S25" s="12">
        <f>'CHASS- 1st Yr'!S25+'CHASS - TR'!S25</f>
        <v>0</v>
      </c>
      <c r="T25" s="18">
        <f t="shared" si="8"/>
        <v>0</v>
      </c>
      <c r="U25" s="39" t="str">
        <f t="shared" si="9"/>
        <v>n/a</v>
      </c>
    </row>
    <row r="26" spans="1:21" ht="12.75" customHeight="1" x14ac:dyDescent="0.25">
      <c r="A26" s="173" t="s">
        <v>85</v>
      </c>
      <c r="B26" s="77">
        <f>'CHASS- 1st Yr'!B25+'CHASS - TR'!B26</f>
        <v>22</v>
      </c>
      <c r="C26" s="12">
        <f>'CHASS- 1st Yr'!C25+'CHASS - TR'!C26</f>
        <v>12</v>
      </c>
      <c r="D26" s="12">
        <f t="shared" si="32"/>
        <v>-10</v>
      </c>
      <c r="E26" s="143">
        <f t="shared" si="33"/>
        <v>-0.45454545454545453</v>
      </c>
      <c r="F26" s="98">
        <f>'CHASS- 1st Yr'!F25+'CHASS - TR'!F26</f>
        <v>12</v>
      </c>
      <c r="G26" s="19">
        <f>'CHASS- 1st Yr'!G25+'CHASS - TR'!G26</f>
        <v>9</v>
      </c>
      <c r="H26" s="133">
        <f t="shared" si="34"/>
        <v>-3</v>
      </c>
      <c r="I26" s="302">
        <f t="shared" si="35"/>
        <v>-0.25</v>
      </c>
      <c r="J26" s="98">
        <f>'CHASS- 1st Yr'!J25+'CHASS - TR'!J26</f>
        <v>0</v>
      </c>
      <c r="K26" s="12">
        <f>'CHASS- 1st Yr'!K25+'CHASS - TR'!K26</f>
        <v>0</v>
      </c>
      <c r="L26" s="12">
        <f t="shared" si="36"/>
        <v>0</v>
      </c>
      <c r="M26" s="144" t="str">
        <f t="shared" si="37"/>
        <v>n/a</v>
      </c>
      <c r="N26" s="21">
        <f>'CHASS- 1st Yr'!N25+'CHASS - TR'!N26</f>
        <v>0</v>
      </c>
      <c r="O26" s="12">
        <f>'CHASS- 1st Yr'!O25+'CHASS - TR'!O26</f>
        <v>0</v>
      </c>
      <c r="P26" s="18">
        <f t="shared" si="38"/>
        <v>0</v>
      </c>
      <c r="Q26" s="339" t="str">
        <f t="shared" si="39"/>
        <v>n/a</v>
      </c>
      <c r="R26" s="98">
        <f>'CHASS- 1st Yr'!R26+'CHASS - TR'!R26</f>
        <v>0</v>
      </c>
      <c r="S26" s="12">
        <f>'CHASS- 1st Yr'!S26+'CHASS - TR'!S26</f>
        <v>0</v>
      </c>
      <c r="T26" s="18">
        <f t="shared" si="8"/>
        <v>0</v>
      </c>
      <c r="U26" s="39" t="str">
        <f t="shared" si="9"/>
        <v>n/a</v>
      </c>
    </row>
    <row r="27" spans="1:21" ht="12.75" customHeight="1" x14ac:dyDescent="0.25">
      <c r="A27" s="173" t="s">
        <v>75</v>
      </c>
      <c r="B27" s="77">
        <f>'CHASS- 1st Yr'!B26+'CHASS - TR'!B27</f>
        <v>12</v>
      </c>
      <c r="C27" s="12">
        <f>'CHASS- 1st Yr'!C26+'CHASS - TR'!C27</f>
        <v>7</v>
      </c>
      <c r="D27" s="12">
        <f t="shared" si="32"/>
        <v>-5</v>
      </c>
      <c r="E27" s="143">
        <f t="shared" si="33"/>
        <v>-0.41666666666666669</v>
      </c>
      <c r="F27" s="98">
        <f>'CHASS- 1st Yr'!F26+'CHASS - TR'!F27</f>
        <v>6</v>
      </c>
      <c r="G27" s="19">
        <f>'CHASS- 1st Yr'!G26+'CHASS - TR'!G27</f>
        <v>4</v>
      </c>
      <c r="H27" s="133">
        <f t="shared" si="34"/>
        <v>-2</v>
      </c>
      <c r="I27" s="302">
        <f t="shared" si="35"/>
        <v>-0.33333333333333331</v>
      </c>
      <c r="J27" s="98">
        <f>'CHASS- 1st Yr'!J26+'CHASS - TR'!J27</f>
        <v>0</v>
      </c>
      <c r="K27" s="12">
        <f>'CHASS- 1st Yr'!K26+'CHASS - TR'!K27</f>
        <v>0</v>
      </c>
      <c r="L27" s="12">
        <f t="shared" si="36"/>
        <v>0</v>
      </c>
      <c r="M27" s="144" t="str">
        <f t="shared" si="37"/>
        <v>n/a</v>
      </c>
      <c r="N27" s="21">
        <f>'CHASS- 1st Yr'!N26+'CHASS - TR'!N27</f>
        <v>0</v>
      </c>
      <c r="O27" s="12">
        <f>'CHASS- 1st Yr'!O26+'CHASS - TR'!O27</f>
        <v>0</v>
      </c>
      <c r="P27" s="18">
        <f t="shared" si="38"/>
        <v>0</v>
      </c>
      <c r="Q27" s="339" t="str">
        <f t="shared" si="39"/>
        <v>n/a</v>
      </c>
      <c r="R27" s="98">
        <f>'CHASS- 1st Yr'!R27+'CHASS - TR'!R27</f>
        <v>0</v>
      </c>
      <c r="S27" s="12">
        <f>'CHASS- 1st Yr'!S27+'CHASS - TR'!S27</f>
        <v>0</v>
      </c>
      <c r="T27" s="18">
        <f t="shared" si="8"/>
        <v>0</v>
      </c>
      <c r="U27" s="39" t="str">
        <f t="shared" si="9"/>
        <v>n/a</v>
      </c>
    </row>
    <row r="28" spans="1:21" ht="12.75" customHeight="1" x14ac:dyDescent="0.25">
      <c r="A28" s="173" t="s">
        <v>79</v>
      </c>
      <c r="B28" s="77">
        <f>'CHASS- 1st Yr'!B27+'CHASS - TR'!B28</f>
        <v>20</v>
      </c>
      <c r="C28" s="12">
        <f>'CHASS- 1st Yr'!C27+'CHASS - TR'!C28</f>
        <v>37</v>
      </c>
      <c r="D28" s="12">
        <f t="shared" si="32"/>
        <v>17</v>
      </c>
      <c r="E28" s="143">
        <f t="shared" si="33"/>
        <v>0.85</v>
      </c>
      <c r="F28" s="98">
        <f>'CHASS- 1st Yr'!F27+'CHASS - TR'!F28</f>
        <v>14</v>
      </c>
      <c r="G28" s="19">
        <f>'CHASS- 1st Yr'!G27+'CHASS - TR'!G28</f>
        <v>29</v>
      </c>
      <c r="H28" s="133">
        <f t="shared" si="34"/>
        <v>15</v>
      </c>
      <c r="I28" s="302">
        <f t="shared" si="35"/>
        <v>1.0714285714285714</v>
      </c>
      <c r="J28" s="98">
        <f>'CHASS- 1st Yr'!J27+'CHASS - TR'!J28</f>
        <v>0</v>
      </c>
      <c r="K28" s="12">
        <f>'CHASS- 1st Yr'!K27+'CHASS - TR'!K28</f>
        <v>1</v>
      </c>
      <c r="L28" s="12">
        <f t="shared" si="36"/>
        <v>1</v>
      </c>
      <c r="M28" s="144" t="str">
        <f t="shared" si="37"/>
        <v>n/a</v>
      </c>
      <c r="N28" s="21">
        <f>'CHASS- 1st Yr'!N27+'CHASS - TR'!N28</f>
        <v>0</v>
      </c>
      <c r="O28" s="12">
        <f>'CHASS- 1st Yr'!O27+'CHASS - TR'!O28</f>
        <v>0</v>
      </c>
      <c r="P28" s="18">
        <f t="shared" si="38"/>
        <v>0</v>
      </c>
      <c r="Q28" s="339" t="str">
        <f t="shared" si="39"/>
        <v>n/a</v>
      </c>
      <c r="R28" s="98">
        <f>'CHASS- 1st Yr'!R28+'CHASS - TR'!R28</f>
        <v>0</v>
      </c>
      <c r="S28" s="12">
        <f>'CHASS- 1st Yr'!S28+'CHASS - TR'!S28</f>
        <v>0</v>
      </c>
      <c r="T28" s="18">
        <f t="shared" si="8"/>
        <v>0</v>
      </c>
      <c r="U28" s="39" t="str">
        <f t="shared" si="9"/>
        <v>n/a</v>
      </c>
    </row>
    <row r="29" spans="1:21" ht="12.75" customHeight="1" x14ac:dyDescent="0.25">
      <c r="A29" s="173" t="s">
        <v>80</v>
      </c>
      <c r="B29" s="77">
        <f>'CHASS- 1st Yr'!B28+'CHASS - TR'!B29</f>
        <v>16</v>
      </c>
      <c r="C29" s="12">
        <f>'CHASS- 1st Yr'!C28+'CHASS - TR'!C29</f>
        <v>21</v>
      </c>
      <c r="D29" s="12">
        <f t="shared" si="32"/>
        <v>5</v>
      </c>
      <c r="E29" s="143">
        <f t="shared" si="33"/>
        <v>0.3125</v>
      </c>
      <c r="F29" s="98">
        <f>'CHASS- 1st Yr'!F28+'CHASS - TR'!F29</f>
        <v>12</v>
      </c>
      <c r="G29" s="19">
        <f>'CHASS- 1st Yr'!G28+'CHASS - TR'!G29</f>
        <v>11</v>
      </c>
      <c r="H29" s="133">
        <f t="shared" si="34"/>
        <v>-1</v>
      </c>
      <c r="I29" s="302">
        <f t="shared" si="35"/>
        <v>-8.3333333333333329E-2</v>
      </c>
      <c r="J29" s="98">
        <f>'CHASS- 1st Yr'!J28+'CHASS - TR'!J29</f>
        <v>0</v>
      </c>
      <c r="K29" s="12">
        <f>'CHASS- 1st Yr'!K28+'CHASS - TR'!K29</f>
        <v>0</v>
      </c>
      <c r="L29" s="12">
        <f t="shared" si="36"/>
        <v>0</v>
      </c>
      <c r="M29" s="144" t="str">
        <f t="shared" si="37"/>
        <v>n/a</v>
      </c>
      <c r="N29" s="21">
        <f>'CHASS- 1st Yr'!N28+'CHASS - TR'!N29</f>
        <v>0</v>
      </c>
      <c r="O29" s="12">
        <f>'CHASS- 1st Yr'!O28+'CHASS - TR'!O29</f>
        <v>0</v>
      </c>
      <c r="P29" s="18">
        <f t="shared" si="38"/>
        <v>0</v>
      </c>
      <c r="Q29" s="339" t="str">
        <f t="shared" si="39"/>
        <v>n/a</v>
      </c>
      <c r="R29" s="98">
        <f>'CHASS- 1st Yr'!R29+'CHASS - TR'!R29</f>
        <v>0</v>
      </c>
      <c r="S29" s="12">
        <f>'CHASS- 1st Yr'!S29+'CHASS - TR'!S29</f>
        <v>0</v>
      </c>
      <c r="T29" s="18">
        <f t="shared" si="8"/>
        <v>0</v>
      </c>
      <c r="U29" s="39" t="str">
        <f t="shared" si="9"/>
        <v>n/a</v>
      </c>
    </row>
    <row r="30" spans="1:21" ht="12.75" customHeight="1" x14ac:dyDescent="0.25">
      <c r="A30" s="173" t="s">
        <v>81</v>
      </c>
      <c r="B30" s="77">
        <f>'CHASS- 1st Yr'!B29+'CHASS - TR'!B30</f>
        <v>4</v>
      </c>
      <c r="C30" s="12">
        <f>'CHASS- 1st Yr'!C29+'CHASS - TR'!C30</f>
        <v>8</v>
      </c>
      <c r="D30" s="12">
        <f t="shared" si="32"/>
        <v>4</v>
      </c>
      <c r="E30" s="143">
        <f t="shared" si="33"/>
        <v>1</v>
      </c>
      <c r="F30" s="98">
        <f>'CHASS- 1st Yr'!F29+'CHASS - TR'!F30</f>
        <v>4</v>
      </c>
      <c r="G30" s="19">
        <f>'CHASS- 1st Yr'!G29+'CHASS - TR'!G30</f>
        <v>3</v>
      </c>
      <c r="H30" s="133">
        <f t="shared" si="34"/>
        <v>-1</v>
      </c>
      <c r="I30" s="302">
        <f t="shared" si="35"/>
        <v>-0.25</v>
      </c>
      <c r="J30" s="98">
        <f>'CHASS- 1st Yr'!J29+'CHASS - TR'!J30</f>
        <v>0</v>
      </c>
      <c r="K30" s="12">
        <f>'CHASS- 1st Yr'!K29+'CHASS - TR'!K30</f>
        <v>0</v>
      </c>
      <c r="L30" s="12">
        <f t="shared" si="36"/>
        <v>0</v>
      </c>
      <c r="M30" s="144" t="str">
        <f t="shared" si="37"/>
        <v>n/a</v>
      </c>
      <c r="N30" s="21">
        <f>'CHASS- 1st Yr'!N29+'CHASS - TR'!N30</f>
        <v>0</v>
      </c>
      <c r="O30" s="12">
        <f>'CHASS- 1st Yr'!O29+'CHASS - TR'!O30</f>
        <v>0</v>
      </c>
      <c r="P30" s="18">
        <f t="shared" si="38"/>
        <v>0</v>
      </c>
      <c r="Q30" s="339" t="str">
        <f t="shared" si="39"/>
        <v>n/a</v>
      </c>
      <c r="R30" s="98">
        <f>'CHASS- 1st Yr'!R30+'CHASS - TR'!R30</f>
        <v>0</v>
      </c>
      <c r="S30" s="12">
        <f>'CHASS- 1st Yr'!S30+'CHASS - TR'!S30</f>
        <v>0</v>
      </c>
      <c r="T30" s="18">
        <f t="shared" si="8"/>
        <v>0</v>
      </c>
      <c r="U30" s="39" t="str">
        <f t="shared" si="9"/>
        <v>n/a</v>
      </c>
    </row>
    <row r="31" spans="1:21" ht="12.75" customHeight="1" x14ac:dyDescent="0.25">
      <c r="A31" s="173" t="s">
        <v>82</v>
      </c>
      <c r="B31" s="77">
        <f>'CHASS- 1st Yr'!B30+'CHASS - TR'!B31</f>
        <v>81</v>
      </c>
      <c r="C31" s="12">
        <f>'CHASS- 1st Yr'!C30+'CHASS - TR'!C31</f>
        <v>72</v>
      </c>
      <c r="D31" s="12">
        <f>C31-B31</f>
        <v>-9</v>
      </c>
      <c r="E31" s="143">
        <f>IF(ISERROR(D31/B31),"n/a",(D31/B31))</f>
        <v>-0.1111111111111111</v>
      </c>
      <c r="F31" s="98">
        <f>'CHASS- 1st Yr'!F30+'CHASS - TR'!F31</f>
        <v>41</v>
      </c>
      <c r="G31" s="19">
        <f>'CHASS- 1st Yr'!G30+'CHASS - TR'!G31</f>
        <v>42</v>
      </c>
      <c r="H31" s="133">
        <f>G31-F31</f>
        <v>1</v>
      </c>
      <c r="I31" s="302">
        <f>IF(ISERROR(H31/F31),"n/a",(H31/F31))</f>
        <v>2.4390243902439025E-2</v>
      </c>
      <c r="J31" s="98">
        <f>'CHASS- 1st Yr'!J30+'CHASS - TR'!J31</f>
        <v>1</v>
      </c>
      <c r="K31" s="12">
        <f>'CHASS- 1st Yr'!K30+'CHASS - TR'!K31</f>
        <v>1</v>
      </c>
      <c r="L31" s="12">
        <f>K31-J31</f>
        <v>0</v>
      </c>
      <c r="M31" s="144">
        <f>IF(ISERROR(L31/J31),"n/a",(L31/J31))</f>
        <v>0</v>
      </c>
      <c r="N31" s="21">
        <f>'CHASS- 1st Yr'!N30+'CHASS - TR'!N31</f>
        <v>0</v>
      </c>
      <c r="O31" s="12">
        <f>'CHASS- 1st Yr'!O30+'CHASS - TR'!O31</f>
        <v>0</v>
      </c>
      <c r="P31" s="18">
        <f>SUM(O31-N31)</f>
        <v>0</v>
      </c>
      <c r="Q31" s="339" t="str">
        <f>IF(ISERROR(P31/N31),"n/a",(P31/N31))</f>
        <v>n/a</v>
      </c>
      <c r="R31" s="98">
        <f>'CHASS- 1st Yr'!R31+'CHASS - TR'!R31</f>
        <v>0</v>
      </c>
      <c r="S31" s="12">
        <f>'CHASS- 1st Yr'!S31+'CHASS - TR'!S31</f>
        <v>0</v>
      </c>
      <c r="T31" s="18">
        <f t="shared" ref="T31:T34" si="40">SUM(S31-R31)</f>
        <v>0</v>
      </c>
      <c r="U31" s="39" t="str">
        <f t="shared" ref="U31:U34" si="41">IF(ISERROR(T31/R31),"n/a",(T31/R31))</f>
        <v>n/a</v>
      </c>
    </row>
    <row r="32" spans="1:21" ht="12.75" customHeight="1" x14ac:dyDescent="0.25">
      <c r="A32" s="173" t="s">
        <v>83</v>
      </c>
      <c r="B32" s="77">
        <f>'CHASS- 1st Yr'!B31+'CHASS - TR'!B32</f>
        <v>39</v>
      </c>
      <c r="C32" s="12">
        <f>'CHASS- 1st Yr'!C31+'CHASS - TR'!C32</f>
        <v>32</v>
      </c>
      <c r="D32" s="12">
        <f>C32-B32</f>
        <v>-7</v>
      </c>
      <c r="E32" s="143">
        <f>IF(ISERROR(D32/B32),"n/a",(D32/B32))</f>
        <v>-0.17948717948717949</v>
      </c>
      <c r="F32" s="98">
        <f>'CHASS- 1st Yr'!F31+'CHASS - TR'!F32</f>
        <v>22</v>
      </c>
      <c r="G32" s="19">
        <f>'CHASS- 1st Yr'!G31+'CHASS - TR'!G32</f>
        <v>19</v>
      </c>
      <c r="H32" s="133">
        <f>G32-F32</f>
        <v>-3</v>
      </c>
      <c r="I32" s="302">
        <f>IF(ISERROR(H32/F32),"n/a",(H32/F32))</f>
        <v>-0.13636363636363635</v>
      </c>
      <c r="J32" s="98">
        <f>'CHASS- 1st Yr'!J31+'CHASS - TR'!J32</f>
        <v>1</v>
      </c>
      <c r="K32" s="12">
        <f>'CHASS- 1st Yr'!K31+'CHASS - TR'!K32</f>
        <v>0</v>
      </c>
      <c r="L32" s="12">
        <f>K32-J32</f>
        <v>-1</v>
      </c>
      <c r="M32" s="144">
        <f>IF(ISERROR(L32/J32),"n/a",(L32/J32))</f>
        <v>-1</v>
      </c>
      <c r="N32" s="21">
        <f>'CHASS- 1st Yr'!N31+'CHASS - TR'!N32</f>
        <v>0</v>
      </c>
      <c r="O32" s="12">
        <f>'CHASS- 1st Yr'!O31+'CHASS - TR'!O32</f>
        <v>0</v>
      </c>
      <c r="P32" s="18">
        <f>SUM(O32-N32)</f>
        <v>0</v>
      </c>
      <c r="Q32" s="339" t="str">
        <f>IF(ISERROR(P32/N32),"n/a",(P32/N32))</f>
        <v>n/a</v>
      </c>
      <c r="R32" s="98">
        <f>'CHASS- 1st Yr'!R32+'CHASS - TR'!R32</f>
        <v>0</v>
      </c>
      <c r="S32" s="12">
        <f>'CHASS- 1st Yr'!S32+'CHASS - TR'!S32</f>
        <v>0</v>
      </c>
      <c r="T32" s="18">
        <f t="shared" si="40"/>
        <v>0</v>
      </c>
      <c r="U32" s="39" t="str">
        <f t="shared" si="41"/>
        <v>n/a</v>
      </c>
    </row>
    <row r="33" spans="1:21" ht="12.75" customHeight="1" x14ac:dyDescent="0.25">
      <c r="A33" s="173" t="s">
        <v>84</v>
      </c>
      <c r="B33" s="77">
        <f>'CHASS- 1st Yr'!B32+'CHASS - TR'!B33</f>
        <v>7</v>
      </c>
      <c r="C33" s="12">
        <f>'CHASS- 1st Yr'!C32+'CHASS - TR'!C33</f>
        <v>4</v>
      </c>
      <c r="D33" s="12">
        <f>C33-B33</f>
        <v>-3</v>
      </c>
      <c r="E33" s="143">
        <f>IF(ISERROR(D33/B33),"n/a",(D33/B33))</f>
        <v>-0.42857142857142855</v>
      </c>
      <c r="F33" s="98">
        <f>'CHASS- 1st Yr'!F32+'CHASS - TR'!F33</f>
        <v>5</v>
      </c>
      <c r="G33" s="19">
        <f>'CHASS- 1st Yr'!G32+'CHASS - TR'!G33</f>
        <v>1</v>
      </c>
      <c r="H33" s="133">
        <f>G33-F33</f>
        <v>-4</v>
      </c>
      <c r="I33" s="302">
        <f>IF(ISERROR(H33/F33),"n/a",(H33/F33))</f>
        <v>-0.8</v>
      </c>
      <c r="J33" s="98">
        <f>'CHASS- 1st Yr'!J32+'CHASS - TR'!J33</f>
        <v>1</v>
      </c>
      <c r="K33" s="12">
        <f>'CHASS- 1st Yr'!K32+'CHASS - TR'!K33</f>
        <v>0</v>
      </c>
      <c r="L33" s="12">
        <f>K33-J33</f>
        <v>-1</v>
      </c>
      <c r="M33" s="144">
        <f>IF(ISERROR(L33/J33),"n/a",(L33/J33))</f>
        <v>-1</v>
      </c>
      <c r="N33" s="21">
        <f>'CHASS- 1st Yr'!N32+'CHASS - TR'!N33</f>
        <v>0</v>
      </c>
      <c r="O33" s="12">
        <f>'CHASS- 1st Yr'!O32+'CHASS - TR'!O33</f>
        <v>0</v>
      </c>
      <c r="P33" s="18">
        <f>SUM(O33-N33)</f>
        <v>0</v>
      </c>
      <c r="Q33" s="339" t="str">
        <f>IF(ISERROR(P33/N33),"n/a",(P33/N33))</f>
        <v>n/a</v>
      </c>
      <c r="R33" s="98">
        <f>'CHASS- 1st Yr'!R33+'CHASS - TR'!R33</f>
        <v>0</v>
      </c>
      <c r="S33" s="12">
        <f>'CHASS- 1st Yr'!S33+'CHASS - TR'!S33</f>
        <v>0</v>
      </c>
      <c r="T33" s="18">
        <f t="shared" si="40"/>
        <v>0</v>
      </c>
      <c r="U33" s="39" t="str">
        <f t="shared" si="41"/>
        <v>n/a</v>
      </c>
    </row>
    <row r="34" spans="1:21" ht="12.75" customHeight="1" x14ac:dyDescent="0.25">
      <c r="A34" s="173" t="s">
        <v>87</v>
      </c>
      <c r="B34" s="77">
        <f>'CHASS- 1st Yr'!B33+'CHASS - TR'!B34</f>
        <v>22</v>
      </c>
      <c r="C34" s="12">
        <f>'CHASS- 1st Yr'!C33+'CHASS - TR'!C34</f>
        <v>18</v>
      </c>
      <c r="D34" s="12">
        <f t="shared" si="2"/>
        <v>-4</v>
      </c>
      <c r="E34" s="143">
        <f t="shared" si="3"/>
        <v>-0.18181818181818182</v>
      </c>
      <c r="F34" s="98">
        <f>'CHASS- 1st Yr'!F33+'CHASS - TR'!F34</f>
        <v>10</v>
      </c>
      <c r="G34" s="19">
        <f>'CHASS- 1st Yr'!G33+'CHASS - TR'!G34</f>
        <v>13</v>
      </c>
      <c r="H34" s="133">
        <f t="shared" si="4"/>
        <v>3</v>
      </c>
      <c r="I34" s="302">
        <f t="shared" si="5"/>
        <v>0.3</v>
      </c>
      <c r="J34" s="98">
        <f>'CHASS- 1st Yr'!J33+'CHASS - TR'!J34</f>
        <v>0</v>
      </c>
      <c r="K34" s="12">
        <f>'CHASS- 1st Yr'!K33+'CHASS - TR'!K34</f>
        <v>0</v>
      </c>
      <c r="L34" s="12">
        <f t="shared" si="6"/>
        <v>0</v>
      </c>
      <c r="M34" s="144" t="str">
        <f t="shared" si="7"/>
        <v>n/a</v>
      </c>
      <c r="N34" s="21">
        <f>'CHASS- 1st Yr'!N33+'CHASS - TR'!N34</f>
        <v>0</v>
      </c>
      <c r="O34" s="12">
        <f>'CHASS- 1st Yr'!O33+'CHASS - TR'!O34</f>
        <v>0</v>
      </c>
      <c r="P34" s="18">
        <f t="shared" si="10"/>
        <v>0</v>
      </c>
      <c r="Q34" s="339" t="str">
        <f t="shared" si="11"/>
        <v>n/a</v>
      </c>
      <c r="R34" s="98">
        <f>'CHASS- 1st Yr'!R34+'CHASS - TR'!R34</f>
        <v>0</v>
      </c>
      <c r="S34" s="12">
        <f>'CHASS- 1st Yr'!S34+'CHASS - TR'!S34</f>
        <v>0</v>
      </c>
      <c r="T34" s="18">
        <f t="shared" si="40"/>
        <v>0</v>
      </c>
      <c r="U34" s="39" t="str">
        <f t="shared" si="41"/>
        <v>n/a</v>
      </c>
    </row>
    <row r="35" spans="1:21" ht="12.75" customHeight="1" x14ac:dyDescent="0.25">
      <c r="A35" s="173" t="s">
        <v>78</v>
      </c>
      <c r="B35" s="77">
        <f>'CHASS- 1st Yr'!B34+'CHASS - TR'!B35</f>
        <v>379</v>
      </c>
      <c r="C35" s="12">
        <f>'CHASS- 1st Yr'!C34+'CHASS - TR'!C35</f>
        <v>348</v>
      </c>
      <c r="D35" s="12">
        <f t="shared" si="2"/>
        <v>-31</v>
      </c>
      <c r="E35" s="143">
        <f t="shared" si="3"/>
        <v>-8.1794195250659632E-2</v>
      </c>
      <c r="F35" s="98">
        <f>'CHASS- 1st Yr'!F34+'CHASS - TR'!F35</f>
        <v>238</v>
      </c>
      <c r="G35" s="19">
        <f>'CHASS- 1st Yr'!G34+'CHASS - TR'!G35</f>
        <v>249</v>
      </c>
      <c r="H35" s="133">
        <f t="shared" si="4"/>
        <v>11</v>
      </c>
      <c r="I35" s="302">
        <f t="shared" si="5"/>
        <v>4.6218487394957986E-2</v>
      </c>
      <c r="J35" s="98">
        <f>'CHASS- 1st Yr'!J34+'CHASS - TR'!J35</f>
        <v>12</v>
      </c>
      <c r="K35" s="12">
        <f>'CHASS- 1st Yr'!K34+'CHASS - TR'!K35</f>
        <v>11</v>
      </c>
      <c r="L35" s="12">
        <f t="shared" si="6"/>
        <v>-1</v>
      </c>
      <c r="M35" s="144">
        <f t="shared" si="7"/>
        <v>-8.3333333333333329E-2</v>
      </c>
      <c r="N35" s="21">
        <f>'CHASS- 1st Yr'!N34+'CHASS - TR'!N35</f>
        <v>0</v>
      </c>
      <c r="O35" s="12">
        <f>'CHASS- 1st Yr'!O34+'CHASS - TR'!O35</f>
        <v>0</v>
      </c>
      <c r="P35" s="18">
        <f t="shared" si="10"/>
        <v>0</v>
      </c>
      <c r="Q35" s="339" t="str">
        <f t="shared" si="11"/>
        <v>n/a</v>
      </c>
      <c r="R35" s="98">
        <f>'CHASS- 1st Yr'!R35+'CHASS - TR'!R35</f>
        <v>0</v>
      </c>
      <c r="S35" s="12">
        <f>'CHASS- 1st Yr'!S35+'CHASS - TR'!S35</f>
        <v>0</v>
      </c>
      <c r="T35" s="18">
        <f t="shared" si="8"/>
        <v>0</v>
      </c>
      <c r="U35" s="39" t="str">
        <f t="shared" si="9"/>
        <v>n/a</v>
      </c>
    </row>
    <row r="36" spans="1:21" ht="12.75" customHeight="1" x14ac:dyDescent="0.25">
      <c r="A36" s="173" t="s">
        <v>106</v>
      </c>
      <c r="B36" s="77">
        <f>'CHASS - TR'!B36+'CHASS- 1st Yr'!B35</f>
        <v>0</v>
      </c>
      <c r="C36" s="12">
        <f>'CHASS - TR'!C36</f>
        <v>8</v>
      </c>
      <c r="D36" s="12">
        <f>C36-B36</f>
        <v>8</v>
      </c>
      <c r="E36" s="143" t="str">
        <f>IF(ISERROR(D36/B36),"n/a",(D36/B36))</f>
        <v>n/a</v>
      </c>
      <c r="F36" s="98">
        <f>'CHASS - TR'!F36</f>
        <v>0</v>
      </c>
      <c r="G36" s="19">
        <f>'CHASS- 1st Yr'!G35+'CHASS - TR'!G36</f>
        <v>7</v>
      </c>
      <c r="H36" s="133">
        <f>G36-F36</f>
        <v>7</v>
      </c>
      <c r="I36" s="302" t="str">
        <f>IF(ISERROR(H36/F36),"n/a",(H36/F36))</f>
        <v>n/a</v>
      </c>
      <c r="J36" s="98">
        <f>'CHASS - TR'!J36</f>
        <v>0</v>
      </c>
      <c r="K36" s="12">
        <f>'CHASS - TR'!K36</f>
        <v>7</v>
      </c>
      <c r="L36" s="12">
        <f>K36-J36</f>
        <v>7</v>
      </c>
      <c r="M36" s="144" t="str">
        <f>IF(ISERROR(L36/J36),"n/a",(L36/J36))</f>
        <v>n/a</v>
      </c>
      <c r="N36" s="21">
        <f>'CHASS - TR'!N36</f>
        <v>0</v>
      </c>
      <c r="O36" s="12">
        <f>'CHASS- 1st Yr'!O36+'CHASS - TR'!O36</f>
        <v>0</v>
      </c>
      <c r="P36" s="18">
        <f>SUM(O36-N36)</f>
        <v>0</v>
      </c>
      <c r="Q36" s="339" t="str">
        <f>IF(ISERROR(P36/N36),"n/a",(P36/N36))</f>
        <v>n/a</v>
      </c>
      <c r="R36" s="98">
        <f>'CHASS- 1st Yr'!R36+'CHASS - TR'!R36</f>
        <v>0</v>
      </c>
      <c r="S36" s="12">
        <f>'CHASS- 1st Yr'!S36+'CHASS - TR'!S36</f>
        <v>0</v>
      </c>
      <c r="T36" s="18">
        <f t="shared" si="8"/>
        <v>0</v>
      </c>
      <c r="U36" s="39" t="str">
        <f t="shared" si="9"/>
        <v>n/a</v>
      </c>
    </row>
    <row r="37" spans="1:21" s="16" customFormat="1" ht="12.75" customHeight="1" x14ac:dyDescent="0.25">
      <c r="A37" s="173" t="s">
        <v>77</v>
      </c>
      <c r="B37" s="77">
        <f>'CHASS- 1st Yr'!B36+'CHASS - TR'!B37</f>
        <v>200</v>
      </c>
      <c r="C37" s="12">
        <f>'CHASS- 1st Yr'!C36+'CHASS - TR'!C37</f>
        <v>211</v>
      </c>
      <c r="D37" s="12">
        <f t="shared" si="2"/>
        <v>11</v>
      </c>
      <c r="E37" s="143">
        <f t="shared" si="3"/>
        <v>5.5E-2</v>
      </c>
      <c r="F37" s="98">
        <f>'CHASS- 1st Yr'!F36+'CHASS - TR'!F37</f>
        <v>156</v>
      </c>
      <c r="G37" s="19">
        <f>'CHASS- 1st Yr'!G36+'CHASS - TR'!G37</f>
        <v>183</v>
      </c>
      <c r="H37" s="133">
        <f t="shared" si="4"/>
        <v>27</v>
      </c>
      <c r="I37" s="302">
        <f t="shared" si="5"/>
        <v>0.17307692307692307</v>
      </c>
      <c r="J37" s="98">
        <f>'CHASS- 1st Yr'!J36+'CHASS - TR'!J37</f>
        <v>4</v>
      </c>
      <c r="K37" s="12">
        <f>'CHASS- 1st Yr'!K36+'CHASS - TR'!K37</f>
        <v>4</v>
      </c>
      <c r="L37" s="12">
        <f t="shared" si="6"/>
        <v>0</v>
      </c>
      <c r="M37" s="144">
        <f t="shared" si="7"/>
        <v>0</v>
      </c>
      <c r="N37" s="21">
        <f>'CHASS- 1st Yr'!N36+'CHASS - TR'!N37</f>
        <v>0</v>
      </c>
      <c r="O37" s="12">
        <f>'CHASS - TR'!O37</f>
        <v>0</v>
      </c>
      <c r="P37" s="18">
        <f t="shared" si="10"/>
        <v>0</v>
      </c>
      <c r="Q37" s="339" t="str">
        <f t="shared" si="11"/>
        <v>n/a</v>
      </c>
      <c r="R37" s="98">
        <f>'CHASS- 1st Yr'!R37+'CHASS - TR'!R37</f>
        <v>0</v>
      </c>
      <c r="S37" s="12">
        <f>'CHASS- 1st Yr'!S37+'CHASS - TR'!S37</f>
        <v>0</v>
      </c>
      <c r="T37" s="18">
        <f t="shared" si="8"/>
        <v>0</v>
      </c>
      <c r="U37" s="39" t="str">
        <f t="shared" si="9"/>
        <v>n/a</v>
      </c>
    </row>
    <row r="38" spans="1:21" ht="12.75" customHeight="1" x14ac:dyDescent="0.25">
      <c r="A38" s="173" t="s">
        <v>88</v>
      </c>
      <c r="B38" s="77">
        <f>'CHASS- 1st Yr'!B37+'CHASS - TR'!B38</f>
        <v>457</v>
      </c>
      <c r="C38" s="12">
        <f>'CHASS- 1st Yr'!C37+'CHASS - TR'!C38</f>
        <v>500</v>
      </c>
      <c r="D38" s="12">
        <f t="shared" si="2"/>
        <v>43</v>
      </c>
      <c r="E38" s="143">
        <f t="shared" si="3"/>
        <v>9.4091903719912467E-2</v>
      </c>
      <c r="F38" s="98">
        <f>'CHASS- 1st Yr'!F37+'CHASS - TR'!F38</f>
        <v>300</v>
      </c>
      <c r="G38" s="19">
        <f>'CHASS- 1st Yr'!G37+'CHASS - TR'!G38</f>
        <v>379</v>
      </c>
      <c r="H38" s="133">
        <f t="shared" si="4"/>
        <v>79</v>
      </c>
      <c r="I38" s="302">
        <f t="shared" si="5"/>
        <v>0.26333333333333331</v>
      </c>
      <c r="J38" s="98">
        <f>'CHASS- 1st Yr'!J37+'CHASS - TR'!J38</f>
        <v>2</v>
      </c>
      <c r="K38" s="12">
        <f>'CHASS- 1st Yr'!K37+'CHASS - TR'!K38</f>
        <v>4</v>
      </c>
      <c r="L38" s="12">
        <f t="shared" si="6"/>
        <v>2</v>
      </c>
      <c r="M38" s="144">
        <f t="shared" si="7"/>
        <v>1</v>
      </c>
      <c r="N38" s="21">
        <f>'CHASS- 1st Yr'!N37+'CHASS - TR'!N38</f>
        <v>0</v>
      </c>
      <c r="O38" s="12">
        <f>'CHASS- 1st Yr'!O37+'CHASS - TR'!O38</f>
        <v>0</v>
      </c>
      <c r="P38" s="18">
        <f>SUM(O38-N38)</f>
        <v>0</v>
      </c>
      <c r="Q38" s="339" t="str">
        <f>IF(ISERROR(P38/N38),"n/a",(P38/N38))</f>
        <v>n/a</v>
      </c>
      <c r="R38" s="98">
        <f>'CHASS- 1st Yr'!R38+'CHASS - TR'!R38</f>
        <v>0</v>
      </c>
      <c r="S38" s="12">
        <f>'CHASS- 1st Yr'!S38+'CHASS - TR'!S38</f>
        <v>0</v>
      </c>
      <c r="T38" s="18">
        <f t="shared" si="8"/>
        <v>0</v>
      </c>
      <c r="U38" s="39" t="str">
        <f t="shared" si="9"/>
        <v>n/a</v>
      </c>
    </row>
    <row r="39" spans="1:21" ht="12.75" customHeight="1" x14ac:dyDescent="0.25">
      <c r="A39" s="173" t="s">
        <v>89</v>
      </c>
      <c r="B39" s="77">
        <f>'CHASS- 1st Yr'!B38+'CHASS - TR'!B39</f>
        <v>28</v>
      </c>
      <c r="C39" s="12">
        <f>'CHASS- 1st Yr'!C38+'CHASS - TR'!C39</f>
        <v>22</v>
      </c>
      <c r="D39" s="12">
        <f>C39-B39</f>
        <v>-6</v>
      </c>
      <c r="E39" s="143">
        <f>IF(ISERROR(D39/B39),"n/a",(D39/B39))</f>
        <v>-0.21428571428571427</v>
      </c>
      <c r="F39" s="98">
        <f>'CHASS- 1st Yr'!F38+'CHASS - TR'!F39</f>
        <v>15</v>
      </c>
      <c r="G39" s="19">
        <f>'CHASS- 1st Yr'!G38+'CHASS - TR'!G39</f>
        <v>17</v>
      </c>
      <c r="H39" s="133">
        <f>G39-F39</f>
        <v>2</v>
      </c>
      <c r="I39" s="302">
        <f>IF(ISERROR(H39/F39),"n/a",(H39/F39))</f>
        <v>0.13333333333333333</v>
      </c>
      <c r="J39" s="98">
        <f>'CHASS- 1st Yr'!J38+'CHASS - TR'!J39</f>
        <v>0</v>
      </c>
      <c r="K39" s="12">
        <f>'CHASS- 1st Yr'!K38+'CHASS - TR'!K39</f>
        <v>0</v>
      </c>
      <c r="L39" s="12">
        <f>K39-J39</f>
        <v>0</v>
      </c>
      <c r="M39" s="144" t="str">
        <f>IF(ISERROR(L39/J39),"n/a",(L39/J39))</f>
        <v>n/a</v>
      </c>
      <c r="N39" s="21">
        <f>'CHASS- 1st Yr'!N38+'CHASS - TR'!N39</f>
        <v>0</v>
      </c>
      <c r="O39" s="12">
        <f>'CHASS- 1st Yr'!O38+'CHASS - TR'!O39</f>
        <v>0</v>
      </c>
      <c r="P39" s="18">
        <f>SUM(O39-N39)</f>
        <v>0</v>
      </c>
      <c r="Q39" s="339" t="str">
        <f>IF(ISERROR(P39/N39),"n/a",(P39/N39))</f>
        <v>n/a</v>
      </c>
      <c r="R39" s="98">
        <f>'CHASS- 1st Yr'!R39+'CHASS - TR'!R39</f>
        <v>0</v>
      </c>
      <c r="S39" s="12">
        <f>'CHASS- 1st Yr'!S39+'CHASS - TR'!S39</f>
        <v>0</v>
      </c>
      <c r="T39" s="18">
        <f t="shared" si="8"/>
        <v>0</v>
      </c>
      <c r="U39" s="39" t="str">
        <f t="shared" si="9"/>
        <v>n/a</v>
      </c>
    </row>
    <row r="40" spans="1:21" ht="12.75" customHeight="1" x14ac:dyDescent="0.25">
      <c r="A40" s="173" t="s">
        <v>90</v>
      </c>
      <c r="B40" s="77">
        <f>'CHASS- 1st Yr'!B39+'CHASS - TR'!B40</f>
        <v>314</v>
      </c>
      <c r="C40" s="12">
        <f>'CHASS- 1st Yr'!C39+'CHASS - TR'!C40</f>
        <v>283</v>
      </c>
      <c r="D40" s="12">
        <f t="shared" si="2"/>
        <v>-31</v>
      </c>
      <c r="E40" s="143">
        <f t="shared" si="3"/>
        <v>-9.8726114649681534E-2</v>
      </c>
      <c r="F40" s="98">
        <f>'CHASS- 1st Yr'!F39+'CHASS - TR'!F40</f>
        <v>158</v>
      </c>
      <c r="G40" s="19">
        <f>'CHASS- 1st Yr'!G39+'CHASS - TR'!G40</f>
        <v>177</v>
      </c>
      <c r="H40" s="133">
        <f t="shared" si="4"/>
        <v>19</v>
      </c>
      <c r="I40" s="302">
        <f t="shared" si="5"/>
        <v>0.12025316455696203</v>
      </c>
      <c r="J40" s="98">
        <f>'CHASS- 1st Yr'!J39+'CHASS - TR'!J40</f>
        <v>0</v>
      </c>
      <c r="K40" s="12">
        <f>'CHASS- 1st Yr'!K39+'CHASS - TR'!K40</f>
        <v>8</v>
      </c>
      <c r="L40" s="12">
        <f t="shared" si="6"/>
        <v>8</v>
      </c>
      <c r="M40" s="144" t="str">
        <f t="shared" si="7"/>
        <v>n/a</v>
      </c>
      <c r="N40" s="21">
        <f>'CHASS- 1st Yr'!N39+'CHASS - TR'!N40</f>
        <v>0</v>
      </c>
      <c r="O40" s="12">
        <f>'CHASS- 1st Yr'!O39+'CHASS - TR'!O40</f>
        <v>0</v>
      </c>
      <c r="P40" s="18">
        <f t="shared" si="10"/>
        <v>0</v>
      </c>
      <c r="Q40" s="339" t="str">
        <f t="shared" si="11"/>
        <v>n/a</v>
      </c>
      <c r="R40" s="98">
        <f>'CHASS- 1st Yr'!R40+'CHASS - TR'!R40</f>
        <v>0</v>
      </c>
      <c r="S40" s="12">
        <f>'CHASS- 1st Yr'!S40+'CHASS - TR'!S40</f>
        <v>0</v>
      </c>
      <c r="T40" s="18">
        <f t="shared" si="8"/>
        <v>0</v>
      </c>
      <c r="U40" s="39" t="str">
        <f t="shared" si="9"/>
        <v>n/a</v>
      </c>
    </row>
    <row r="41" spans="1:21" ht="12.75" customHeight="1" x14ac:dyDescent="0.25">
      <c r="A41" s="173" t="s">
        <v>91</v>
      </c>
      <c r="B41" s="77">
        <f>'CHASS- 1st Yr'!B40+'CHASS - TR'!B41</f>
        <v>39</v>
      </c>
      <c r="C41" s="12">
        <f>'CHASS- 1st Yr'!C40+'CHASS - TR'!C41</f>
        <v>40</v>
      </c>
      <c r="D41" s="12">
        <f t="shared" si="2"/>
        <v>1</v>
      </c>
      <c r="E41" s="143">
        <f t="shared" si="3"/>
        <v>2.564102564102564E-2</v>
      </c>
      <c r="F41" s="98">
        <f>'CHASS- 1st Yr'!F40+'CHASS - TR'!F41</f>
        <v>16</v>
      </c>
      <c r="G41" s="19">
        <f>'CHASS- 1st Yr'!G40+'CHASS - TR'!G41</f>
        <v>18</v>
      </c>
      <c r="H41" s="133">
        <f t="shared" si="4"/>
        <v>2</v>
      </c>
      <c r="I41" s="302">
        <f t="shared" si="5"/>
        <v>0.125</v>
      </c>
      <c r="J41" s="98">
        <f>'CHASS- 1st Yr'!J40+'CHASS - TR'!J41</f>
        <v>0</v>
      </c>
      <c r="K41" s="12">
        <f>'CHASS- 1st Yr'!K40+'CHASS - TR'!K41</f>
        <v>0</v>
      </c>
      <c r="L41" s="12">
        <f t="shared" si="6"/>
        <v>0</v>
      </c>
      <c r="M41" s="144" t="str">
        <f t="shared" si="7"/>
        <v>n/a</v>
      </c>
      <c r="N41" s="21">
        <f>'CHASS- 1st Yr'!N40+'CHASS - TR'!N41</f>
        <v>0</v>
      </c>
      <c r="O41" s="12">
        <f>'CHASS- 1st Yr'!O40+'CHASS - TR'!O41</f>
        <v>0</v>
      </c>
      <c r="P41" s="18">
        <f t="shared" si="10"/>
        <v>0</v>
      </c>
      <c r="Q41" s="339" t="str">
        <f t="shared" si="11"/>
        <v>n/a</v>
      </c>
      <c r="R41" s="98">
        <f>'CHASS- 1st Yr'!R41+'CHASS - TR'!R41</f>
        <v>0</v>
      </c>
      <c r="S41" s="12">
        <f>'CHASS- 1st Yr'!S41+'CHASS - TR'!S41</f>
        <v>0</v>
      </c>
      <c r="T41" s="18">
        <f t="shared" si="8"/>
        <v>0</v>
      </c>
      <c r="U41" s="39" t="str">
        <f t="shared" si="9"/>
        <v>n/a</v>
      </c>
    </row>
    <row r="42" spans="1:21" ht="12.75" customHeight="1" x14ac:dyDescent="0.25">
      <c r="A42" s="173" t="s">
        <v>92</v>
      </c>
      <c r="B42" s="77">
        <f>'CHASS- 1st Yr'!B41+'CHASS - TR'!B42</f>
        <v>11</v>
      </c>
      <c r="C42" s="12">
        <f>'CHASS- 1st Yr'!C41+'CHASS - TR'!C42</f>
        <v>15</v>
      </c>
      <c r="D42" s="12">
        <f t="shared" si="2"/>
        <v>4</v>
      </c>
      <c r="E42" s="143">
        <f t="shared" si="3"/>
        <v>0.36363636363636365</v>
      </c>
      <c r="F42" s="98">
        <f>'CHASS- 1st Yr'!F41+'CHASS - TR'!F42</f>
        <v>6</v>
      </c>
      <c r="G42" s="19">
        <f>'CHASS- 1st Yr'!G41+'CHASS - TR'!G42</f>
        <v>6</v>
      </c>
      <c r="H42" s="133">
        <f t="shared" si="4"/>
        <v>0</v>
      </c>
      <c r="I42" s="302">
        <f t="shared" si="5"/>
        <v>0</v>
      </c>
      <c r="J42" s="98">
        <f>'CHASS- 1st Yr'!J41+'CHASS - TR'!J42</f>
        <v>0</v>
      </c>
      <c r="K42" s="12">
        <f>'CHASS- 1st Yr'!K41+'CHASS - TR'!K42</f>
        <v>1</v>
      </c>
      <c r="L42" s="12">
        <f t="shared" si="6"/>
        <v>1</v>
      </c>
      <c r="M42" s="144" t="str">
        <f t="shared" si="7"/>
        <v>n/a</v>
      </c>
      <c r="N42" s="21">
        <f>'CHASS- 1st Yr'!N41+'CHASS - TR'!N42</f>
        <v>0</v>
      </c>
      <c r="O42" s="12">
        <f>'CHASS- 1st Yr'!O41+'CHASS - TR'!O42</f>
        <v>0</v>
      </c>
      <c r="P42" s="18">
        <f t="shared" si="10"/>
        <v>0</v>
      </c>
      <c r="Q42" s="339" t="str">
        <f t="shared" si="11"/>
        <v>n/a</v>
      </c>
      <c r="R42" s="98">
        <f>'CHASS- 1st Yr'!R42+'CHASS - TR'!R42</f>
        <v>0</v>
      </c>
      <c r="S42" s="12">
        <f>'CHASS- 1st Yr'!S42+'CHASS - TR'!S42</f>
        <v>0</v>
      </c>
      <c r="T42" s="18">
        <f t="shared" si="8"/>
        <v>0</v>
      </c>
      <c r="U42" s="39" t="str">
        <f t="shared" si="9"/>
        <v>n/a</v>
      </c>
    </row>
    <row r="43" spans="1:21" ht="12.75" customHeight="1" x14ac:dyDescent="0.25">
      <c r="A43" s="173" t="s">
        <v>103</v>
      </c>
      <c r="B43" s="77">
        <f>'CHASS- 1st Yr'!B42+'CHASS - TR'!B43</f>
        <v>523</v>
      </c>
      <c r="C43" s="12">
        <f>'CHASS- 1st Yr'!C42+'CHASS - TR'!C43</f>
        <v>532</v>
      </c>
      <c r="D43" s="12">
        <f t="shared" si="2"/>
        <v>9</v>
      </c>
      <c r="E43" s="143">
        <f t="shared" si="3"/>
        <v>1.7208413001912046E-2</v>
      </c>
      <c r="F43" s="98">
        <f>'CHASS- 1st Yr'!F42+'CHASS - TR'!F43</f>
        <v>346</v>
      </c>
      <c r="G43" s="19">
        <f>'CHASS- 1st Yr'!G42+'CHASS - TR'!G43</f>
        <v>436</v>
      </c>
      <c r="H43" s="133">
        <f t="shared" si="4"/>
        <v>90</v>
      </c>
      <c r="I43" s="302">
        <f t="shared" si="5"/>
        <v>0.26011560693641617</v>
      </c>
      <c r="J43" s="98">
        <f>'CHASS- 1st Yr'!J42+'CHASS - TR'!J43</f>
        <v>10</v>
      </c>
      <c r="K43" s="12">
        <f>'CHASS- 1st Yr'!K42+'CHASS - TR'!K43</f>
        <v>12</v>
      </c>
      <c r="L43" s="12">
        <f t="shared" si="6"/>
        <v>2</v>
      </c>
      <c r="M43" s="144">
        <f t="shared" si="7"/>
        <v>0.2</v>
      </c>
      <c r="N43" s="21">
        <f>'CHASS- 1st Yr'!N42+'CHASS - TR'!N43</f>
        <v>0</v>
      </c>
      <c r="O43" s="12">
        <f>'CHASS- 1st Yr'!O42+'CHASS - TR'!O43</f>
        <v>0</v>
      </c>
      <c r="P43" s="18">
        <f t="shared" si="10"/>
        <v>0</v>
      </c>
      <c r="Q43" s="339" t="str">
        <f t="shared" si="11"/>
        <v>n/a</v>
      </c>
      <c r="R43" s="98">
        <f>'CHASS- 1st Yr'!R43+'CHASS - TR'!R43</f>
        <v>0</v>
      </c>
      <c r="S43" s="12">
        <f>'CHASS- 1st Yr'!S43+'CHASS - TR'!S43</f>
        <v>0</v>
      </c>
      <c r="T43" s="18">
        <f t="shared" si="8"/>
        <v>0</v>
      </c>
      <c r="U43" s="39" t="str">
        <f t="shared" si="9"/>
        <v>n/a</v>
      </c>
    </row>
    <row r="44" spans="1:21" ht="12.75" customHeight="1" x14ac:dyDescent="0.25">
      <c r="A44" s="173" t="s">
        <v>94</v>
      </c>
      <c r="B44" s="77">
        <f>'CHASS- 1st Yr'!B43+'CHASS - TR'!B44</f>
        <v>332</v>
      </c>
      <c r="C44" s="12">
        <f>'CHASS- 1st Yr'!C43+'CHASS - TR'!C44</f>
        <v>281</v>
      </c>
      <c r="D44" s="12">
        <f t="shared" si="2"/>
        <v>-51</v>
      </c>
      <c r="E44" s="143">
        <f t="shared" si="3"/>
        <v>-0.1536144578313253</v>
      </c>
      <c r="F44" s="98">
        <f>'CHASS- 1st Yr'!F43+'CHASS - TR'!F44</f>
        <v>233</v>
      </c>
      <c r="G44" s="19">
        <f>'CHASS- 1st Yr'!G43+'CHASS - TR'!G44</f>
        <v>236</v>
      </c>
      <c r="H44" s="133">
        <f t="shared" si="4"/>
        <v>3</v>
      </c>
      <c r="I44" s="302">
        <f t="shared" si="5"/>
        <v>1.2875536480686695E-2</v>
      </c>
      <c r="J44" s="98">
        <f>'CHASS- 1st Yr'!J43+'CHASS - TR'!J44</f>
        <v>2</v>
      </c>
      <c r="K44" s="12">
        <f>'CHASS- 1st Yr'!K43+'CHASS - TR'!K44</f>
        <v>1</v>
      </c>
      <c r="L44" s="12">
        <f t="shared" si="6"/>
        <v>-1</v>
      </c>
      <c r="M44" s="144">
        <f t="shared" si="7"/>
        <v>-0.5</v>
      </c>
      <c r="N44" s="21">
        <f>'CHASS- 1st Yr'!N43+'CHASS - TR'!N44</f>
        <v>0</v>
      </c>
      <c r="O44" s="12">
        <f>'CHASS- 1st Yr'!O43+'CHASS - TR'!O44</f>
        <v>0</v>
      </c>
      <c r="P44" s="18">
        <f t="shared" si="10"/>
        <v>0</v>
      </c>
      <c r="Q44" s="339" t="str">
        <f t="shared" si="11"/>
        <v>n/a</v>
      </c>
      <c r="R44" s="98">
        <f>'CHASS- 1st Yr'!R44+'CHASS - TR'!R44</f>
        <v>0</v>
      </c>
      <c r="S44" s="12">
        <f>'CHASS- 1st Yr'!S44+'CHASS - TR'!S44</f>
        <v>0</v>
      </c>
      <c r="T44" s="18">
        <f t="shared" si="8"/>
        <v>0</v>
      </c>
      <c r="U44" s="39" t="str">
        <f t="shared" si="9"/>
        <v>n/a</v>
      </c>
    </row>
    <row r="45" spans="1:21" ht="12.75" customHeight="1" x14ac:dyDescent="0.25">
      <c r="A45" s="173" t="s">
        <v>96</v>
      </c>
      <c r="B45" s="77">
        <f>'CHASS- 1st Yr'!B44+'CHASS - TR'!B45</f>
        <v>134</v>
      </c>
      <c r="C45" s="12">
        <f>'CHASS- 1st Yr'!C44+'CHASS - TR'!C45</f>
        <v>142</v>
      </c>
      <c r="D45" s="12">
        <f t="shared" si="2"/>
        <v>8</v>
      </c>
      <c r="E45" s="143">
        <f t="shared" si="3"/>
        <v>5.9701492537313432E-2</v>
      </c>
      <c r="F45" s="98">
        <f>'CHASS- 1st Yr'!F44+'CHASS - TR'!F45</f>
        <v>83</v>
      </c>
      <c r="G45" s="19">
        <f>'CHASS- 1st Yr'!G44+'CHASS - TR'!G45</f>
        <v>104</v>
      </c>
      <c r="H45" s="133">
        <f t="shared" si="4"/>
        <v>21</v>
      </c>
      <c r="I45" s="302">
        <f t="shared" si="5"/>
        <v>0.25301204819277107</v>
      </c>
      <c r="J45" s="98">
        <f>'CHASS- 1st Yr'!J44+'CHASS - TR'!J45</f>
        <v>1</v>
      </c>
      <c r="K45" s="12">
        <f>'CHASS- 1st Yr'!K44+'CHASS - TR'!K45</f>
        <v>3</v>
      </c>
      <c r="L45" s="12">
        <f t="shared" si="6"/>
        <v>2</v>
      </c>
      <c r="M45" s="144">
        <f t="shared" si="7"/>
        <v>2</v>
      </c>
      <c r="N45" s="21">
        <f>'CHASS- 1st Yr'!N44+'CHASS - TR'!N45</f>
        <v>0</v>
      </c>
      <c r="O45" s="12">
        <f>'CHASS- 1st Yr'!O44+'CHASS - TR'!O45</f>
        <v>0</v>
      </c>
      <c r="P45" s="18">
        <f t="shared" si="10"/>
        <v>0</v>
      </c>
      <c r="Q45" s="339" t="str">
        <f t="shared" si="11"/>
        <v>n/a</v>
      </c>
      <c r="R45" s="98">
        <f>'CHASS- 1st Yr'!R45+'CHASS - TR'!R45</f>
        <v>0</v>
      </c>
      <c r="S45" s="12">
        <f>'CHASS- 1st Yr'!S45+'CHASS - TR'!S45</f>
        <v>0</v>
      </c>
      <c r="T45" s="18">
        <f t="shared" si="8"/>
        <v>0</v>
      </c>
      <c r="U45" s="39" t="str">
        <f t="shared" si="9"/>
        <v>n/a</v>
      </c>
    </row>
    <row r="46" spans="1:21" ht="12.75" customHeight="1" x14ac:dyDescent="0.25">
      <c r="A46" s="173" t="s">
        <v>110</v>
      </c>
      <c r="B46" s="77">
        <f>'CHASS- 1st Yr'!B45+'CHASS - TR'!B46</f>
        <v>306</v>
      </c>
      <c r="C46" s="12">
        <f>'CHASS- 1st Yr'!C45+'CHASS - TR'!C46</f>
        <v>268</v>
      </c>
      <c r="D46" s="12">
        <f t="shared" si="2"/>
        <v>-38</v>
      </c>
      <c r="E46" s="143">
        <f t="shared" si="3"/>
        <v>-0.12418300653594772</v>
      </c>
      <c r="F46" s="98">
        <f>'CHASS- 1st Yr'!F45+'CHASS - TR'!F46</f>
        <v>189</v>
      </c>
      <c r="G46" s="19">
        <f>'CHASS- 1st Yr'!G45+'CHASS - TR'!G46</f>
        <v>193</v>
      </c>
      <c r="H46" s="133">
        <f t="shared" si="4"/>
        <v>4</v>
      </c>
      <c r="I46" s="302">
        <f t="shared" si="5"/>
        <v>2.1164021164021163E-2</v>
      </c>
      <c r="J46" s="98">
        <f>'CHASS- 1st Yr'!J45+'CHASS - TR'!J46</f>
        <v>3</v>
      </c>
      <c r="K46" s="12">
        <f>'CHASS- 1st Yr'!K45+'CHASS - TR'!K46</f>
        <v>5</v>
      </c>
      <c r="L46" s="12">
        <f t="shared" si="6"/>
        <v>2</v>
      </c>
      <c r="M46" s="144">
        <f t="shared" si="7"/>
        <v>0.66666666666666663</v>
      </c>
      <c r="N46" s="21">
        <f>'CHASS- 1st Yr'!N45+'CHASS - TR'!N46</f>
        <v>0</v>
      </c>
      <c r="O46" s="12">
        <f>'CHASS- 1st Yr'!O45+'CHASS - TR'!O46</f>
        <v>0</v>
      </c>
      <c r="P46" s="18">
        <f t="shared" si="10"/>
        <v>0</v>
      </c>
      <c r="Q46" s="339" t="str">
        <f t="shared" si="11"/>
        <v>n/a</v>
      </c>
      <c r="R46" s="98">
        <f>'CHASS- 1st Yr'!R46+'CHASS - TR'!R46</f>
        <v>0</v>
      </c>
      <c r="S46" s="12">
        <f>'CHASS- 1st Yr'!S46+'CHASS - TR'!S46</f>
        <v>0</v>
      </c>
      <c r="T46" s="18">
        <f t="shared" si="8"/>
        <v>0</v>
      </c>
      <c r="U46" s="39" t="str">
        <f t="shared" si="9"/>
        <v>n/a</v>
      </c>
    </row>
    <row r="47" spans="1:21" ht="12.75" customHeight="1" x14ac:dyDescent="0.25">
      <c r="A47" s="173" t="s">
        <v>95</v>
      </c>
      <c r="B47" s="77">
        <f>'CHASS- 1st Yr'!B46+'CHASS - TR'!B48</f>
        <v>1192</v>
      </c>
      <c r="C47" s="12">
        <f>'CHASS- 1st Yr'!C46+'CHASS - TR'!C48</f>
        <v>971</v>
      </c>
      <c r="D47" s="12">
        <f t="shared" si="2"/>
        <v>-221</v>
      </c>
      <c r="E47" s="143">
        <f t="shared" si="3"/>
        <v>-0.18540268456375839</v>
      </c>
      <c r="F47" s="98">
        <f>'CHASS- 1st Yr'!F46+'CHASS - TR'!F48</f>
        <v>806</v>
      </c>
      <c r="G47" s="19">
        <f>'CHASS- 1st Yr'!G46+'CHASS - TR'!G47</f>
        <v>1033</v>
      </c>
      <c r="H47" s="133">
        <f t="shared" si="4"/>
        <v>227</v>
      </c>
      <c r="I47" s="302">
        <f t="shared" si="5"/>
        <v>0.28163771712158808</v>
      </c>
      <c r="J47" s="98">
        <f>'CHASS- 1st Yr'!J46+'CHASS - TR'!J48</f>
        <v>13</v>
      </c>
      <c r="K47" s="12">
        <f>'CHASS- 1st Yr'!K46+'CHASS - TR'!K48</f>
        <v>23</v>
      </c>
      <c r="L47" s="12">
        <f t="shared" si="6"/>
        <v>10</v>
      </c>
      <c r="M47" s="144">
        <f t="shared" si="7"/>
        <v>0.76923076923076927</v>
      </c>
      <c r="N47" s="21">
        <f>'CHASS- 1st Yr'!N46+'CHASS - TR'!N47</f>
        <v>0</v>
      </c>
      <c r="O47" s="12">
        <f>'CHASS- 1st Yr'!O46+'CHASS - TR'!O47</f>
        <v>0</v>
      </c>
      <c r="P47" s="18">
        <f t="shared" ref="P47:P50" si="42">SUM(O47-N47)</f>
        <v>0</v>
      </c>
      <c r="Q47" s="339" t="str">
        <f t="shared" ref="Q47:Q50" si="43">IF(ISERROR(P47/N47),"n/a",(P47/N47))</f>
        <v>n/a</v>
      </c>
      <c r="R47" s="98">
        <f>'CHASS- 1st Yr'!R47+'CHASS - TR'!R47</f>
        <v>0</v>
      </c>
      <c r="S47" s="12">
        <f>'CHASS- 1st Yr'!S47+'CHASS - TR'!S47</f>
        <v>0</v>
      </c>
      <c r="T47" s="18">
        <f t="shared" si="8"/>
        <v>0</v>
      </c>
      <c r="U47" s="39" t="str">
        <f t="shared" si="9"/>
        <v>n/a</v>
      </c>
    </row>
    <row r="48" spans="1:21" ht="12.75" customHeight="1" x14ac:dyDescent="0.25">
      <c r="A48" s="173" t="s">
        <v>97</v>
      </c>
      <c r="B48" s="77">
        <f>'CHASS- 1st Yr'!B47+'CHASS - TR'!B47</f>
        <v>796</v>
      </c>
      <c r="C48" s="12">
        <f>'CHASS- 1st Yr'!C47+'CHASS - TR'!C47</f>
        <v>668</v>
      </c>
      <c r="D48" s="12">
        <f t="shared" ref="D48:D49" si="44">C48-B48</f>
        <v>-128</v>
      </c>
      <c r="E48" s="143">
        <f t="shared" ref="E48:E49" si="45">IF(ISERROR(D48/B48),"n/a",(D48/B48))</f>
        <v>-0.16080402010050251</v>
      </c>
      <c r="F48" s="98">
        <f>'CHASS- 1st Yr'!F47+'CHASS - TR'!F47</f>
        <v>561</v>
      </c>
      <c r="G48" s="19">
        <f>'CHASS- 1st Yr'!G47+'CHASS - TR'!G48</f>
        <v>278</v>
      </c>
      <c r="H48" s="133">
        <f t="shared" ref="H48:H49" si="46">G48-F48</f>
        <v>-283</v>
      </c>
      <c r="I48" s="302">
        <f t="shared" ref="I48:I49" si="47">IF(ISERROR(H48/F48),"n/a",(H48/F48))</f>
        <v>-0.50445632798573981</v>
      </c>
      <c r="J48" s="98">
        <f>'CHASS- 1st Yr'!J47+'CHASS - TR'!J47</f>
        <v>12</v>
      </c>
      <c r="K48" s="98">
        <f>'CHASS- 1st Yr'!K47+'CHASS - TR'!K47</f>
        <v>10</v>
      </c>
      <c r="L48" s="12">
        <f t="shared" ref="L48:L49" si="48">K48-J48</f>
        <v>-2</v>
      </c>
      <c r="M48" s="144">
        <f t="shared" ref="M48:M49" si="49">IF(ISERROR(L48/J48),"n/a",(L48/J48))</f>
        <v>-0.16666666666666666</v>
      </c>
      <c r="N48" s="21">
        <f>'CHASS- 1st Yr'!N47+'CHASS - TR'!N48</f>
        <v>0</v>
      </c>
      <c r="O48" s="12">
        <f>'CHASS- 1st Yr'!O47+'CHASS - TR'!O48</f>
        <v>0</v>
      </c>
      <c r="P48" s="18">
        <f t="shared" si="42"/>
        <v>0</v>
      </c>
      <c r="Q48" s="339" t="str">
        <f t="shared" si="43"/>
        <v>n/a</v>
      </c>
      <c r="R48" s="98">
        <f>'CHASS- 1st Yr'!R48+'CHASS - TR'!R48</f>
        <v>0</v>
      </c>
      <c r="S48" s="12">
        <f>'CHASS- 1st Yr'!S48+'CHASS - TR'!S48</f>
        <v>0</v>
      </c>
      <c r="T48" s="18">
        <f t="shared" si="8"/>
        <v>0</v>
      </c>
      <c r="U48" s="39" t="str">
        <f t="shared" si="9"/>
        <v>n/a</v>
      </c>
    </row>
    <row r="49" spans="1:21" ht="12.75" customHeight="1" x14ac:dyDescent="0.25">
      <c r="A49" s="173" t="s">
        <v>104</v>
      </c>
      <c r="B49" s="77">
        <f>'CHASS- 1st Yr'!B48</f>
        <v>3775</v>
      </c>
      <c r="C49" s="12">
        <f>'CHASS- 1st Yr'!C48</f>
        <v>3608</v>
      </c>
      <c r="D49" s="12">
        <f t="shared" si="44"/>
        <v>-167</v>
      </c>
      <c r="E49" s="143">
        <f t="shared" si="45"/>
        <v>-4.4238410596026491E-2</v>
      </c>
      <c r="F49" s="98">
        <f>'CHASS- 1st Yr'!F48</f>
        <v>2340</v>
      </c>
      <c r="G49" s="19">
        <f>'CHASS- 1st Yr'!G48</f>
        <v>2420</v>
      </c>
      <c r="H49" s="133">
        <f t="shared" si="46"/>
        <v>80</v>
      </c>
      <c r="I49" s="302">
        <f t="shared" si="47"/>
        <v>3.4188034188034191E-2</v>
      </c>
      <c r="J49" s="98">
        <f>'CHASS- 1st Yr'!J48</f>
        <v>68</v>
      </c>
      <c r="K49" s="98">
        <f>'CHASS- 1st Yr'!K48</f>
        <v>52</v>
      </c>
      <c r="L49" s="12">
        <f t="shared" si="48"/>
        <v>-16</v>
      </c>
      <c r="M49" s="144">
        <f t="shared" si="49"/>
        <v>-0.23529411764705882</v>
      </c>
      <c r="N49" s="21">
        <f>'CHASS- 1st Yr'!N48+'CHASS - TR'!N49</f>
        <v>0</v>
      </c>
      <c r="O49" s="12">
        <f>'CHASS- 1st Yr'!O48+'CHASS - TR'!O49</f>
        <v>0</v>
      </c>
      <c r="P49" s="18">
        <f t="shared" si="42"/>
        <v>0</v>
      </c>
      <c r="Q49" s="339" t="str">
        <f t="shared" si="43"/>
        <v>n/a</v>
      </c>
      <c r="R49" s="98">
        <f>'CHASS- 1st Yr'!R49+'CHASS - TR'!R49</f>
        <v>0</v>
      </c>
      <c r="S49" s="12">
        <f>'CHASS- 1st Yr'!S49+'CHASS - TR'!S49</f>
        <v>0</v>
      </c>
      <c r="T49" s="18">
        <f t="shared" si="8"/>
        <v>0</v>
      </c>
      <c r="U49" s="39" t="str">
        <f t="shared" si="9"/>
        <v>n/a</v>
      </c>
    </row>
    <row r="50" spans="1:21" ht="12.75" customHeight="1" x14ac:dyDescent="0.25">
      <c r="A50" s="173" t="s">
        <v>98</v>
      </c>
      <c r="B50" s="77">
        <f>'CHASS- 1st Yr'!B49+'CHASS - TR'!B49</f>
        <v>7040</v>
      </c>
      <c r="C50" s="12">
        <f>'CHASS- 1st Yr'!C49+'CHASS - TR'!C49</f>
        <v>6885</v>
      </c>
      <c r="D50" s="12">
        <f t="shared" si="2"/>
        <v>-155</v>
      </c>
      <c r="E50" s="143">
        <f t="shared" si="3"/>
        <v>-2.2017045454545456E-2</v>
      </c>
      <c r="F50" s="98">
        <f>'CHASS- 1st Yr'!F49+'CHASS - TR'!F49</f>
        <v>2210</v>
      </c>
      <c r="G50" s="19">
        <f>'CHASS- 1st Yr'!G49+'CHASS - TR'!G49</f>
        <v>2732</v>
      </c>
      <c r="H50" s="133">
        <f t="shared" si="4"/>
        <v>522</v>
      </c>
      <c r="I50" s="302">
        <f t="shared" si="5"/>
        <v>0.23619909502262443</v>
      </c>
      <c r="J50" s="98">
        <f>'CHASS- 1st Yr'!J49+'CHASS - TR'!J49</f>
        <v>48</v>
      </c>
      <c r="K50" s="12">
        <f>'CHASS- 1st Yr'!K49+'CHASS - TR'!K49</f>
        <v>82</v>
      </c>
      <c r="L50" s="12">
        <f t="shared" si="6"/>
        <v>34</v>
      </c>
      <c r="M50" s="144">
        <f t="shared" si="7"/>
        <v>0.70833333333333337</v>
      </c>
      <c r="N50" s="21">
        <f>'CHASS- 1st Yr'!N49+'CHASS - TR'!N50</f>
        <v>0</v>
      </c>
      <c r="O50" s="12">
        <f>'CHASS- 1st Yr'!O49+'CHASS - TR'!O50</f>
        <v>0</v>
      </c>
      <c r="P50" s="18">
        <f t="shared" si="42"/>
        <v>0</v>
      </c>
      <c r="Q50" s="339" t="str">
        <f t="shared" si="43"/>
        <v>n/a</v>
      </c>
      <c r="R50" s="98">
        <f>'CHASS- 1st Yr'!R50+'CHASS - TR'!R50</f>
        <v>0</v>
      </c>
      <c r="S50" s="12">
        <f>'CHASS- 1st Yr'!S50+'CHASS - TR'!S50</f>
        <v>0</v>
      </c>
      <c r="T50" s="18">
        <f t="shared" si="8"/>
        <v>0</v>
      </c>
      <c r="U50" s="39" t="str">
        <f t="shared" si="9"/>
        <v>n/a</v>
      </c>
    </row>
    <row r="51" spans="1:21" ht="12.75" customHeight="1" x14ac:dyDescent="0.25">
      <c r="A51" s="173" t="s">
        <v>93</v>
      </c>
      <c r="B51" s="77">
        <f>'CHASS- 1st Yr'!B50+'CHASS - TR'!B50</f>
        <v>0</v>
      </c>
      <c r="C51" s="12">
        <f>'CHASS- 1st Yr'!C50+'CHASS - TR'!C50</f>
        <v>0</v>
      </c>
      <c r="D51" s="12">
        <f t="shared" si="2"/>
        <v>0</v>
      </c>
      <c r="E51" s="143" t="str">
        <f t="shared" si="3"/>
        <v>n/a</v>
      </c>
      <c r="F51" s="98">
        <f>'CHASS- 1st Yr'!F50+'CHASS - TR'!F50</f>
        <v>0</v>
      </c>
      <c r="G51" s="19">
        <f>'CHASS- 1st Yr'!G50+'CHASS - TR'!G50</f>
        <v>0</v>
      </c>
      <c r="H51" s="133">
        <f t="shared" si="4"/>
        <v>0</v>
      </c>
      <c r="I51" s="302" t="str">
        <f t="shared" si="5"/>
        <v>n/a</v>
      </c>
      <c r="J51" s="98">
        <f>'CHASS- 1st Yr'!J50+'CHASS - TR'!J50</f>
        <v>0</v>
      </c>
      <c r="K51" s="12">
        <f>'CHASS- 1st Yr'!K50+'CHASS - TR'!K50</f>
        <v>0</v>
      </c>
      <c r="L51" s="12">
        <f t="shared" si="6"/>
        <v>0</v>
      </c>
      <c r="M51" s="144" t="str">
        <f t="shared" si="7"/>
        <v>n/a</v>
      </c>
      <c r="N51" s="21">
        <f>'CHASS- 1st Yr'!N50+'CHASS - TR'!N50</f>
        <v>0</v>
      </c>
      <c r="O51" s="12">
        <f>'CHASS- 1st Yr'!O50+'CHASS - TR'!O50</f>
        <v>0</v>
      </c>
      <c r="P51" s="18">
        <f t="shared" si="10"/>
        <v>0</v>
      </c>
      <c r="Q51" s="339" t="str">
        <f t="shared" si="11"/>
        <v>n/a</v>
      </c>
      <c r="R51" s="98">
        <f>'CHASS- 1st Yr'!R51+'CHASS - TR'!R51</f>
        <v>0</v>
      </c>
      <c r="S51" s="12">
        <f>'CHASS- 1st Yr'!S51+'CHASS - TR'!S51</f>
        <v>0</v>
      </c>
      <c r="T51" s="18">
        <f t="shared" si="8"/>
        <v>0</v>
      </c>
      <c r="U51" s="39" t="str">
        <f t="shared" si="9"/>
        <v>n/a</v>
      </c>
    </row>
    <row r="52" spans="1:21" ht="12.75" customHeight="1" x14ac:dyDescent="0.25">
      <c r="A52" s="173" t="s">
        <v>102</v>
      </c>
      <c r="B52" s="77">
        <f>'CHASS- 1st Yr'!B51+'CHASS - TR'!B51</f>
        <v>32</v>
      </c>
      <c r="C52" s="12">
        <f>'CHASS- 1st Yr'!C51+'CHASS - TR'!C51</f>
        <v>22</v>
      </c>
      <c r="D52" s="12">
        <f t="shared" si="2"/>
        <v>-10</v>
      </c>
      <c r="E52" s="143">
        <f t="shared" si="3"/>
        <v>-0.3125</v>
      </c>
      <c r="F52" s="98">
        <f>'CHASS- 1st Yr'!F51+'CHASS - TR'!F51</f>
        <v>18</v>
      </c>
      <c r="G52" s="19">
        <f>'CHASS- 1st Yr'!G51+'CHASS - TR'!G51</f>
        <v>12</v>
      </c>
      <c r="H52" s="133">
        <f t="shared" si="4"/>
        <v>-6</v>
      </c>
      <c r="I52" s="302">
        <f t="shared" si="5"/>
        <v>-0.33333333333333331</v>
      </c>
      <c r="J52" s="98">
        <f>'CHASS- 1st Yr'!J51+'CHASS - TR'!J51</f>
        <v>1</v>
      </c>
      <c r="K52" s="12">
        <f>'CHASS- 1st Yr'!K51+'CHASS - TR'!K51</f>
        <v>0</v>
      </c>
      <c r="L52" s="12">
        <f t="shared" si="6"/>
        <v>-1</v>
      </c>
      <c r="M52" s="144">
        <f t="shared" si="7"/>
        <v>-1</v>
      </c>
      <c r="N52" s="21">
        <f>'CHASS- 1st Yr'!N51+'CHASS - TR'!N51</f>
        <v>0</v>
      </c>
      <c r="O52" s="12">
        <f>'CHASS- 1st Yr'!O51+'CHASS - TR'!O51</f>
        <v>0</v>
      </c>
      <c r="P52" s="18">
        <f t="shared" si="10"/>
        <v>0</v>
      </c>
      <c r="Q52" s="339" t="str">
        <f t="shared" si="11"/>
        <v>n/a</v>
      </c>
      <c r="R52" s="98">
        <f>'CHASS- 1st Yr'!R52+'CHASS - TR'!R52</f>
        <v>0</v>
      </c>
      <c r="S52" s="12">
        <f>'CHASS- 1st Yr'!S52+'CHASS - TR'!S52</f>
        <v>0</v>
      </c>
      <c r="T52" s="18">
        <f t="shared" si="8"/>
        <v>0</v>
      </c>
      <c r="U52" s="39" t="str">
        <f t="shared" si="9"/>
        <v>n/a</v>
      </c>
    </row>
    <row r="53" spans="1:21" ht="12.75" customHeight="1" x14ac:dyDescent="0.25">
      <c r="A53" s="173" t="s">
        <v>101</v>
      </c>
      <c r="B53" s="77">
        <f>'CHASS- 1st Yr'!B52+'CHASS - TR'!B52</f>
        <v>2145</v>
      </c>
      <c r="C53" s="12">
        <f>'CHASS- 1st Yr'!C52+'CHASS - TR'!C52</f>
        <v>1827</v>
      </c>
      <c r="D53" s="12">
        <f t="shared" si="2"/>
        <v>-318</v>
      </c>
      <c r="E53" s="143">
        <f t="shared" si="3"/>
        <v>-0.14825174825174825</v>
      </c>
      <c r="F53" s="98">
        <f>'CHASS- 1st Yr'!F52+'CHASS - TR'!F52</f>
        <v>1509</v>
      </c>
      <c r="G53" s="19">
        <f>'CHASS- 1st Yr'!G52+'CHASS - TR'!G52</f>
        <v>1606</v>
      </c>
      <c r="H53" s="133">
        <f t="shared" si="4"/>
        <v>97</v>
      </c>
      <c r="I53" s="302">
        <f t="shared" si="5"/>
        <v>6.428098078197482E-2</v>
      </c>
      <c r="J53" s="98">
        <f>'CHASS- 1st Yr'!J52+'CHASS - TR'!J52</f>
        <v>52</v>
      </c>
      <c r="K53" s="12">
        <f>'CHASS- 1st Yr'!K52+'CHASS - TR'!K52</f>
        <v>41</v>
      </c>
      <c r="L53" s="12">
        <f t="shared" si="6"/>
        <v>-11</v>
      </c>
      <c r="M53" s="144">
        <f t="shared" si="7"/>
        <v>-0.21153846153846154</v>
      </c>
      <c r="N53" s="21">
        <f>'CHASS- 1st Yr'!N53+'CHASS - TR'!N53</f>
        <v>0</v>
      </c>
      <c r="O53" s="12">
        <f>'CHASS- 1st Yr'!O53+'CHASS - TR'!O53</f>
        <v>0</v>
      </c>
      <c r="P53" s="18">
        <f t="shared" si="10"/>
        <v>0</v>
      </c>
      <c r="Q53" s="339" t="str">
        <f t="shared" si="11"/>
        <v>n/a</v>
      </c>
      <c r="R53" s="98">
        <f>'CHASS- 1st Yr'!R53+'CHASS - TR'!R53</f>
        <v>0</v>
      </c>
      <c r="S53" s="12">
        <f>'CHASS- 1st Yr'!S53+'CHASS - TR'!S53</f>
        <v>0</v>
      </c>
      <c r="T53" s="18">
        <f t="shared" si="8"/>
        <v>0</v>
      </c>
      <c r="U53" s="39" t="str">
        <f t="shared" si="9"/>
        <v>n/a</v>
      </c>
    </row>
    <row r="54" spans="1:21" ht="12.75" customHeight="1" x14ac:dyDescent="0.25">
      <c r="A54" s="173" t="s">
        <v>100</v>
      </c>
      <c r="B54" s="77">
        <f>'CHASS- 1st Yr'!B53+'CHASS - TR'!B53</f>
        <v>217</v>
      </c>
      <c r="C54" s="12">
        <f>'CHASS- 1st Yr'!C53+'CHASS - TR'!C53</f>
        <v>231</v>
      </c>
      <c r="D54" s="12">
        <f t="shared" si="2"/>
        <v>14</v>
      </c>
      <c r="E54" s="143">
        <f t="shared" si="3"/>
        <v>6.4516129032258063E-2</v>
      </c>
      <c r="F54" s="98">
        <f>'CHASS- 1st Yr'!F53+'CHASS - TR'!F53</f>
        <v>151</v>
      </c>
      <c r="G54" s="19">
        <f>'CHASS- 1st Yr'!G53+'CHASS - TR'!G53</f>
        <v>191</v>
      </c>
      <c r="H54" s="133">
        <f t="shared" si="4"/>
        <v>40</v>
      </c>
      <c r="I54" s="302">
        <f t="shared" si="5"/>
        <v>0.26490066225165565</v>
      </c>
      <c r="J54" s="98">
        <f>'CHASS- 1st Yr'!J53+'CHASS - TR'!J53</f>
        <v>5</v>
      </c>
      <c r="K54" s="12">
        <f>'CHASS- 1st Yr'!K53+'CHASS - TR'!K53</f>
        <v>5</v>
      </c>
      <c r="L54" s="12">
        <f t="shared" si="6"/>
        <v>0</v>
      </c>
      <c r="M54" s="144">
        <f t="shared" si="7"/>
        <v>0</v>
      </c>
      <c r="N54" s="21">
        <f>'CHASS- 1st Yr'!N54+'CHASS - TR'!N54</f>
        <v>0</v>
      </c>
      <c r="O54" s="12">
        <f>'CHASS- 1st Yr'!O54+'CHASS - TR'!O54</f>
        <v>0</v>
      </c>
      <c r="P54" s="18">
        <f t="shared" si="10"/>
        <v>0</v>
      </c>
      <c r="Q54" s="339" t="str">
        <f t="shared" si="11"/>
        <v>n/a</v>
      </c>
      <c r="R54" s="98">
        <f>'CHASS- 1st Yr'!R54+'CHASS - TR'!R54</f>
        <v>0</v>
      </c>
      <c r="S54" s="12">
        <f>'CHASS- 1st Yr'!S54+'CHASS - TR'!S54</f>
        <v>0</v>
      </c>
      <c r="T54" s="18">
        <f t="shared" si="8"/>
        <v>0</v>
      </c>
      <c r="U54" s="39" t="str">
        <f t="shared" si="9"/>
        <v>n/a</v>
      </c>
    </row>
    <row r="55" spans="1:21" ht="12.75" customHeight="1" x14ac:dyDescent="0.25">
      <c r="A55" s="173" t="s">
        <v>99</v>
      </c>
      <c r="B55" s="77">
        <f>'CHASS- 1st Yr'!B54+'CHASS - TR'!B54</f>
        <v>225</v>
      </c>
      <c r="C55" s="12">
        <f>'CHASS- 1st Yr'!C54+'CHASS - TR'!C54</f>
        <v>159</v>
      </c>
      <c r="D55" s="12">
        <f>C55-B55</f>
        <v>-66</v>
      </c>
      <c r="E55" s="143">
        <f t="shared" si="3"/>
        <v>-0.29333333333333333</v>
      </c>
      <c r="F55" s="98">
        <f>'CHASS- 1st Yr'!F54+'CHASS - TR'!F54</f>
        <v>146</v>
      </c>
      <c r="G55" s="19">
        <f>'CHASS- 1st Yr'!G54+'CHASS - TR'!G54</f>
        <v>105</v>
      </c>
      <c r="H55" s="133">
        <f t="shared" si="4"/>
        <v>-41</v>
      </c>
      <c r="I55" s="302">
        <f t="shared" si="5"/>
        <v>-0.28082191780821919</v>
      </c>
      <c r="J55" s="98">
        <f>'CHASS- 1st Yr'!J54+'CHASS - TR'!J54</f>
        <v>5</v>
      </c>
      <c r="K55" s="12">
        <f>'CHASS- 1st Yr'!K54+'CHASS - TR'!K54</f>
        <v>4</v>
      </c>
      <c r="L55" s="12">
        <f t="shared" si="6"/>
        <v>-1</v>
      </c>
      <c r="M55" s="144">
        <f t="shared" si="7"/>
        <v>-0.2</v>
      </c>
      <c r="N55" s="21">
        <f>'CHASS- 1st Yr'!N55+'CHASS - TR'!N55</f>
        <v>0</v>
      </c>
      <c r="O55" s="12">
        <f>'CHASS- 1st Yr'!O55+'CHASS - TR'!O55</f>
        <v>0</v>
      </c>
      <c r="P55" s="18">
        <f t="shared" ref="P55" si="50">SUM(O55-N55)</f>
        <v>0</v>
      </c>
      <c r="Q55" s="339" t="str">
        <f t="shared" ref="Q55" si="51">IF(ISERROR(P55/N55),"n/a",(P55/N55))</f>
        <v>n/a</v>
      </c>
      <c r="R55" s="98">
        <f>'CHASS- 1st Yr'!R55+'CHASS - TR'!R55</f>
        <v>0</v>
      </c>
      <c r="S55" s="12">
        <f>'CHASS- 1st Yr'!S55+'CHASS - TR'!S55</f>
        <v>0</v>
      </c>
      <c r="T55" s="18">
        <f t="shared" si="8"/>
        <v>0</v>
      </c>
      <c r="U55" s="39" t="str">
        <f t="shared" si="9"/>
        <v>n/a</v>
      </c>
    </row>
    <row r="56" spans="1:21" ht="12.75" customHeight="1" x14ac:dyDescent="0.25">
      <c r="A56" s="173" t="s">
        <v>109</v>
      </c>
      <c r="B56" s="77">
        <f>'CHASS- 1st Yr'!B55+'CHASS - TR'!B55</f>
        <v>72</v>
      </c>
      <c r="C56" s="12">
        <f>'CHASS- 1st Yr'!C55+'CHASS - TR'!C55</f>
        <v>102</v>
      </c>
      <c r="D56" s="12">
        <f>C56-B56</f>
        <v>30</v>
      </c>
      <c r="E56" s="143">
        <f t="shared" ref="E56" si="52">IF(ISERROR(D56/B56),"n/a",(D56/B56))</f>
        <v>0.41666666666666669</v>
      </c>
      <c r="F56" s="98">
        <f>'CHASS- 1st Yr'!F55+'CHASS - TR'!F55</f>
        <v>51</v>
      </c>
      <c r="G56" s="19">
        <f>'CHASS- 1st Yr'!G55+'CHASS - TR'!G55</f>
        <v>85</v>
      </c>
      <c r="H56" s="133">
        <f t="shared" ref="H56" si="53">G56-F56</f>
        <v>34</v>
      </c>
      <c r="I56" s="302">
        <f t="shared" ref="I56" si="54">IF(ISERROR(H56/F56),"n/a",(H56/F56))</f>
        <v>0.66666666666666663</v>
      </c>
      <c r="J56" s="98">
        <f>'CHASS- 1st Yr'!J55+'CHASS - TR'!J55</f>
        <v>2</v>
      </c>
      <c r="K56" s="12">
        <f>'CHASS- 1st Yr'!K55+'CHASS - TR'!K55</f>
        <v>1</v>
      </c>
      <c r="L56" s="12">
        <f t="shared" ref="L56" si="55">K56-J56</f>
        <v>-1</v>
      </c>
      <c r="M56" s="144">
        <f t="shared" ref="M56" si="56">IF(ISERROR(L56/J56),"n/a",(L56/J56))</f>
        <v>-0.5</v>
      </c>
      <c r="N56" s="21">
        <f>'CHASS- 1st Yr'!N56+'CHASS - TR'!N56</f>
        <v>0</v>
      </c>
      <c r="O56" s="12">
        <f>'CHASS- 1st Yr'!O56+'CHASS - TR'!O56</f>
        <v>0</v>
      </c>
      <c r="P56" s="18">
        <f t="shared" ref="P56:P58" si="57">SUM(O56-N56)</f>
        <v>0</v>
      </c>
      <c r="Q56" s="339" t="str">
        <f t="shared" ref="Q56:Q58" si="58">IF(ISERROR(P56/N56),"n/a",(P56/N56))</f>
        <v>n/a</v>
      </c>
      <c r="R56" s="98">
        <f>'CHASS- 1st Yr'!R56+'CHASS - TR'!R56</f>
        <v>0</v>
      </c>
      <c r="S56" s="12">
        <f>'CHASS- 1st Yr'!S56+'CHASS - TR'!S56</f>
        <v>0</v>
      </c>
      <c r="T56" s="18">
        <f t="shared" si="8"/>
        <v>0</v>
      </c>
      <c r="U56" s="39" t="str">
        <f t="shared" si="9"/>
        <v>n/a</v>
      </c>
    </row>
    <row r="57" spans="1:21" ht="12.75" customHeight="1" x14ac:dyDescent="0.25">
      <c r="A57" s="173" t="s">
        <v>107</v>
      </c>
      <c r="B57" s="77">
        <f>'CHASS- 1st Yr'!B56+'CHASS - TR'!B56</f>
        <v>1284</v>
      </c>
      <c r="C57" s="12">
        <f>'CHASS- 1st Yr'!C56+'CHASS - TR'!C56</f>
        <v>1305</v>
      </c>
      <c r="D57" s="12">
        <f>C57-B57</f>
        <v>21</v>
      </c>
      <c r="E57" s="143">
        <f t="shared" ref="E57" si="59">IF(ISERROR(D57/B57),"n/a",(D57/B57))</f>
        <v>1.6355140186915886E-2</v>
      </c>
      <c r="F57" s="98">
        <f>'CHASS- 1st Yr'!F56+'CHASS - TR'!F56</f>
        <v>755</v>
      </c>
      <c r="G57" s="19">
        <f>'CHASS- 1st Yr'!G56+'CHASS - TR'!G56</f>
        <v>836</v>
      </c>
      <c r="H57" s="133">
        <f t="shared" ref="H57" si="60">G57-F57</f>
        <v>81</v>
      </c>
      <c r="I57" s="302">
        <f t="shared" ref="I57" si="61">IF(ISERROR(H57/F57),"n/a",(H57/F57))</f>
        <v>0.10728476821192053</v>
      </c>
      <c r="J57" s="98">
        <f>'CHASS- 1st Yr'!J56+'CHASS - TR'!J56</f>
        <v>25</v>
      </c>
      <c r="K57" s="12">
        <f>'CHASS- 1st Yr'!K56+'CHASS - TR'!K56</f>
        <v>24</v>
      </c>
      <c r="L57" s="12">
        <f t="shared" ref="L57" si="62">K57-J57</f>
        <v>-1</v>
      </c>
      <c r="M57" s="144">
        <f t="shared" ref="M57" si="63">IF(ISERROR(L57/J57),"n/a",(L57/J57))</f>
        <v>-0.04</v>
      </c>
      <c r="N57" s="21">
        <f>'CHASS- 1st Yr'!N57+'CHASS - TR'!N57</f>
        <v>0</v>
      </c>
      <c r="O57" s="12">
        <f>'CHASS- 1st Yr'!O57+'CHASS - TR'!O57</f>
        <v>0</v>
      </c>
      <c r="P57" s="18">
        <f t="shared" si="57"/>
        <v>0</v>
      </c>
      <c r="Q57" s="339" t="str">
        <f t="shared" si="58"/>
        <v>n/a</v>
      </c>
      <c r="R57" s="98">
        <f>'CHASS- 1st Yr'!R57+'CHASS - TR'!R57</f>
        <v>0</v>
      </c>
      <c r="S57" s="12">
        <f>'CHASS- 1st Yr'!S57+'CHASS - TR'!S57</f>
        <v>0</v>
      </c>
      <c r="T57" s="18">
        <f t="shared" si="8"/>
        <v>0</v>
      </c>
      <c r="U57" s="39" t="str">
        <f t="shared" si="9"/>
        <v>n/a</v>
      </c>
    </row>
    <row r="58" spans="1:21" ht="12.75" customHeight="1" x14ac:dyDescent="0.25">
      <c r="A58" s="173" t="s">
        <v>76</v>
      </c>
      <c r="B58" s="77">
        <f>'CHASS- 1st Yr'!B57+'CHASS - TR'!B57</f>
        <v>2798</v>
      </c>
      <c r="C58" s="12">
        <f>'CHASS- 1st Yr'!C57+'CHASS - TR'!C57</f>
        <v>2670</v>
      </c>
      <c r="D58" s="12">
        <f>C58-B58</f>
        <v>-128</v>
      </c>
      <c r="E58" s="143">
        <f t="shared" si="3"/>
        <v>-4.5746962115796999E-2</v>
      </c>
      <c r="F58" s="98">
        <f>'CHASS- 1st Yr'!F57+'CHASS - TR'!F57</f>
        <v>1996</v>
      </c>
      <c r="G58" s="19">
        <f>'CHASS- 1st Yr'!G57+'CHASS - TR'!G57</f>
        <v>2070</v>
      </c>
      <c r="H58" s="133">
        <f t="shared" si="4"/>
        <v>74</v>
      </c>
      <c r="I58" s="302">
        <f t="shared" si="5"/>
        <v>3.7074148296593189E-2</v>
      </c>
      <c r="J58" s="98">
        <f>'CHASS- 1st Yr'!J57+'CHASS - TR'!J57</f>
        <v>24</v>
      </c>
      <c r="K58" s="12">
        <f>'CHASS- 1st Yr'!K57+'CHASS - TR'!K57</f>
        <v>37</v>
      </c>
      <c r="L58" s="12">
        <f t="shared" si="6"/>
        <v>13</v>
      </c>
      <c r="M58" s="144">
        <f t="shared" si="7"/>
        <v>0.54166666666666663</v>
      </c>
      <c r="N58" s="21">
        <f>'CHASS- 1st Yr'!N58+'CHASS - TR'!N58</f>
        <v>0</v>
      </c>
      <c r="O58" s="12">
        <f>'CHASS- 1st Yr'!O58+'CHASS - TR'!O58</f>
        <v>0</v>
      </c>
      <c r="P58" s="18">
        <f t="shared" si="57"/>
        <v>0</v>
      </c>
      <c r="Q58" s="339" t="str">
        <f t="shared" si="58"/>
        <v>n/a</v>
      </c>
      <c r="R58" s="98">
        <f>'CHASS- 1st Yr'!R58+'CHASS - TR'!R58</f>
        <v>0</v>
      </c>
      <c r="S58" s="12">
        <f>'CHASS- 1st Yr'!S58+'CHASS - TR'!S58</f>
        <v>0</v>
      </c>
      <c r="T58" s="18">
        <f t="shared" si="8"/>
        <v>0</v>
      </c>
      <c r="U58" s="39" t="str">
        <f t="shared" si="9"/>
        <v>n/a</v>
      </c>
    </row>
    <row r="59" spans="1:21" ht="13.8" thickBot="1" x14ac:dyDescent="0.3">
      <c r="A59" s="280" t="s">
        <v>9</v>
      </c>
      <c r="B59" s="78">
        <f>SUM(B3:B58)</f>
        <v>32358</v>
      </c>
      <c r="C59" s="42">
        <f>SUM(C3:C58)</f>
        <v>31446</v>
      </c>
      <c r="D59" s="53">
        <f>C59-B59</f>
        <v>-912</v>
      </c>
      <c r="E59" s="89">
        <f>IF(ISERROR(D59/B59),"n/a",(D59/B59))</f>
        <v>-2.8184683849434452E-2</v>
      </c>
      <c r="F59" s="44">
        <f>SUM(F3:F58)</f>
        <v>18277</v>
      </c>
      <c r="G59" s="42">
        <f>SUM(G3:G58)</f>
        <v>20584</v>
      </c>
      <c r="H59" s="53">
        <f>G59-F59</f>
        <v>2307</v>
      </c>
      <c r="I59" s="89">
        <f>IF(ISERROR(H59/F59),"n/a",(H59/F59))</f>
        <v>0.12622421622804617</v>
      </c>
      <c r="J59" s="99">
        <f>SUM(J3:J58)</f>
        <v>396</v>
      </c>
      <c r="K59" s="42">
        <f>SUM(K3:K58)</f>
        <v>505</v>
      </c>
      <c r="L59" s="53">
        <f>K59-J59</f>
        <v>109</v>
      </c>
      <c r="M59" s="89">
        <f>IF(ISERROR(L59/J59),"n/a",(L59/J59))</f>
        <v>0.27525252525252525</v>
      </c>
      <c r="N59" s="99">
        <f>SUM(N3:N58)</f>
        <v>0</v>
      </c>
      <c r="O59" s="42">
        <f>SUM(O3:O58)</f>
        <v>0</v>
      </c>
      <c r="P59" s="53">
        <f>O59-N59</f>
        <v>0</v>
      </c>
      <c r="Q59" s="324" t="str">
        <f>IF(ISERROR(P59/N59),"n/a",(P59/N59))</f>
        <v>n/a</v>
      </c>
      <c r="R59" s="336">
        <f>SUM(R3:R58)</f>
        <v>0</v>
      </c>
      <c r="S59" s="337">
        <f>SUM(S3:S58)</f>
        <v>0</v>
      </c>
      <c r="T59" s="338">
        <f>S59-R59</f>
        <v>0</v>
      </c>
      <c r="U59" s="330" t="str">
        <f>IF(ISERROR(T59/R59),"n/a",(T59/R59))</f>
        <v>n/a</v>
      </c>
    </row>
    <row r="63" spans="1:21" ht="26.4" x14ac:dyDescent="0.25">
      <c r="A63" s="62" t="s">
        <v>121</v>
      </c>
      <c r="G63" s="242"/>
    </row>
  </sheetData>
  <mergeCells count="6">
    <mergeCell ref="R1:U1"/>
    <mergeCell ref="N1:Q1"/>
    <mergeCell ref="A1:A2"/>
    <mergeCell ref="B1:E1"/>
    <mergeCell ref="F1:I1"/>
    <mergeCell ref="J1:M1"/>
  </mergeCells>
  <phoneticPr fontId="0" type="noConversion"/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9"/>
  <sheetViews>
    <sheetView zoomScaleNormal="100" zoomScaleSheetLayoutView="100" workbookViewId="0">
      <selection sqref="A1:A2"/>
    </sheetView>
  </sheetViews>
  <sheetFormatPr defaultColWidth="8.77734375" defaultRowHeight="13.2" x14ac:dyDescent="0.25"/>
  <cols>
    <col min="1" max="1" width="40.21875" style="26" customWidth="1"/>
    <col min="2" max="2" width="7" style="2" customWidth="1"/>
    <col min="3" max="3" width="7.44140625" style="2" customWidth="1"/>
    <col min="4" max="4" width="7.21875" style="17" customWidth="1"/>
    <col min="5" max="5" width="8.21875" style="22" customWidth="1"/>
    <col min="6" max="6" width="7" style="2" customWidth="1"/>
    <col min="7" max="7" width="7.44140625" style="2" customWidth="1"/>
    <col min="8" max="8" width="7.44140625" style="1" customWidth="1"/>
    <col min="9" max="9" width="9.21875" style="22" customWidth="1"/>
    <col min="10" max="10" width="7.21875" style="2" customWidth="1"/>
    <col min="11" max="11" width="7" style="2" customWidth="1"/>
    <col min="12" max="12" width="8.44140625" style="1" customWidth="1"/>
    <col min="13" max="13" width="8.21875" style="4" customWidth="1"/>
    <col min="14" max="15" width="7.21875" style="2" hidden="1" customWidth="1"/>
    <col min="16" max="16" width="7.21875" style="1" hidden="1" customWidth="1"/>
    <col min="17" max="17" width="7.77734375" style="4" hidden="1" customWidth="1"/>
    <col min="18" max="20" width="7.21875" style="1" hidden="1" customWidth="1"/>
    <col min="21" max="21" width="7.77734375" style="1" hidden="1" customWidth="1"/>
    <col min="22" max="16384" width="8.77734375" style="1"/>
  </cols>
  <sheetData>
    <row r="1" spans="1:21" s="11" customFormat="1" ht="13.8" thickBot="1" x14ac:dyDescent="0.3">
      <c r="A1" s="445">
        <f>'CHASS- 1st Yr'!A1:A2</f>
        <v>44652</v>
      </c>
      <c r="B1" s="452" t="s">
        <v>6</v>
      </c>
      <c r="C1" s="450"/>
      <c r="D1" s="450"/>
      <c r="E1" s="453"/>
      <c r="F1" s="449" t="s">
        <v>7</v>
      </c>
      <c r="G1" s="450"/>
      <c r="H1" s="450"/>
      <c r="I1" s="453"/>
      <c r="J1" s="449" t="s">
        <v>8</v>
      </c>
      <c r="K1" s="450"/>
      <c r="L1" s="450"/>
      <c r="M1" s="453"/>
      <c r="N1" s="450" t="s">
        <v>4</v>
      </c>
      <c r="O1" s="450"/>
      <c r="P1" s="450"/>
      <c r="Q1" s="450"/>
      <c r="R1" s="449" t="s">
        <v>113</v>
      </c>
      <c r="S1" s="450"/>
      <c r="T1" s="450"/>
      <c r="U1" s="451"/>
    </row>
    <row r="2" spans="1:21" s="84" customFormat="1" ht="27" customHeight="1" thickBot="1" x14ac:dyDescent="0.3">
      <c r="A2" s="446"/>
      <c r="B2" s="205" t="str">
        <f>Summary!B4</f>
        <v>Fall 2021</v>
      </c>
      <c r="C2" s="206" t="str">
        <f>Summary!C4</f>
        <v>Fall 2022</v>
      </c>
      <c r="D2" s="244" t="s">
        <v>0</v>
      </c>
      <c r="E2" s="245" t="s">
        <v>1</v>
      </c>
      <c r="F2" s="249" t="str">
        <f>Summary!B4</f>
        <v>Fall 2021</v>
      </c>
      <c r="G2" s="206" t="str">
        <f>Summary!C4</f>
        <v>Fall 2022</v>
      </c>
      <c r="H2" s="244" t="s">
        <v>0</v>
      </c>
      <c r="I2" s="245" t="s">
        <v>1</v>
      </c>
      <c r="J2" s="249" t="str">
        <f>Summary!B4</f>
        <v>Fall 2021</v>
      </c>
      <c r="K2" s="206" t="str">
        <f>Summary!C4</f>
        <v>Fall 2022</v>
      </c>
      <c r="L2" s="246" t="s">
        <v>0</v>
      </c>
      <c r="M2" s="247" t="s">
        <v>1</v>
      </c>
      <c r="N2" s="249" t="str">
        <f>Summary!B4</f>
        <v>Fall 2021</v>
      </c>
      <c r="O2" s="206" t="str">
        <f>Summary!C4</f>
        <v>Fall 2022</v>
      </c>
      <c r="P2" s="246" t="s">
        <v>0</v>
      </c>
      <c r="Q2" s="350" t="s">
        <v>1</v>
      </c>
      <c r="R2" s="343" t="str">
        <f>Summary!B4</f>
        <v>Fall 2021</v>
      </c>
      <c r="S2" s="206" t="str">
        <f>Summary!C4</f>
        <v>Fall 2022</v>
      </c>
      <c r="T2" s="246" t="s">
        <v>0</v>
      </c>
      <c r="U2" s="248" t="s">
        <v>1</v>
      </c>
    </row>
    <row r="3" spans="1:21" s="16" customFormat="1" ht="12.75" customHeight="1" x14ac:dyDescent="0.25">
      <c r="A3" s="173" t="s">
        <v>37</v>
      </c>
      <c r="B3" s="93">
        <v>1417</v>
      </c>
      <c r="C3" s="18">
        <v>1429</v>
      </c>
      <c r="D3" s="18">
        <f t="shared" ref="D3:D26" si="0">C3-B3</f>
        <v>12</v>
      </c>
      <c r="E3" s="24">
        <f t="shared" ref="E3:E26" si="1">IF(ISERROR(D3/B3),"n/a",(D3/B3))</f>
        <v>8.4685956245589278E-3</v>
      </c>
      <c r="F3" s="20">
        <v>1113</v>
      </c>
      <c r="G3" s="18">
        <v>1193</v>
      </c>
      <c r="H3" s="18">
        <f>SUM(G3-F3)</f>
        <v>80</v>
      </c>
      <c r="I3" s="24">
        <f>IF(ISERROR(H3/F3),"n/a",(H3/F3))</f>
        <v>7.1877807726864335E-2</v>
      </c>
      <c r="J3" s="20">
        <v>49</v>
      </c>
      <c r="K3" s="18">
        <v>45</v>
      </c>
      <c r="L3" s="18">
        <f>SUM(K3-J3)</f>
        <v>-4</v>
      </c>
      <c r="M3" s="24">
        <f>IF(ISERROR(L3/J3),"n/a",(L3/J3))</f>
        <v>-8.1632653061224483E-2</v>
      </c>
      <c r="N3" s="20">
        <v>0</v>
      </c>
      <c r="O3" s="18">
        <v>0</v>
      </c>
      <c r="P3" s="18">
        <f t="shared" ref="P3:P21" si="2">SUM(O3-N3)</f>
        <v>0</v>
      </c>
      <c r="Q3" s="351" t="str">
        <f t="shared" ref="Q3:Q25" si="3">IF(ISERROR(P3/N3),"n/a",(P3/N3))</f>
        <v>n/a</v>
      </c>
      <c r="R3" s="327">
        <v>0</v>
      </c>
      <c r="S3" s="328">
        <v>0</v>
      </c>
      <c r="T3" s="18">
        <f>SUM(S3-R3)</f>
        <v>0</v>
      </c>
      <c r="U3" s="40" t="str">
        <f>IF(ISERROR(T3/R3),"n/a",(T3/R3))</f>
        <v>n/a</v>
      </c>
    </row>
    <row r="4" spans="1:21" s="16" customFormat="1" ht="12.75" customHeight="1" x14ac:dyDescent="0.25">
      <c r="A4" s="173" t="s">
        <v>38</v>
      </c>
      <c r="B4" s="93">
        <v>6127</v>
      </c>
      <c r="C4" s="18">
        <v>6075</v>
      </c>
      <c r="D4" s="18">
        <f t="shared" si="0"/>
        <v>-52</v>
      </c>
      <c r="E4" s="24">
        <f t="shared" si="1"/>
        <v>-8.4870246450138732E-3</v>
      </c>
      <c r="F4" s="20">
        <v>3099</v>
      </c>
      <c r="G4" s="18">
        <v>3951</v>
      </c>
      <c r="H4" s="18">
        <f t="shared" ref="H4:H25" si="4">SUM(G4-F4)</f>
        <v>852</v>
      </c>
      <c r="I4" s="24">
        <f t="shared" ref="I4:I25" si="5">IF(ISERROR(H4/F4),"n/a",(H4/F4))</f>
        <v>0.27492739593417231</v>
      </c>
      <c r="J4" s="20">
        <v>65</v>
      </c>
      <c r="K4" s="18">
        <v>73</v>
      </c>
      <c r="L4" s="18">
        <f t="shared" ref="L4:L25" si="6">SUM(K4-J4)</f>
        <v>8</v>
      </c>
      <c r="M4" s="24">
        <f t="shared" ref="M4:M25" si="7">IF(ISERROR(L4/J4),"n/a",(L4/J4))</f>
        <v>0.12307692307692308</v>
      </c>
      <c r="N4" s="20">
        <v>0</v>
      </c>
      <c r="O4" s="18">
        <v>0</v>
      </c>
      <c r="P4" s="18">
        <f>SUM(O4-N4)</f>
        <v>0</v>
      </c>
      <c r="Q4" s="351" t="str">
        <f t="shared" si="3"/>
        <v>n/a</v>
      </c>
      <c r="R4" s="327">
        <v>0</v>
      </c>
      <c r="S4" s="328">
        <v>0</v>
      </c>
      <c r="T4" s="18">
        <f>SUM(S4-R4)</f>
        <v>0</v>
      </c>
      <c r="U4" s="40" t="str">
        <f>IF(ISERROR(T4/R4),"n/a",(T4/R4))</f>
        <v>n/a</v>
      </c>
    </row>
    <row r="5" spans="1:21" ht="12.75" customHeight="1" x14ac:dyDescent="0.25">
      <c r="A5" s="173" t="s">
        <v>54</v>
      </c>
      <c r="B5" s="93">
        <v>966</v>
      </c>
      <c r="C5" s="18">
        <v>1033</v>
      </c>
      <c r="D5" s="18">
        <f>C5-B5</f>
        <v>67</v>
      </c>
      <c r="E5" s="24">
        <f>IF(ISERROR(D5/B5),"n/a",(D5/B5))</f>
        <v>6.9358178053830224E-2</v>
      </c>
      <c r="F5" s="20">
        <v>888</v>
      </c>
      <c r="G5" s="18">
        <v>975</v>
      </c>
      <c r="H5" s="18">
        <f>SUM(G5-F5)</f>
        <v>87</v>
      </c>
      <c r="I5" s="24">
        <f>IF(ISERROR(H5/F5),"n/a",(H5/F5))</f>
        <v>9.7972972972972971E-2</v>
      </c>
      <c r="J5" s="20">
        <v>22</v>
      </c>
      <c r="K5" s="18">
        <v>17</v>
      </c>
      <c r="L5" s="18">
        <f>SUM(K5-J5)</f>
        <v>-5</v>
      </c>
      <c r="M5" s="24">
        <f>IF(ISERROR(L5/J5),"n/a",(L5/J5))</f>
        <v>-0.22727272727272727</v>
      </c>
      <c r="N5" s="20">
        <v>0</v>
      </c>
      <c r="O5" s="18">
        <v>0</v>
      </c>
      <c r="P5" s="18">
        <f>SUM(O5-N5)</f>
        <v>0</v>
      </c>
      <c r="Q5" s="351" t="str">
        <f>IF(ISERROR(P5/N5),"n/a",(P5/N5))</f>
        <v>n/a</v>
      </c>
      <c r="R5" s="327">
        <v>0</v>
      </c>
      <c r="S5" s="328">
        <v>0</v>
      </c>
      <c r="T5" s="18">
        <f t="shared" ref="T5:T25" si="8">SUM(S5-R5)</f>
        <v>0</v>
      </c>
      <c r="U5" s="40" t="str">
        <f t="shared" ref="U5:U25" si="9">IF(ISERROR(T5/R5),"n/a",(T5/R5))</f>
        <v>n/a</v>
      </c>
    </row>
    <row r="6" spans="1:21" ht="12.75" customHeight="1" x14ac:dyDescent="0.25">
      <c r="A6" s="173" t="s">
        <v>39</v>
      </c>
      <c r="B6" s="93">
        <v>619</v>
      </c>
      <c r="C6" s="18">
        <v>546</v>
      </c>
      <c r="D6" s="18">
        <f t="shared" si="0"/>
        <v>-73</v>
      </c>
      <c r="E6" s="24">
        <f t="shared" si="1"/>
        <v>-0.11793214862681745</v>
      </c>
      <c r="F6" s="20">
        <v>475</v>
      </c>
      <c r="G6" s="18">
        <v>429</v>
      </c>
      <c r="H6" s="18">
        <f t="shared" si="4"/>
        <v>-46</v>
      </c>
      <c r="I6" s="24">
        <f t="shared" si="5"/>
        <v>-9.6842105263157896E-2</v>
      </c>
      <c r="J6" s="20">
        <v>15</v>
      </c>
      <c r="K6" s="18">
        <v>5</v>
      </c>
      <c r="L6" s="18">
        <f t="shared" si="6"/>
        <v>-10</v>
      </c>
      <c r="M6" s="24">
        <f t="shared" si="7"/>
        <v>-0.66666666666666663</v>
      </c>
      <c r="N6" s="20">
        <v>0</v>
      </c>
      <c r="O6" s="18">
        <v>0</v>
      </c>
      <c r="P6" s="18">
        <f t="shared" si="2"/>
        <v>0</v>
      </c>
      <c r="Q6" s="351" t="str">
        <f t="shared" si="3"/>
        <v>n/a</v>
      </c>
      <c r="R6" s="327">
        <v>0</v>
      </c>
      <c r="S6" s="328">
        <v>0</v>
      </c>
      <c r="T6" s="18">
        <f t="shared" si="8"/>
        <v>0</v>
      </c>
      <c r="U6" s="40" t="str">
        <f t="shared" si="9"/>
        <v>n/a</v>
      </c>
    </row>
    <row r="7" spans="1:21" ht="12.75" customHeight="1" x14ac:dyDescent="0.25">
      <c r="A7" s="173" t="s">
        <v>124</v>
      </c>
      <c r="B7" s="93">
        <v>166</v>
      </c>
      <c r="C7" s="18">
        <v>201</v>
      </c>
      <c r="D7" s="18">
        <f t="shared" ref="D7" si="10">C7-B7</f>
        <v>35</v>
      </c>
      <c r="E7" s="24">
        <f t="shared" ref="E7" si="11">IF(ISERROR(D7/B7),"n/a",(D7/B7))</f>
        <v>0.21084337349397592</v>
      </c>
      <c r="F7" s="20">
        <v>52</v>
      </c>
      <c r="G7" s="18">
        <v>137</v>
      </c>
      <c r="H7" s="18">
        <f t="shared" ref="H7" si="12">SUM(G7-F7)</f>
        <v>85</v>
      </c>
      <c r="I7" s="24">
        <f t="shared" ref="I7" si="13">IF(ISERROR(H7/F7),"n/a",(H7/F7))</f>
        <v>1.6346153846153846</v>
      </c>
      <c r="J7" s="20">
        <v>1</v>
      </c>
      <c r="K7" s="18">
        <v>2</v>
      </c>
      <c r="L7" s="18">
        <f t="shared" ref="L7:L12" si="14">SUM(K7-J7)</f>
        <v>1</v>
      </c>
      <c r="M7" s="24">
        <f t="shared" ref="M7:M12" si="15">IF(ISERROR(L7/J7),"n/a",(L7/J7))</f>
        <v>1</v>
      </c>
      <c r="N7" s="20">
        <v>0</v>
      </c>
      <c r="O7" s="18">
        <v>0</v>
      </c>
      <c r="P7" s="18">
        <f t="shared" ref="P7:P12" si="16">SUM(O7-N7)</f>
        <v>0</v>
      </c>
      <c r="Q7" s="351" t="str">
        <f t="shared" ref="Q7:Q12" si="17">IF(ISERROR(P7/N7),"n/a",(P7/N7))</f>
        <v>n/a</v>
      </c>
      <c r="R7" s="327">
        <v>0</v>
      </c>
      <c r="S7" s="328">
        <v>0</v>
      </c>
      <c r="T7" s="18">
        <f t="shared" ref="T7:T12" si="18">SUM(S7-R7)</f>
        <v>0</v>
      </c>
      <c r="U7" s="40" t="str">
        <f t="shared" ref="U7:U12" si="19">IF(ISERROR(T7/R7),"n/a",(T7/R7))</f>
        <v>n/a</v>
      </c>
    </row>
    <row r="8" spans="1:21" ht="12.75" customHeight="1" x14ac:dyDescent="0.25">
      <c r="A8" s="173" t="s">
        <v>115</v>
      </c>
      <c r="B8" s="93">
        <v>70</v>
      </c>
      <c r="C8" s="18">
        <v>73</v>
      </c>
      <c r="D8" s="18">
        <f t="shared" ref="D8" si="20">C8-B8</f>
        <v>3</v>
      </c>
      <c r="E8" s="24">
        <f t="shared" ref="E8" si="21">IF(ISERROR(D8/B8),"n/a",(D8/B8))</f>
        <v>4.2857142857142858E-2</v>
      </c>
      <c r="F8" s="20">
        <v>56</v>
      </c>
      <c r="G8" s="18">
        <v>49</v>
      </c>
      <c r="H8" s="18">
        <f t="shared" si="4"/>
        <v>-7</v>
      </c>
      <c r="I8" s="24">
        <f t="shared" si="5"/>
        <v>-0.125</v>
      </c>
      <c r="J8" s="20">
        <v>1</v>
      </c>
      <c r="K8" s="18">
        <v>1</v>
      </c>
      <c r="L8" s="18">
        <f t="shared" si="14"/>
        <v>0</v>
      </c>
      <c r="M8" s="24">
        <f t="shared" si="15"/>
        <v>0</v>
      </c>
      <c r="N8" s="20">
        <v>0</v>
      </c>
      <c r="O8" s="18">
        <v>0</v>
      </c>
      <c r="P8" s="18">
        <f t="shared" si="16"/>
        <v>0</v>
      </c>
      <c r="Q8" s="351" t="str">
        <f t="shared" si="17"/>
        <v>n/a</v>
      </c>
      <c r="R8" s="327">
        <v>0</v>
      </c>
      <c r="S8" s="328">
        <v>0</v>
      </c>
      <c r="T8" s="18">
        <f t="shared" si="18"/>
        <v>0</v>
      </c>
      <c r="U8" s="40" t="str">
        <f t="shared" si="19"/>
        <v>n/a</v>
      </c>
    </row>
    <row r="9" spans="1:21" ht="12.75" customHeight="1" x14ac:dyDescent="0.25">
      <c r="A9" s="173" t="s">
        <v>41</v>
      </c>
      <c r="B9" s="93">
        <v>58</v>
      </c>
      <c r="C9" s="18">
        <v>71</v>
      </c>
      <c r="D9" s="18">
        <f t="shared" si="0"/>
        <v>13</v>
      </c>
      <c r="E9" s="24">
        <f t="shared" si="1"/>
        <v>0.22413793103448276</v>
      </c>
      <c r="F9" s="20">
        <v>38</v>
      </c>
      <c r="G9" s="18">
        <v>47</v>
      </c>
      <c r="H9" s="18">
        <f t="shared" si="4"/>
        <v>9</v>
      </c>
      <c r="I9" s="24">
        <f t="shared" si="5"/>
        <v>0.23684210526315788</v>
      </c>
      <c r="J9" s="20">
        <v>0</v>
      </c>
      <c r="K9" s="18">
        <v>1</v>
      </c>
      <c r="L9" s="18">
        <f t="shared" si="14"/>
        <v>1</v>
      </c>
      <c r="M9" s="24" t="str">
        <f t="shared" si="15"/>
        <v>n/a</v>
      </c>
      <c r="N9" s="20">
        <v>0</v>
      </c>
      <c r="O9" s="18">
        <v>0</v>
      </c>
      <c r="P9" s="18">
        <f t="shared" si="16"/>
        <v>0</v>
      </c>
      <c r="Q9" s="351" t="str">
        <f t="shared" si="17"/>
        <v>n/a</v>
      </c>
      <c r="R9" s="327">
        <v>0</v>
      </c>
      <c r="S9" s="328">
        <v>0</v>
      </c>
      <c r="T9" s="18">
        <f t="shared" si="18"/>
        <v>0</v>
      </c>
      <c r="U9" s="40" t="str">
        <f t="shared" si="19"/>
        <v>n/a</v>
      </c>
    </row>
    <row r="10" spans="1:21" ht="12.75" customHeight="1" x14ac:dyDescent="0.25">
      <c r="A10" s="173" t="s">
        <v>123</v>
      </c>
      <c r="B10" s="93">
        <v>26</v>
      </c>
      <c r="C10" s="18">
        <v>19</v>
      </c>
      <c r="D10" s="18">
        <f t="shared" si="0"/>
        <v>-7</v>
      </c>
      <c r="E10" s="24">
        <f t="shared" si="1"/>
        <v>-0.26923076923076922</v>
      </c>
      <c r="F10" s="20">
        <v>16</v>
      </c>
      <c r="G10" s="18">
        <v>10</v>
      </c>
      <c r="H10" s="18">
        <f t="shared" ref="H10" si="22">SUM(G10-F10)</f>
        <v>-6</v>
      </c>
      <c r="I10" s="24">
        <f t="shared" ref="I10" si="23">IF(ISERROR(H10/F10),"n/a",(H10/F10))</f>
        <v>-0.375</v>
      </c>
      <c r="J10" s="20">
        <v>2</v>
      </c>
      <c r="K10" s="18">
        <v>0</v>
      </c>
      <c r="L10" s="18">
        <f t="shared" si="14"/>
        <v>-2</v>
      </c>
      <c r="M10" s="24">
        <f t="shared" si="15"/>
        <v>-1</v>
      </c>
      <c r="N10" s="20">
        <v>0</v>
      </c>
      <c r="O10" s="18">
        <v>0</v>
      </c>
      <c r="P10" s="18">
        <f t="shared" si="16"/>
        <v>0</v>
      </c>
      <c r="Q10" s="351" t="str">
        <f t="shared" si="17"/>
        <v>n/a</v>
      </c>
      <c r="R10" s="327">
        <v>0</v>
      </c>
      <c r="S10" s="328">
        <v>0</v>
      </c>
      <c r="T10" s="18">
        <f t="shared" si="18"/>
        <v>0</v>
      </c>
      <c r="U10" s="40" t="str">
        <f t="shared" si="19"/>
        <v>n/a</v>
      </c>
    </row>
    <row r="11" spans="1:21" ht="12.75" customHeight="1" x14ac:dyDescent="0.25">
      <c r="A11" s="173" t="s">
        <v>40</v>
      </c>
      <c r="B11" s="93">
        <v>679</v>
      </c>
      <c r="C11" s="18">
        <v>664</v>
      </c>
      <c r="D11" s="18">
        <f t="shared" si="0"/>
        <v>-15</v>
      </c>
      <c r="E11" s="24">
        <f t="shared" si="1"/>
        <v>-2.2091310751104567E-2</v>
      </c>
      <c r="F11" s="20">
        <v>555</v>
      </c>
      <c r="G11" s="18">
        <v>523</v>
      </c>
      <c r="H11" s="18">
        <f t="shared" si="4"/>
        <v>-32</v>
      </c>
      <c r="I11" s="24">
        <f t="shared" si="5"/>
        <v>-5.7657657657657659E-2</v>
      </c>
      <c r="J11" s="20">
        <v>6</v>
      </c>
      <c r="K11" s="18">
        <v>11</v>
      </c>
      <c r="L11" s="18">
        <f t="shared" si="14"/>
        <v>5</v>
      </c>
      <c r="M11" s="24">
        <f t="shared" si="15"/>
        <v>0.83333333333333337</v>
      </c>
      <c r="N11" s="20">
        <v>0</v>
      </c>
      <c r="O11" s="18">
        <v>0</v>
      </c>
      <c r="P11" s="18">
        <f t="shared" si="16"/>
        <v>0</v>
      </c>
      <c r="Q11" s="351" t="str">
        <f t="shared" si="17"/>
        <v>n/a</v>
      </c>
      <c r="R11" s="327">
        <v>0</v>
      </c>
      <c r="S11" s="328">
        <v>0</v>
      </c>
      <c r="T11" s="18">
        <f t="shared" si="18"/>
        <v>0</v>
      </c>
      <c r="U11" s="40" t="str">
        <f t="shared" si="19"/>
        <v>n/a</v>
      </c>
    </row>
    <row r="12" spans="1:21" ht="12.75" customHeight="1" x14ac:dyDescent="0.25">
      <c r="A12" s="173" t="s">
        <v>43</v>
      </c>
      <c r="B12" s="93">
        <v>44</v>
      </c>
      <c r="C12" s="18">
        <v>48</v>
      </c>
      <c r="D12" s="18">
        <f t="shared" si="0"/>
        <v>4</v>
      </c>
      <c r="E12" s="24">
        <f t="shared" si="1"/>
        <v>9.0909090909090912E-2</v>
      </c>
      <c r="F12" s="20">
        <v>26</v>
      </c>
      <c r="G12" s="18">
        <v>26</v>
      </c>
      <c r="H12" s="18">
        <f t="shared" si="4"/>
        <v>0</v>
      </c>
      <c r="I12" s="24">
        <f t="shared" si="5"/>
        <v>0</v>
      </c>
      <c r="J12" s="20">
        <v>1</v>
      </c>
      <c r="K12" s="18">
        <v>0</v>
      </c>
      <c r="L12" s="18">
        <f t="shared" si="14"/>
        <v>-1</v>
      </c>
      <c r="M12" s="24">
        <f t="shared" si="15"/>
        <v>-1</v>
      </c>
      <c r="N12" s="20">
        <v>0</v>
      </c>
      <c r="O12" s="18">
        <v>0</v>
      </c>
      <c r="P12" s="18">
        <f t="shared" si="16"/>
        <v>0</v>
      </c>
      <c r="Q12" s="351" t="str">
        <f t="shared" si="17"/>
        <v>n/a</v>
      </c>
      <c r="R12" s="327">
        <v>0</v>
      </c>
      <c r="S12" s="328">
        <v>0</v>
      </c>
      <c r="T12" s="18">
        <f t="shared" si="18"/>
        <v>0</v>
      </c>
      <c r="U12" s="40" t="str">
        <f t="shared" si="19"/>
        <v>n/a</v>
      </c>
    </row>
    <row r="13" spans="1:21" ht="12.75" customHeight="1" x14ac:dyDescent="0.25">
      <c r="A13" s="173" t="s">
        <v>42</v>
      </c>
      <c r="B13" s="93">
        <v>7</v>
      </c>
      <c r="C13" s="18">
        <v>9</v>
      </c>
      <c r="D13" s="18">
        <f t="shared" si="0"/>
        <v>2</v>
      </c>
      <c r="E13" s="24">
        <f t="shared" si="1"/>
        <v>0.2857142857142857</v>
      </c>
      <c r="F13" s="20">
        <v>6</v>
      </c>
      <c r="G13" s="18">
        <v>6</v>
      </c>
      <c r="H13" s="18">
        <f t="shared" si="4"/>
        <v>0</v>
      </c>
      <c r="I13" s="24">
        <f t="shared" si="5"/>
        <v>0</v>
      </c>
      <c r="J13" s="20">
        <v>0</v>
      </c>
      <c r="K13" s="18">
        <v>0</v>
      </c>
      <c r="L13" s="18">
        <f t="shared" si="6"/>
        <v>0</v>
      </c>
      <c r="M13" s="24" t="str">
        <f t="shared" si="7"/>
        <v>n/a</v>
      </c>
      <c r="N13" s="20">
        <v>0</v>
      </c>
      <c r="O13" s="18">
        <v>0</v>
      </c>
      <c r="P13" s="18">
        <f t="shared" si="2"/>
        <v>0</v>
      </c>
      <c r="Q13" s="351" t="str">
        <f t="shared" si="3"/>
        <v>n/a</v>
      </c>
      <c r="R13" s="327">
        <v>0</v>
      </c>
      <c r="S13" s="328">
        <v>0</v>
      </c>
      <c r="T13" s="18">
        <f t="shared" si="8"/>
        <v>0</v>
      </c>
      <c r="U13" s="40" t="str">
        <f t="shared" si="9"/>
        <v>n/a</v>
      </c>
    </row>
    <row r="14" spans="1:21" ht="12.75" customHeight="1" x14ac:dyDescent="0.25">
      <c r="A14" s="173" t="s">
        <v>106</v>
      </c>
      <c r="B14" s="93">
        <v>0</v>
      </c>
      <c r="C14" s="18">
        <v>0</v>
      </c>
      <c r="D14" s="18">
        <f t="shared" ref="D14" si="24">C14-B14</f>
        <v>0</v>
      </c>
      <c r="E14" s="24" t="str">
        <f t="shared" ref="E14" si="25">IF(ISERROR(D14/B14),"n/a",(D14/B14))</f>
        <v>n/a</v>
      </c>
      <c r="F14" s="20">
        <v>0</v>
      </c>
      <c r="G14" s="18">
        <v>0</v>
      </c>
      <c r="H14" s="18">
        <f t="shared" ref="H14" si="26">SUM(G14-F14)</f>
        <v>0</v>
      </c>
      <c r="I14" s="24" t="str">
        <f t="shared" ref="I14" si="27">IF(ISERROR(H14/F14),"n/a",(H14/F14))</f>
        <v>n/a</v>
      </c>
      <c r="J14" s="20">
        <v>0</v>
      </c>
      <c r="K14" s="18">
        <v>0</v>
      </c>
      <c r="L14" s="18">
        <f t="shared" ref="L14" si="28">SUM(K14-J14)</f>
        <v>0</v>
      </c>
      <c r="M14" s="24" t="str">
        <f t="shared" ref="M14" si="29">IF(ISERROR(L14/J14),"n/a",(L14/J14))</f>
        <v>n/a</v>
      </c>
      <c r="N14" s="20">
        <v>0</v>
      </c>
      <c r="O14" s="18">
        <v>0</v>
      </c>
      <c r="P14" s="18">
        <f t="shared" ref="P14" si="30">SUM(O14-N14)</f>
        <v>0</v>
      </c>
      <c r="Q14" s="351" t="str">
        <f t="shared" ref="Q14" si="31">IF(ISERROR(P14/N14),"n/a",(P14/N14))</f>
        <v>n/a</v>
      </c>
      <c r="R14" s="327">
        <v>0</v>
      </c>
      <c r="S14" s="328">
        <v>0</v>
      </c>
      <c r="T14" s="18">
        <f t="shared" ref="T14" si="32">SUM(S14-R14)</f>
        <v>0</v>
      </c>
      <c r="U14" s="40" t="str">
        <f t="shared" ref="U14" si="33">IF(ISERROR(T14/R14),"n/a",(T14/R14))</f>
        <v>n/a</v>
      </c>
    </row>
    <row r="15" spans="1:21" ht="12.75" customHeight="1" x14ac:dyDescent="0.25">
      <c r="A15" s="173" t="s">
        <v>44</v>
      </c>
      <c r="B15" s="93">
        <v>638</v>
      </c>
      <c r="C15" s="18">
        <v>592</v>
      </c>
      <c r="D15" s="18">
        <f t="shared" si="0"/>
        <v>-46</v>
      </c>
      <c r="E15" s="24">
        <f t="shared" si="1"/>
        <v>-7.2100313479623826E-2</v>
      </c>
      <c r="F15" s="20">
        <v>523</v>
      </c>
      <c r="G15" s="18">
        <v>516</v>
      </c>
      <c r="H15" s="18">
        <f t="shared" si="4"/>
        <v>-7</v>
      </c>
      <c r="I15" s="24">
        <f t="shared" si="5"/>
        <v>-1.338432122370937E-2</v>
      </c>
      <c r="J15" s="20">
        <v>6</v>
      </c>
      <c r="K15" s="18">
        <v>11</v>
      </c>
      <c r="L15" s="18">
        <f t="shared" si="6"/>
        <v>5</v>
      </c>
      <c r="M15" s="24">
        <f t="shared" si="7"/>
        <v>0.83333333333333337</v>
      </c>
      <c r="N15" s="20">
        <v>0</v>
      </c>
      <c r="O15" s="18">
        <v>0</v>
      </c>
      <c r="P15" s="18">
        <f t="shared" si="2"/>
        <v>0</v>
      </c>
      <c r="Q15" s="351" t="str">
        <f t="shared" si="3"/>
        <v>n/a</v>
      </c>
      <c r="R15" s="327">
        <v>0</v>
      </c>
      <c r="S15" s="328">
        <v>0</v>
      </c>
      <c r="T15" s="18">
        <f t="shared" si="8"/>
        <v>0</v>
      </c>
      <c r="U15" s="40" t="str">
        <f t="shared" si="9"/>
        <v>n/a</v>
      </c>
    </row>
    <row r="16" spans="1:21" ht="12.75" customHeight="1" x14ac:dyDescent="0.25">
      <c r="A16" s="173" t="s">
        <v>46</v>
      </c>
      <c r="B16" s="93">
        <v>147</v>
      </c>
      <c r="C16" s="18">
        <v>148</v>
      </c>
      <c r="D16" s="18">
        <f t="shared" si="0"/>
        <v>1</v>
      </c>
      <c r="E16" s="24">
        <f t="shared" si="1"/>
        <v>6.8027210884353739E-3</v>
      </c>
      <c r="F16" s="20">
        <v>100</v>
      </c>
      <c r="G16" s="18">
        <v>102</v>
      </c>
      <c r="H16" s="18">
        <f t="shared" si="4"/>
        <v>2</v>
      </c>
      <c r="I16" s="24">
        <f t="shared" si="5"/>
        <v>0.02</v>
      </c>
      <c r="J16" s="20">
        <v>1</v>
      </c>
      <c r="K16" s="18">
        <v>4</v>
      </c>
      <c r="L16" s="18">
        <f t="shared" si="6"/>
        <v>3</v>
      </c>
      <c r="M16" s="24">
        <f t="shared" si="7"/>
        <v>3</v>
      </c>
      <c r="N16" s="20">
        <v>0</v>
      </c>
      <c r="O16" s="18">
        <v>0</v>
      </c>
      <c r="P16" s="18">
        <f t="shared" si="2"/>
        <v>0</v>
      </c>
      <c r="Q16" s="351" t="str">
        <f t="shared" si="3"/>
        <v>n/a</v>
      </c>
      <c r="R16" s="327">
        <v>0</v>
      </c>
      <c r="S16" s="328">
        <v>0</v>
      </c>
      <c r="T16" s="18">
        <f t="shared" si="8"/>
        <v>0</v>
      </c>
      <c r="U16" s="40" t="str">
        <f t="shared" si="9"/>
        <v>n/a</v>
      </c>
    </row>
    <row r="17" spans="1:21" ht="12.75" customHeight="1" x14ac:dyDescent="0.25">
      <c r="A17" s="173" t="s">
        <v>45</v>
      </c>
      <c r="B17" s="93">
        <v>296</v>
      </c>
      <c r="C17" s="18">
        <v>290</v>
      </c>
      <c r="D17" s="18">
        <f>C17-B17</f>
        <v>-6</v>
      </c>
      <c r="E17" s="24">
        <f>IF(ISERROR(D17/B17),"n/a",(D17/B17))</f>
        <v>-2.0270270270270271E-2</v>
      </c>
      <c r="F17" s="20">
        <v>236</v>
      </c>
      <c r="G17" s="18">
        <v>260</v>
      </c>
      <c r="H17" s="18">
        <f>SUM(G17-F17)</f>
        <v>24</v>
      </c>
      <c r="I17" s="24">
        <f>IF(ISERROR(H17/F17),"n/a",(H17/F17))</f>
        <v>0.10169491525423729</v>
      </c>
      <c r="J17" s="20">
        <v>11</v>
      </c>
      <c r="K17" s="18">
        <v>6</v>
      </c>
      <c r="L17" s="18">
        <f>SUM(K17-J17)</f>
        <v>-5</v>
      </c>
      <c r="M17" s="24">
        <f>IF(ISERROR(L17/J17),"n/a",(L17/J17))</f>
        <v>-0.45454545454545453</v>
      </c>
      <c r="N17" s="20">
        <v>0</v>
      </c>
      <c r="O17" s="18">
        <v>0</v>
      </c>
      <c r="P17" s="18">
        <f>SUM(O17-N17)</f>
        <v>0</v>
      </c>
      <c r="Q17" s="351" t="str">
        <f>IF(ISERROR(P17/N17),"n/a",(P17/N17))</f>
        <v>n/a</v>
      </c>
      <c r="R17" s="327">
        <v>0</v>
      </c>
      <c r="S17" s="328">
        <v>0</v>
      </c>
      <c r="T17" s="18">
        <f t="shared" si="8"/>
        <v>0</v>
      </c>
      <c r="U17" s="40" t="str">
        <f t="shared" si="9"/>
        <v>n/a</v>
      </c>
    </row>
    <row r="18" spans="1:21" ht="12.75" customHeight="1" x14ac:dyDescent="0.25">
      <c r="A18" s="173" t="s">
        <v>50</v>
      </c>
      <c r="B18" s="93">
        <v>781</v>
      </c>
      <c r="C18" s="18">
        <v>809</v>
      </c>
      <c r="D18" s="18">
        <f t="shared" si="0"/>
        <v>28</v>
      </c>
      <c r="E18" s="24">
        <f t="shared" si="1"/>
        <v>3.5851472471190783E-2</v>
      </c>
      <c r="F18" s="20">
        <v>580</v>
      </c>
      <c r="G18" s="18">
        <v>661</v>
      </c>
      <c r="H18" s="18">
        <f t="shared" si="4"/>
        <v>81</v>
      </c>
      <c r="I18" s="24">
        <f t="shared" si="5"/>
        <v>0.1396551724137931</v>
      </c>
      <c r="J18" s="20">
        <v>11</v>
      </c>
      <c r="K18" s="18">
        <v>19</v>
      </c>
      <c r="L18" s="18">
        <f t="shared" si="6"/>
        <v>8</v>
      </c>
      <c r="M18" s="24">
        <f t="shared" si="7"/>
        <v>0.72727272727272729</v>
      </c>
      <c r="N18" s="20">
        <v>0</v>
      </c>
      <c r="O18" s="18">
        <v>0</v>
      </c>
      <c r="P18" s="18">
        <f t="shared" si="2"/>
        <v>0</v>
      </c>
      <c r="Q18" s="351" t="str">
        <f t="shared" si="3"/>
        <v>n/a</v>
      </c>
      <c r="R18" s="327">
        <v>0</v>
      </c>
      <c r="S18" s="328">
        <v>0</v>
      </c>
      <c r="T18" s="18">
        <f t="shared" si="8"/>
        <v>0</v>
      </c>
      <c r="U18" s="40" t="str">
        <f t="shared" si="9"/>
        <v>n/a</v>
      </c>
    </row>
    <row r="19" spans="1:21" ht="12.75" customHeight="1" x14ac:dyDescent="0.25">
      <c r="A19" s="173" t="s">
        <v>51</v>
      </c>
      <c r="B19" s="93">
        <v>309</v>
      </c>
      <c r="C19" s="18">
        <v>359</v>
      </c>
      <c r="D19" s="18">
        <f t="shared" si="0"/>
        <v>50</v>
      </c>
      <c r="E19" s="24">
        <f t="shared" si="1"/>
        <v>0.16181229773462782</v>
      </c>
      <c r="F19" s="20">
        <v>237</v>
      </c>
      <c r="G19" s="18">
        <v>313</v>
      </c>
      <c r="H19" s="18">
        <f t="shared" si="4"/>
        <v>76</v>
      </c>
      <c r="I19" s="24">
        <f t="shared" si="5"/>
        <v>0.32067510548523209</v>
      </c>
      <c r="J19" s="20">
        <v>2</v>
      </c>
      <c r="K19" s="18">
        <v>3</v>
      </c>
      <c r="L19" s="18">
        <f t="shared" si="6"/>
        <v>1</v>
      </c>
      <c r="M19" s="24">
        <f t="shared" si="7"/>
        <v>0.5</v>
      </c>
      <c r="N19" s="20">
        <v>0</v>
      </c>
      <c r="O19" s="18">
        <v>0</v>
      </c>
      <c r="P19" s="18">
        <f t="shared" si="2"/>
        <v>0</v>
      </c>
      <c r="Q19" s="351" t="str">
        <f t="shared" si="3"/>
        <v>n/a</v>
      </c>
      <c r="R19" s="327">
        <v>0</v>
      </c>
      <c r="S19" s="328">
        <v>0</v>
      </c>
      <c r="T19" s="18">
        <f t="shared" si="8"/>
        <v>0</v>
      </c>
      <c r="U19" s="40" t="str">
        <f t="shared" si="9"/>
        <v>n/a</v>
      </c>
    </row>
    <row r="20" spans="1:21" ht="12.75" customHeight="1" x14ac:dyDescent="0.25">
      <c r="A20" s="173" t="s">
        <v>52</v>
      </c>
      <c r="B20" s="93">
        <v>106</v>
      </c>
      <c r="C20" s="18">
        <v>157</v>
      </c>
      <c r="D20" s="18">
        <f t="shared" si="0"/>
        <v>51</v>
      </c>
      <c r="E20" s="24">
        <f t="shared" si="1"/>
        <v>0.48113207547169812</v>
      </c>
      <c r="F20" s="20">
        <v>73</v>
      </c>
      <c r="G20" s="18">
        <v>87</v>
      </c>
      <c r="H20" s="18">
        <f t="shared" si="4"/>
        <v>14</v>
      </c>
      <c r="I20" s="24">
        <f t="shared" si="5"/>
        <v>0.19178082191780821</v>
      </c>
      <c r="J20" s="20">
        <v>3</v>
      </c>
      <c r="K20" s="18">
        <v>3</v>
      </c>
      <c r="L20" s="18">
        <f t="shared" si="6"/>
        <v>0</v>
      </c>
      <c r="M20" s="24">
        <f t="shared" si="7"/>
        <v>0</v>
      </c>
      <c r="N20" s="20">
        <v>0</v>
      </c>
      <c r="O20" s="18">
        <v>0</v>
      </c>
      <c r="P20" s="18">
        <f t="shared" si="2"/>
        <v>0</v>
      </c>
      <c r="Q20" s="351" t="str">
        <f t="shared" si="3"/>
        <v>n/a</v>
      </c>
      <c r="R20" s="327">
        <v>0</v>
      </c>
      <c r="S20" s="328">
        <v>0</v>
      </c>
      <c r="T20" s="18">
        <f t="shared" si="8"/>
        <v>0</v>
      </c>
      <c r="U20" s="40" t="str">
        <f t="shared" si="9"/>
        <v>n/a</v>
      </c>
    </row>
    <row r="21" spans="1:21" ht="12.75" customHeight="1" x14ac:dyDescent="0.25">
      <c r="A21" s="173" t="s">
        <v>53</v>
      </c>
      <c r="B21" s="93">
        <v>155</v>
      </c>
      <c r="C21" s="18">
        <v>152</v>
      </c>
      <c r="D21" s="18">
        <f t="shared" si="0"/>
        <v>-3</v>
      </c>
      <c r="E21" s="24">
        <f t="shared" si="1"/>
        <v>-1.935483870967742E-2</v>
      </c>
      <c r="F21" s="20">
        <v>162</v>
      </c>
      <c r="G21" s="18">
        <v>134</v>
      </c>
      <c r="H21" s="18">
        <f t="shared" si="4"/>
        <v>-28</v>
      </c>
      <c r="I21" s="24">
        <f t="shared" si="5"/>
        <v>-0.1728395061728395</v>
      </c>
      <c r="J21" s="20">
        <v>2</v>
      </c>
      <c r="K21" s="18">
        <v>4</v>
      </c>
      <c r="L21" s="18">
        <f t="shared" si="6"/>
        <v>2</v>
      </c>
      <c r="M21" s="24">
        <f t="shared" si="7"/>
        <v>1</v>
      </c>
      <c r="N21" s="20">
        <v>0</v>
      </c>
      <c r="O21" s="18">
        <v>0</v>
      </c>
      <c r="P21" s="18">
        <f t="shared" si="2"/>
        <v>0</v>
      </c>
      <c r="Q21" s="351" t="str">
        <f t="shared" si="3"/>
        <v>n/a</v>
      </c>
      <c r="R21" s="327">
        <v>0</v>
      </c>
      <c r="S21" s="328">
        <v>0</v>
      </c>
      <c r="T21" s="18">
        <f t="shared" si="8"/>
        <v>0</v>
      </c>
      <c r="U21" s="40" t="str">
        <f t="shared" si="9"/>
        <v>n/a</v>
      </c>
    </row>
    <row r="22" spans="1:21" ht="12.75" customHeight="1" x14ac:dyDescent="0.25">
      <c r="A22" s="173" t="s">
        <v>129</v>
      </c>
      <c r="B22" s="93">
        <v>0</v>
      </c>
      <c r="C22" s="18">
        <v>35</v>
      </c>
      <c r="D22" s="18">
        <f t="shared" ref="D22" si="34">C22-B22</f>
        <v>35</v>
      </c>
      <c r="E22" s="24" t="str">
        <f t="shared" ref="E22" si="35">IF(ISERROR(D22/B22),"n/a",(D22/B22))</f>
        <v>n/a</v>
      </c>
      <c r="F22" s="20">
        <v>0</v>
      </c>
      <c r="G22" s="18">
        <v>33</v>
      </c>
      <c r="H22" s="12">
        <f t="shared" si="4"/>
        <v>33</v>
      </c>
      <c r="I22" s="422" t="str">
        <f t="shared" si="5"/>
        <v>n/a</v>
      </c>
      <c r="J22" s="20">
        <v>0</v>
      </c>
      <c r="K22" s="18">
        <v>0</v>
      </c>
      <c r="L22" s="18">
        <f t="shared" ref="L22" si="36">SUM(K22-J22)</f>
        <v>0</v>
      </c>
      <c r="M22" s="24" t="str">
        <f t="shared" ref="M22" si="37">IF(ISERROR(L22/J22),"n/a",(L22/J22))</f>
        <v>n/a</v>
      </c>
      <c r="N22" s="20"/>
      <c r="O22" s="18"/>
      <c r="P22" s="18"/>
      <c r="Q22" s="351"/>
      <c r="R22" s="327"/>
      <c r="S22" s="328"/>
      <c r="T22" s="18"/>
      <c r="U22" s="40"/>
    </row>
    <row r="23" spans="1:21" ht="12.75" customHeight="1" x14ac:dyDescent="0.25">
      <c r="A23" s="173" t="s">
        <v>47</v>
      </c>
      <c r="B23" s="93">
        <v>958</v>
      </c>
      <c r="C23" s="18">
        <v>847</v>
      </c>
      <c r="D23" s="170">
        <f t="shared" si="0"/>
        <v>-111</v>
      </c>
      <c r="E23" s="243">
        <f t="shared" si="1"/>
        <v>-0.11586638830897704</v>
      </c>
      <c r="F23" s="20">
        <v>606</v>
      </c>
      <c r="G23" s="18">
        <v>631</v>
      </c>
      <c r="H23" s="170">
        <f t="shared" si="4"/>
        <v>25</v>
      </c>
      <c r="I23" s="243">
        <f t="shared" si="5"/>
        <v>4.1254125412541254E-2</v>
      </c>
      <c r="J23" s="20">
        <v>14</v>
      </c>
      <c r="K23" s="18">
        <v>9</v>
      </c>
      <c r="L23" s="174">
        <f t="shared" si="6"/>
        <v>-5</v>
      </c>
      <c r="M23" s="182">
        <f t="shared" si="7"/>
        <v>-0.35714285714285715</v>
      </c>
      <c r="N23" s="20">
        <v>0</v>
      </c>
      <c r="O23" s="18">
        <v>0</v>
      </c>
      <c r="P23" s="174">
        <f>SUM(O23-N23)</f>
        <v>0</v>
      </c>
      <c r="Q23" s="352" t="str">
        <f t="shared" si="3"/>
        <v>n/a</v>
      </c>
      <c r="R23" s="327">
        <v>0</v>
      </c>
      <c r="S23" s="328">
        <v>0</v>
      </c>
      <c r="T23" s="18">
        <f t="shared" si="8"/>
        <v>0</v>
      </c>
      <c r="U23" s="40" t="str">
        <f t="shared" si="9"/>
        <v>n/a</v>
      </c>
    </row>
    <row r="24" spans="1:21" s="3" customFormat="1" x14ac:dyDescent="0.25">
      <c r="A24" s="173" t="s">
        <v>48</v>
      </c>
      <c r="B24" s="93">
        <v>250</v>
      </c>
      <c r="C24" s="18">
        <v>224</v>
      </c>
      <c r="D24" s="18">
        <f t="shared" si="0"/>
        <v>-26</v>
      </c>
      <c r="E24" s="24">
        <f t="shared" si="1"/>
        <v>-0.104</v>
      </c>
      <c r="F24" s="20">
        <v>169</v>
      </c>
      <c r="G24" s="18">
        <v>174</v>
      </c>
      <c r="H24" s="18">
        <f t="shared" si="4"/>
        <v>5</v>
      </c>
      <c r="I24" s="24">
        <f t="shared" si="5"/>
        <v>2.9585798816568046E-2</v>
      </c>
      <c r="J24" s="20">
        <v>2</v>
      </c>
      <c r="K24" s="18">
        <v>2</v>
      </c>
      <c r="L24" s="18">
        <f t="shared" si="6"/>
        <v>0</v>
      </c>
      <c r="M24" s="24">
        <f t="shared" si="7"/>
        <v>0</v>
      </c>
      <c r="N24" s="20">
        <v>0</v>
      </c>
      <c r="O24" s="18">
        <v>0</v>
      </c>
      <c r="P24" s="18">
        <f>SUM(O24-N24)</f>
        <v>0</v>
      </c>
      <c r="Q24" s="351" t="str">
        <f t="shared" si="3"/>
        <v>n/a</v>
      </c>
      <c r="R24" s="327">
        <v>0</v>
      </c>
      <c r="S24" s="328">
        <v>0</v>
      </c>
      <c r="T24" s="18">
        <f t="shared" si="8"/>
        <v>0</v>
      </c>
      <c r="U24" s="40" t="str">
        <f t="shared" si="9"/>
        <v>n/a</v>
      </c>
    </row>
    <row r="25" spans="1:21" x14ac:dyDescent="0.25">
      <c r="A25" s="355" t="s">
        <v>49</v>
      </c>
      <c r="B25" s="93">
        <v>452</v>
      </c>
      <c r="C25" s="18">
        <v>471</v>
      </c>
      <c r="D25" s="344">
        <f t="shared" si="0"/>
        <v>19</v>
      </c>
      <c r="E25" s="401">
        <f t="shared" si="1"/>
        <v>4.2035398230088498E-2</v>
      </c>
      <c r="F25" s="20">
        <v>294</v>
      </c>
      <c r="G25" s="18">
        <v>282</v>
      </c>
      <c r="H25" s="344">
        <f t="shared" si="4"/>
        <v>-12</v>
      </c>
      <c r="I25" s="401">
        <f t="shared" si="5"/>
        <v>-4.0816326530612242E-2</v>
      </c>
      <c r="J25" s="20">
        <v>8</v>
      </c>
      <c r="K25" s="18">
        <v>4</v>
      </c>
      <c r="L25" s="344">
        <f t="shared" si="6"/>
        <v>-4</v>
      </c>
      <c r="M25" s="401">
        <f t="shared" si="7"/>
        <v>-0.5</v>
      </c>
      <c r="N25" s="20">
        <v>0</v>
      </c>
      <c r="O25" s="18">
        <v>0</v>
      </c>
      <c r="P25" s="344">
        <f>SUM(O25-N25)</f>
        <v>0</v>
      </c>
      <c r="Q25" s="365" t="str">
        <f t="shared" si="3"/>
        <v>n/a</v>
      </c>
      <c r="R25" s="327">
        <v>0</v>
      </c>
      <c r="S25" s="328">
        <v>0</v>
      </c>
      <c r="T25" s="344">
        <f t="shared" si="8"/>
        <v>0</v>
      </c>
      <c r="U25" s="345" t="str">
        <f t="shared" si="9"/>
        <v>n/a</v>
      </c>
    </row>
    <row r="26" spans="1:21" ht="13.8" thickBot="1" x14ac:dyDescent="0.3">
      <c r="A26" s="94" t="s">
        <v>9</v>
      </c>
      <c r="B26" s="402">
        <f>SUM(B3:B25)</f>
        <v>14271</v>
      </c>
      <c r="C26" s="403">
        <f>SUM(C3:C25)</f>
        <v>14252</v>
      </c>
      <c r="D26" s="404">
        <f t="shared" si="0"/>
        <v>-19</v>
      </c>
      <c r="E26" s="405">
        <f t="shared" si="1"/>
        <v>-1.3313713124518253E-3</v>
      </c>
      <c r="F26" s="406">
        <f>SUM(F3:F25)</f>
        <v>9304</v>
      </c>
      <c r="G26" s="337">
        <f>SUM(G3:G25)</f>
        <v>10539</v>
      </c>
      <c r="H26" s="407">
        <f>SUM(G26-F26)</f>
        <v>1235</v>
      </c>
      <c r="I26" s="405">
        <f>IF(ISERROR(H26/F26),"n/a",(H26/F26))</f>
        <v>0.13273860705073087</v>
      </c>
      <c r="J26" s="336">
        <f>SUM(J3:J25)</f>
        <v>222</v>
      </c>
      <c r="K26" s="337">
        <f>SUM(K3:K25)</f>
        <v>220</v>
      </c>
      <c r="L26" s="407">
        <f>SUM(K26-J26)</f>
        <v>-2</v>
      </c>
      <c r="M26" s="405">
        <f>IF(ISERROR(L26/J26),"n/a",(L26/J26))</f>
        <v>-9.0090090090090089E-3</v>
      </c>
      <c r="N26" s="406">
        <f>SUM(N3:N25)</f>
        <v>0</v>
      </c>
      <c r="O26" s="337">
        <f>SUM(O3:O25)</f>
        <v>0</v>
      </c>
      <c r="P26" s="407">
        <f>SUM(O26-N26)</f>
        <v>0</v>
      </c>
      <c r="Q26" s="408" t="str">
        <f>IF(ISERROR(P26/N26),"n/a",(P26/N26))</f>
        <v>n/a</v>
      </c>
      <c r="R26" s="336">
        <f>SUM(R3:R25)</f>
        <v>0</v>
      </c>
      <c r="S26" s="337">
        <f>SUM(S3:S25)</f>
        <v>0</v>
      </c>
      <c r="T26" s="407">
        <f>SUM(S26-R26)</f>
        <v>0</v>
      </c>
      <c r="U26" s="409" t="str">
        <f>IF(ISERROR(T26/R26),"n/a",(T26/R26))</f>
        <v>n/a</v>
      </c>
    </row>
    <row r="27" spans="1:21" x14ac:dyDescent="0.25">
      <c r="R27" s="3"/>
    </row>
    <row r="29" spans="1:21" ht="26.4" x14ac:dyDescent="0.25">
      <c r="A29" s="62" t="s">
        <v>121</v>
      </c>
    </row>
  </sheetData>
  <mergeCells count="6">
    <mergeCell ref="R1:U1"/>
    <mergeCell ref="N1:Q1"/>
    <mergeCell ref="A1:A2"/>
    <mergeCell ref="B1:E1"/>
    <mergeCell ref="F1:I1"/>
    <mergeCell ref="J1:M1"/>
  </mergeCells>
  <phoneticPr fontId="0" type="noConversion"/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30"/>
  <sheetViews>
    <sheetView zoomScaleNormal="100" zoomScaleSheetLayoutView="100" workbookViewId="0">
      <selection sqref="A1:A2"/>
    </sheetView>
  </sheetViews>
  <sheetFormatPr defaultColWidth="8.77734375" defaultRowHeight="13.2" x14ac:dyDescent="0.25"/>
  <cols>
    <col min="1" max="1" width="40.21875" style="17" customWidth="1"/>
    <col min="2" max="2" width="7" style="2" customWidth="1"/>
    <col min="3" max="3" width="7.44140625" style="2" customWidth="1"/>
    <col min="4" max="4" width="7.21875" style="17" customWidth="1"/>
    <col min="5" max="5" width="10.21875" style="22" customWidth="1"/>
    <col min="6" max="6" width="7" style="2" customWidth="1"/>
    <col min="7" max="7" width="7.21875" style="2" customWidth="1"/>
    <col min="8" max="8" width="7.21875" style="1" customWidth="1"/>
    <col min="9" max="9" width="9.21875" style="22" customWidth="1"/>
    <col min="10" max="10" width="7.21875" style="28" customWidth="1"/>
    <col min="11" max="11" width="7" style="28" customWidth="1"/>
    <col min="12" max="12" width="6.44140625" style="17" customWidth="1"/>
    <col min="13" max="13" width="9.21875" style="22" customWidth="1"/>
    <col min="14" max="15" width="7.21875" style="28" hidden="1" customWidth="1"/>
    <col min="16" max="16" width="7.21875" style="17" hidden="1" customWidth="1"/>
    <col min="17" max="17" width="8.21875" style="22" hidden="1" customWidth="1"/>
    <col min="18" max="20" width="7.21875" style="17" hidden="1" customWidth="1"/>
    <col min="21" max="21" width="7.77734375" style="17" hidden="1" customWidth="1"/>
    <col min="22" max="26" width="8.77734375" style="17"/>
    <col min="27" max="16384" width="8.77734375" style="1"/>
  </cols>
  <sheetData>
    <row r="1" spans="1:27" s="11" customFormat="1" ht="17.25" customHeight="1" x14ac:dyDescent="0.25">
      <c r="A1" s="454">
        <f>'CHASS- 1st Yr'!A1:A2</f>
        <v>44652</v>
      </c>
      <c r="B1" s="447" t="s">
        <v>6</v>
      </c>
      <c r="C1" s="443"/>
      <c r="D1" s="443"/>
      <c r="E1" s="448"/>
      <c r="F1" s="442" t="s">
        <v>7</v>
      </c>
      <c r="G1" s="443"/>
      <c r="H1" s="443"/>
      <c r="I1" s="448"/>
      <c r="J1" s="442" t="s">
        <v>8</v>
      </c>
      <c r="K1" s="443"/>
      <c r="L1" s="443"/>
      <c r="M1" s="448"/>
      <c r="N1" s="443" t="s">
        <v>4</v>
      </c>
      <c r="O1" s="443"/>
      <c r="P1" s="443"/>
      <c r="Q1" s="444"/>
      <c r="R1" s="443" t="s">
        <v>113</v>
      </c>
      <c r="S1" s="443"/>
      <c r="T1" s="443"/>
      <c r="U1" s="444"/>
    </row>
    <row r="2" spans="1:27" s="84" customFormat="1" ht="30.75" customHeight="1" thickBot="1" x14ac:dyDescent="0.3">
      <c r="A2" s="455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79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97" t="str">
        <f>Summary!B4</f>
        <v>Fall 2021</v>
      </c>
      <c r="K2" s="80" t="str">
        <f>Summary!C4</f>
        <v>Fall 2022</v>
      </c>
      <c r="L2" s="81" t="s">
        <v>0</v>
      </c>
      <c r="M2" s="82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83" t="s">
        <v>1</v>
      </c>
      <c r="R2" s="90" t="str">
        <f>Summary!B4</f>
        <v>Fall 2021</v>
      </c>
      <c r="S2" s="80" t="str">
        <f>Summary!C4</f>
        <v>Fall 2022</v>
      </c>
      <c r="T2" s="81" t="s">
        <v>0</v>
      </c>
      <c r="U2" s="83" t="s">
        <v>1</v>
      </c>
    </row>
    <row r="3" spans="1:27" s="16" customFormat="1" ht="12.75" customHeight="1" x14ac:dyDescent="0.25">
      <c r="A3" s="100" t="s">
        <v>37</v>
      </c>
      <c r="B3" s="93">
        <v>234</v>
      </c>
      <c r="C3" s="18">
        <v>191</v>
      </c>
      <c r="D3" s="13">
        <f t="shared" ref="D3:D23" si="0">C3-B3</f>
        <v>-43</v>
      </c>
      <c r="E3" s="24">
        <f t="shared" ref="E3:E23" si="1">IF(ISERROR(D3/B3),"n/a",(D3/B3))</f>
        <v>-0.18376068376068377</v>
      </c>
      <c r="F3" s="19">
        <v>104</v>
      </c>
      <c r="G3" s="18">
        <v>103</v>
      </c>
      <c r="H3" s="18">
        <f>G3-F3</f>
        <v>-1</v>
      </c>
      <c r="I3" s="24">
        <f>IF(ISERROR(H3/F3),"n/a",(H3/F3))</f>
        <v>-9.6153846153846159E-3</v>
      </c>
      <c r="J3" s="19">
        <v>8</v>
      </c>
      <c r="K3" s="18">
        <v>3</v>
      </c>
      <c r="L3" s="18">
        <f>SUM(K3-J3)</f>
        <v>-5</v>
      </c>
      <c r="M3" s="24">
        <f>IF(ISERROR(L3/J3),"n/a",(L3/J3))</f>
        <v>-0.625</v>
      </c>
      <c r="N3" s="19">
        <v>0</v>
      </c>
      <c r="O3" s="18">
        <v>0</v>
      </c>
      <c r="P3" s="18">
        <f t="shared" ref="P3:P25" si="2">SUM(O3-N3)</f>
        <v>0</v>
      </c>
      <c r="Q3" s="40" t="str">
        <f t="shared" ref="Q3:Q26" si="3">IF(ISERROR(P3/N3),"n/a",(P3/N3))</f>
        <v>n/a</v>
      </c>
      <c r="R3" s="354">
        <v>0</v>
      </c>
      <c r="S3" s="326">
        <v>0</v>
      </c>
      <c r="T3" s="129">
        <f>SUM(S3-R3)</f>
        <v>0</v>
      </c>
      <c r="U3" s="340" t="str">
        <f>IF(ISERROR(T3/R3),"n/a",(T3/R3))</f>
        <v>n/a</v>
      </c>
      <c r="V3" s="15"/>
      <c r="W3" s="15"/>
      <c r="X3" s="15"/>
      <c r="Y3" s="15"/>
      <c r="Z3" s="15"/>
    </row>
    <row r="4" spans="1:27" s="16" customFormat="1" ht="12.75" customHeight="1" x14ac:dyDescent="0.25">
      <c r="A4" s="100" t="s">
        <v>38</v>
      </c>
      <c r="B4" s="93">
        <v>1163</v>
      </c>
      <c r="C4" s="18">
        <v>996</v>
      </c>
      <c r="D4" s="13">
        <f t="shared" si="0"/>
        <v>-167</v>
      </c>
      <c r="E4" s="24">
        <f t="shared" si="1"/>
        <v>-0.14359415305245055</v>
      </c>
      <c r="F4" s="19">
        <v>471</v>
      </c>
      <c r="G4" s="18">
        <v>536</v>
      </c>
      <c r="H4" s="18">
        <f t="shared" ref="H4:H24" si="4">G4-F4</f>
        <v>65</v>
      </c>
      <c r="I4" s="24">
        <f t="shared" ref="I4:I24" si="5">IF(ISERROR(H4/F4),"n/a",(H4/F4))</f>
        <v>0.13800424628450106</v>
      </c>
      <c r="J4" s="19">
        <v>20</v>
      </c>
      <c r="K4" s="18">
        <v>19</v>
      </c>
      <c r="L4" s="18">
        <f t="shared" ref="L4:L24" si="6">SUM(K4-J4)</f>
        <v>-1</v>
      </c>
      <c r="M4" s="24">
        <f t="shared" ref="M4:M24" si="7">IF(ISERROR(L4/J4),"n/a",(L4/J4))</f>
        <v>-0.05</v>
      </c>
      <c r="N4" s="19">
        <v>0</v>
      </c>
      <c r="O4" s="18">
        <v>0</v>
      </c>
      <c r="P4" s="18">
        <f t="shared" si="2"/>
        <v>0</v>
      </c>
      <c r="Q4" s="40" t="str">
        <f t="shared" si="3"/>
        <v>n/a</v>
      </c>
      <c r="R4" s="416">
        <v>0</v>
      </c>
      <c r="S4" s="328">
        <v>0</v>
      </c>
      <c r="T4" s="18">
        <f>SUM(S4-R4)</f>
        <v>0</v>
      </c>
      <c r="U4" s="40" t="str">
        <f>IF(ISERROR(T4/R4),"n/a",(T4/R4))</f>
        <v>n/a</v>
      </c>
      <c r="V4" s="15"/>
      <c r="W4" s="15"/>
      <c r="X4" s="15"/>
      <c r="Y4" s="15"/>
      <c r="Z4" s="15"/>
      <c r="AA4" s="15"/>
    </row>
    <row r="5" spans="1:27" ht="12.75" customHeight="1" x14ac:dyDescent="0.25">
      <c r="A5" s="100" t="s">
        <v>54</v>
      </c>
      <c r="B5" s="93">
        <v>165</v>
      </c>
      <c r="C5" s="18">
        <v>145</v>
      </c>
      <c r="D5" s="13">
        <f>C5-B5</f>
        <v>-20</v>
      </c>
      <c r="E5" s="24">
        <f>IF(ISERROR(D5/B5),"n/a",(D5/B5))</f>
        <v>-0.12121212121212122</v>
      </c>
      <c r="F5" s="19">
        <v>77</v>
      </c>
      <c r="G5" s="18">
        <v>76</v>
      </c>
      <c r="H5" s="18">
        <f>G5-F5</f>
        <v>-1</v>
      </c>
      <c r="I5" s="24">
        <f>IF(ISERROR(H5/F5),"n/a",(H5/F5))</f>
        <v>-1.2987012987012988E-2</v>
      </c>
      <c r="J5" s="19">
        <v>0</v>
      </c>
      <c r="K5" s="18">
        <v>4</v>
      </c>
      <c r="L5" s="18">
        <f>SUM(K5-J5)</f>
        <v>4</v>
      </c>
      <c r="M5" s="24" t="str">
        <f>IF(ISERROR(L5/J5),"n/a",(L5/J5))</f>
        <v>n/a</v>
      </c>
      <c r="N5" s="19">
        <v>0</v>
      </c>
      <c r="O5" s="18">
        <v>0</v>
      </c>
      <c r="P5" s="18">
        <f>SUM(O5-N5)</f>
        <v>0</v>
      </c>
      <c r="Q5" s="40" t="str">
        <f>IF(ISERROR(P5/N5),"n/a",(P5/N5))</f>
        <v>n/a</v>
      </c>
      <c r="R5" s="416">
        <v>0</v>
      </c>
      <c r="S5" s="328">
        <v>0</v>
      </c>
      <c r="T5" s="18">
        <f t="shared" ref="T5:T25" si="8">SUM(S5-R5)</f>
        <v>0</v>
      </c>
      <c r="U5" s="40" t="str">
        <f t="shared" ref="U5:U26" si="9">IF(ISERROR(T5/R5),"n/a",(T5/R5))</f>
        <v>n/a</v>
      </c>
    </row>
    <row r="6" spans="1:27" ht="12.75" customHeight="1" x14ac:dyDescent="0.25">
      <c r="A6" s="100" t="s">
        <v>39</v>
      </c>
      <c r="B6" s="93">
        <v>197</v>
      </c>
      <c r="C6" s="18">
        <v>129</v>
      </c>
      <c r="D6" s="13">
        <f t="shared" si="0"/>
        <v>-68</v>
      </c>
      <c r="E6" s="24">
        <f t="shared" si="1"/>
        <v>-0.34517766497461927</v>
      </c>
      <c r="F6" s="19">
        <v>90</v>
      </c>
      <c r="G6" s="18">
        <v>74</v>
      </c>
      <c r="H6" s="18">
        <f t="shared" si="4"/>
        <v>-16</v>
      </c>
      <c r="I6" s="24">
        <f t="shared" si="5"/>
        <v>-0.17777777777777778</v>
      </c>
      <c r="J6" s="19">
        <v>3</v>
      </c>
      <c r="K6" s="18">
        <v>2</v>
      </c>
      <c r="L6" s="18">
        <f t="shared" si="6"/>
        <v>-1</v>
      </c>
      <c r="M6" s="24">
        <f t="shared" si="7"/>
        <v>-0.33333333333333331</v>
      </c>
      <c r="N6" s="19">
        <v>0</v>
      </c>
      <c r="O6" s="18">
        <v>0</v>
      </c>
      <c r="P6" s="18">
        <f t="shared" si="2"/>
        <v>0</v>
      </c>
      <c r="Q6" s="40" t="str">
        <f t="shared" si="3"/>
        <v>n/a</v>
      </c>
      <c r="R6" s="416">
        <v>0</v>
      </c>
      <c r="S6" s="328">
        <v>0</v>
      </c>
      <c r="T6" s="18">
        <f t="shared" si="8"/>
        <v>0</v>
      </c>
      <c r="U6" s="40" t="str">
        <f t="shared" si="9"/>
        <v>n/a</v>
      </c>
    </row>
    <row r="7" spans="1:27" ht="12.75" customHeight="1" x14ac:dyDescent="0.25">
      <c r="A7" s="100" t="s">
        <v>124</v>
      </c>
      <c r="B7" s="93">
        <v>3</v>
      </c>
      <c r="C7" s="18">
        <v>49</v>
      </c>
      <c r="D7" s="13">
        <f t="shared" ref="D7" si="10">C7-B7</f>
        <v>46</v>
      </c>
      <c r="E7" s="24">
        <f t="shared" ref="E7" si="11">IF(ISERROR(D7/B7),"n/a",(D7/B7))</f>
        <v>15.333333333333334</v>
      </c>
      <c r="F7" s="19">
        <v>1</v>
      </c>
      <c r="G7" s="18">
        <v>32</v>
      </c>
      <c r="H7" s="18">
        <f t="shared" ref="H7" si="12">G7-F7</f>
        <v>31</v>
      </c>
      <c r="I7" s="24">
        <f t="shared" ref="I7" si="13">IF(ISERROR(H7/F7),"n/a",(H7/F7))</f>
        <v>31</v>
      </c>
      <c r="J7" s="19">
        <v>0</v>
      </c>
      <c r="K7" s="18">
        <v>0</v>
      </c>
      <c r="L7" s="18">
        <f t="shared" ref="L7:L12" si="14">SUM(K7-J7)</f>
        <v>0</v>
      </c>
      <c r="M7" s="24" t="str">
        <f t="shared" ref="M7:M12" si="15">IF(ISERROR(L7/J7),"n/a",(L7/J7))</f>
        <v>n/a</v>
      </c>
      <c r="N7" s="19">
        <v>0</v>
      </c>
      <c r="O7" s="18">
        <v>0</v>
      </c>
      <c r="P7" s="18">
        <f t="shared" ref="P7:P12" si="16">SUM(O7-N7)</f>
        <v>0</v>
      </c>
      <c r="Q7" s="40" t="str">
        <f t="shared" ref="Q7:Q12" si="17">IF(ISERROR(P7/N7),"n/a",(P7/N7))</f>
        <v>n/a</v>
      </c>
      <c r="R7" s="416">
        <v>0</v>
      </c>
      <c r="S7" s="328">
        <v>0</v>
      </c>
      <c r="T7" s="18">
        <f t="shared" ref="T7:T12" si="18">SUM(S7-R7)</f>
        <v>0</v>
      </c>
      <c r="U7" s="40" t="str">
        <f t="shared" ref="U7:U12" si="19">IF(ISERROR(T7/R7),"n/a",(T7/R7))</f>
        <v>n/a</v>
      </c>
    </row>
    <row r="8" spans="1:27" ht="12.75" customHeight="1" x14ac:dyDescent="0.25">
      <c r="A8" s="100" t="s">
        <v>115</v>
      </c>
      <c r="B8" s="93">
        <v>16</v>
      </c>
      <c r="C8" s="18">
        <v>8</v>
      </c>
      <c r="D8" s="13">
        <f t="shared" ref="D8" si="20">C8-B8</f>
        <v>-8</v>
      </c>
      <c r="E8" s="24">
        <f t="shared" ref="E8" si="21">IF(ISERROR(D8/B8),"n/a",(D8/B8))</f>
        <v>-0.5</v>
      </c>
      <c r="F8" s="19">
        <v>6</v>
      </c>
      <c r="G8" s="18">
        <v>1</v>
      </c>
      <c r="H8" s="18">
        <f t="shared" ref="H8" si="22">G8-F8</f>
        <v>-5</v>
      </c>
      <c r="I8" s="24">
        <f t="shared" ref="I8" si="23">IF(ISERROR(H8/F8),"n/a",(H8/F8))</f>
        <v>-0.83333333333333337</v>
      </c>
      <c r="J8" s="19">
        <v>1</v>
      </c>
      <c r="K8" s="18">
        <v>0</v>
      </c>
      <c r="L8" s="18">
        <f t="shared" si="14"/>
        <v>-1</v>
      </c>
      <c r="M8" s="24">
        <f t="shared" si="15"/>
        <v>-1</v>
      </c>
      <c r="N8" s="19">
        <v>0</v>
      </c>
      <c r="O8" s="18">
        <v>0</v>
      </c>
      <c r="P8" s="18">
        <f t="shared" si="16"/>
        <v>0</v>
      </c>
      <c r="Q8" s="40" t="str">
        <f t="shared" si="17"/>
        <v>n/a</v>
      </c>
      <c r="R8" s="416">
        <v>0</v>
      </c>
      <c r="S8" s="328">
        <v>0</v>
      </c>
      <c r="T8" s="18">
        <f t="shared" si="18"/>
        <v>0</v>
      </c>
      <c r="U8" s="40" t="str">
        <f t="shared" si="19"/>
        <v>n/a</v>
      </c>
    </row>
    <row r="9" spans="1:27" ht="12.75" customHeight="1" x14ac:dyDescent="0.25">
      <c r="A9" s="100" t="s">
        <v>41</v>
      </c>
      <c r="B9" s="93">
        <v>16</v>
      </c>
      <c r="C9" s="18">
        <v>15</v>
      </c>
      <c r="D9" s="13">
        <f t="shared" si="0"/>
        <v>-1</v>
      </c>
      <c r="E9" s="24">
        <f t="shared" si="1"/>
        <v>-6.25E-2</v>
      </c>
      <c r="F9" s="19">
        <v>5</v>
      </c>
      <c r="G9" s="18">
        <v>3</v>
      </c>
      <c r="H9" s="18">
        <f t="shared" si="4"/>
        <v>-2</v>
      </c>
      <c r="I9" s="24">
        <f t="shared" si="5"/>
        <v>-0.4</v>
      </c>
      <c r="J9" s="19">
        <v>0</v>
      </c>
      <c r="K9" s="18">
        <v>0</v>
      </c>
      <c r="L9" s="18">
        <f t="shared" si="14"/>
        <v>0</v>
      </c>
      <c r="M9" s="24" t="str">
        <f t="shared" si="15"/>
        <v>n/a</v>
      </c>
      <c r="N9" s="19">
        <v>0</v>
      </c>
      <c r="O9" s="18">
        <v>0</v>
      </c>
      <c r="P9" s="18">
        <f t="shared" si="16"/>
        <v>0</v>
      </c>
      <c r="Q9" s="40" t="str">
        <f t="shared" si="17"/>
        <v>n/a</v>
      </c>
      <c r="R9" s="416">
        <v>0</v>
      </c>
      <c r="S9" s="328">
        <v>0</v>
      </c>
      <c r="T9" s="18">
        <f t="shared" si="18"/>
        <v>0</v>
      </c>
      <c r="U9" s="40" t="str">
        <f t="shared" si="19"/>
        <v>n/a</v>
      </c>
    </row>
    <row r="10" spans="1:27" ht="12.75" customHeight="1" x14ac:dyDescent="0.25">
      <c r="A10" s="173" t="s">
        <v>123</v>
      </c>
      <c r="B10" s="93">
        <v>0</v>
      </c>
      <c r="C10" s="18">
        <v>0</v>
      </c>
      <c r="D10" s="13">
        <f t="shared" si="0"/>
        <v>0</v>
      </c>
      <c r="E10" s="24" t="str">
        <f t="shared" si="1"/>
        <v>n/a</v>
      </c>
      <c r="F10" s="19">
        <v>0</v>
      </c>
      <c r="G10" s="18">
        <v>0</v>
      </c>
      <c r="H10" s="18">
        <f t="shared" ref="H10" si="24">G10-F10</f>
        <v>0</v>
      </c>
      <c r="I10" s="24" t="str">
        <f t="shared" ref="I10" si="25">IF(ISERROR(H10/F10),"n/a",(H10/F10))</f>
        <v>n/a</v>
      </c>
      <c r="J10" s="19">
        <v>0</v>
      </c>
      <c r="K10" s="18">
        <v>0</v>
      </c>
      <c r="L10" s="18">
        <f t="shared" si="14"/>
        <v>0</v>
      </c>
      <c r="M10" s="24" t="str">
        <f t="shared" si="15"/>
        <v>n/a</v>
      </c>
      <c r="N10" s="19">
        <v>0</v>
      </c>
      <c r="O10" s="18">
        <v>0</v>
      </c>
      <c r="P10" s="18">
        <f t="shared" si="16"/>
        <v>0</v>
      </c>
      <c r="Q10" s="40" t="str">
        <f t="shared" si="17"/>
        <v>n/a</v>
      </c>
      <c r="R10" s="416">
        <v>0</v>
      </c>
      <c r="S10" s="328">
        <v>0</v>
      </c>
      <c r="T10" s="18">
        <f t="shared" si="18"/>
        <v>0</v>
      </c>
      <c r="U10" s="40" t="str">
        <f t="shared" si="19"/>
        <v>n/a</v>
      </c>
    </row>
    <row r="11" spans="1:27" ht="12.75" customHeight="1" x14ac:dyDescent="0.25">
      <c r="A11" s="100" t="s">
        <v>40</v>
      </c>
      <c r="B11" s="93">
        <v>116</v>
      </c>
      <c r="C11" s="18">
        <v>108</v>
      </c>
      <c r="D11" s="13">
        <f t="shared" si="0"/>
        <v>-8</v>
      </c>
      <c r="E11" s="24">
        <f t="shared" si="1"/>
        <v>-6.8965517241379309E-2</v>
      </c>
      <c r="F11" s="19">
        <v>37</v>
      </c>
      <c r="G11" s="18">
        <v>32</v>
      </c>
      <c r="H11" s="18">
        <f t="shared" si="4"/>
        <v>-5</v>
      </c>
      <c r="I11" s="24">
        <f t="shared" si="5"/>
        <v>-0.13513513513513514</v>
      </c>
      <c r="J11" s="19">
        <v>3</v>
      </c>
      <c r="K11" s="18">
        <v>0</v>
      </c>
      <c r="L11" s="18">
        <f t="shared" si="14"/>
        <v>-3</v>
      </c>
      <c r="M11" s="24">
        <f t="shared" si="15"/>
        <v>-1</v>
      </c>
      <c r="N11" s="19">
        <v>0</v>
      </c>
      <c r="O11" s="18">
        <v>0</v>
      </c>
      <c r="P11" s="18">
        <f t="shared" si="16"/>
        <v>0</v>
      </c>
      <c r="Q11" s="40" t="str">
        <f t="shared" si="17"/>
        <v>n/a</v>
      </c>
      <c r="R11" s="416">
        <v>0</v>
      </c>
      <c r="S11" s="328">
        <v>0</v>
      </c>
      <c r="T11" s="18">
        <f t="shared" si="18"/>
        <v>0</v>
      </c>
      <c r="U11" s="40" t="str">
        <f t="shared" si="19"/>
        <v>n/a</v>
      </c>
    </row>
    <row r="12" spans="1:27" ht="12.75" customHeight="1" x14ac:dyDescent="0.25">
      <c r="A12" s="100" t="s">
        <v>43</v>
      </c>
      <c r="B12" s="93">
        <v>24</v>
      </c>
      <c r="C12" s="18">
        <v>22</v>
      </c>
      <c r="D12" s="13">
        <f t="shared" si="0"/>
        <v>-2</v>
      </c>
      <c r="E12" s="24">
        <f t="shared" si="1"/>
        <v>-8.3333333333333329E-2</v>
      </c>
      <c r="F12" s="19">
        <v>12</v>
      </c>
      <c r="G12" s="18">
        <v>10</v>
      </c>
      <c r="H12" s="18">
        <f t="shared" si="4"/>
        <v>-2</v>
      </c>
      <c r="I12" s="24">
        <f t="shared" si="5"/>
        <v>-0.16666666666666666</v>
      </c>
      <c r="J12" s="19">
        <v>2</v>
      </c>
      <c r="K12" s="18">
        <v>0</v>
      </c>
      <c r="L12" s="18">
        <f t="shared" si="14"/>
        <v>-2</v>
      </c>
      <c r="M12" s="24">
        <f t="shared" si="15"/>
        <v>-1</v>
      </c>
      <c r="N12" s="19">
        <v>0</v>
      </c>
      <c r="O12" s="18">
        <v>0</v>
      </c>
      <c r="P12" s="18">
        <f t="shared" si="16"/>
        <v>0</v>
      </c>
      <c r="Q12" s="40" t="str">
        <f t="shared" si="17"/>
        <v>n/a</v>
      </c>
      <c r="R12" s="416">
        <v>0</v>
      </c>
      <c r="S12" s="328">
        <v>0</v>
      </c>
      <c r="T12" s="18">
        <f t="shared" si="18"/>
        <v>0</v>
      </c>
      <c r="U12" s="40" t="str">
        <f t="shared" si="19"/>
        <v>n/a</v>
      </c>
    </row>
    <row r="13" spans="1:27" ht="12.75" customHeight="1" x14ac:dyDescent="0.25">
      <c r="A13" s="100" t="s">
        <v>42</v>
      </c>
      <c r="B13" s="93">
        <v>6</v>
      </c>
      <c r="C13" s="18">
        <v>5</v>
      </c>
      <c r="D13" s="13">
        <f t="shared" si="0"/>
        <v>-1</v>
      </c>
      <c r="E13" s="24">
        <f t="shared" si="1"/>
        <v>-0.16666666666666666</v>
      </c>
      <c r="F13" s="19">
        <v>3</v>
      </c>
      <c r="G13" s="18">
        <v>4</v>
      </c>
      <c r="H13" s="18">
        <f t="shared" si="4"/>
        <v>1</v>
      </c>
      <c r="I13" s="24">
        <f t="shared" si="5"/>
        <v>0.33333333333333331</v>
      </c>
      <c r="J13" s="19">
        <v>0</v>
      </c>
      <c r="K13" s="18">
        <v>0</v>
      </c>
      <c r="L13" s="18">
        <f t="shared" si="6"/>
        <v>0</v>
      </c>
      <c r="M13" s="24" t="str">
        <f t="shared" si="7"/>
        <v>n/a</v>
      </c>
      <c r="N13" s="19">
        <v>0</v>
      </c>
      <c r="O13" s="18">
        <v>0</v>
      </c>
      <c r="P13" s="18">
        <f t="shared" si="2"/>
        <v>0</v>
      </c>
      <c r="Q13" s="40" t="str">
        <f t="shared" si="3"/>
        <v>n/a</v>
      </c>
      <c r="R13" s="416">
        <v>0</v>
      </c>
      <c r="S13" s="328">
        <v>0</v>
      </c>
      <c r="T13" s="18">
        <f t="shared" si="8"/>
        <v>0</v>
      </c>
      <c r="U13" s="40" t="str">
        <f t="shared" si="9"/>
        <v>n/a</v>
      </c>
    </row>
    <row r="14" spans="1:27" ht="12.75" customHeight="1" x14ac:dyDescent="0.25">
      <c r="A14" s="173" t="s">
        <v>106</v>
      </c>
      <c r="B14" s="93">
        <v>0</v>
      </c>
      <c r="C14" s="18">
        <v>0</v>
      </c>
      <c r="D14" s="13">
        <f>C14-B14</f>
        <v>0</v>
      </c>
      <c r="E14" s="24" t="str">
        <f>IF(ISERROR(D14/B14),"n/a",(D14/B14))</f>
        <v>n/a</v>
      </c>
      <c r="F14" s="19">
        <v>0</v>
      </c>
      <c r="G14" s="18">
        <v>0</v>
      </c>
      <c r="H14" s="18">
        <f>G14-F14</f>
        <v>0</v>
      </c>
      <c r="I14" s="24" t="str">
        <f>IF(ISERROR(H14/F14),"n/a",(H14/F14))</f>
        <v>n/a</v>
      </c>
      <c r="J14" s="19">
        <v>0</v>
      </c>
      <c r="K14" s="18">
        <v>0</v>
      </c>
      <c r="L14" s="18">
        <f>SUM(K14-J14)</f>
        <v>0</v>
      </c>
      <c r="M14" s="24" t="str">
        <f>IF(ISERROR(L14/J14),"n/a",(L14/J14))</f>
        <v>n/a</v>
      </c>
      <c r="N14" s="19">
        <v>0</v>
      </c>
      <c r="O14" s="18">
        <v>0</v>
      </c>
      <c r="P14" s="18">
        <f>SUM(O14-N14)</f>
        <v>0</v>
      </c>
      <c r="Q14" s="40" t="str">
        <f>IF(ISERROR(P14/N14),"n/a",(P14/N14))</f>
        <v>n/a</v>
      </c>
      <c r="R14" s="416">
        <v>0</v>
      </c>
      <c r="S14" s="328">
        <v>0</v>
      </c>
      <c r="T14" s="18">
        <f t="shared" si="8"/>
        <v>0</v>
      </c>
      <c r="U14" s="40" t="str">
        <f t="shared" si="9"/>
        <v>n/a</v>
      </c>
    </row>
    <row r="15" spans="1:27" ht="12.75" customHeight="1" x14ac:dyDescent="0.25">
      <c r="A15" s="100" t="s">
        <v>44</v>
      </c>
      <c r="B15" s="93">
        <v>231</v>
      </c>
      <c r="C15" s="18">
        <v>183</v>
      </c>
      <c r="D15" s="13">
        <f t="shared" si="0"/>
        <v>-48</v>
      </c>
      <c r="E15" s="24">
        <f t="shared" si="1"/>
        <v>-0.20779220779220781</v>
      </c>
      <c r="F15" s="19">
        <v>130</v>
      </c>
      <c r="G15" s="18">
        <v>114</v>
      </c>
      <c r="H15" s="18">
        <f t="shared" si="4"/>
        <v>-16</v>
      </c>
      <c r="I15" s="24">
        <f t="shared" si="5"/>
        <v>-0.12307692307692308</v>
      </c>
      <c r="J15" s="19">
        <v>2</v>
      </c>
      <c r="K15" s="18">
        <v>5</v>
      </c>
      <c r="L15" s="18">
        <f t="shared" si="6"/>
        <v>3</v>
      </c>
      <c r="M15" s="24">
        <f t="shared" si="7"/>
        <v>1.5</v>
      </c>
      <c r="N15" s="19">
        <v>0</v>
      </c>
      <c r="O15" s="18">
        <v>0</v>
      </c>
      <c r="P15" s="18">
        <f t="shared" si="2"/>
        <v>0</v>
      </c>
      <c r="Q15" s="40" t="str">
        <f t="shared" si="3"/>
        <v>n/a</v>
      </c>
      <c r="R15" s="416">
        <v>0</v>
      </c>
      <c r="S15" s="328">
        <v>0</v>
      </c>
      <c r="T15" s="18">
        <f t="shared" si="8"/>
        <v>0</v>
      </c>
      <c r="U15" s="40" t="str">
        <f t="shared" si="9"/>
        <v>n/a</v>
      </c>
    </row>
    <row r="16" spans="1:27" ht="12.75" customHeight="1" x14ac:dyDescent="0.25">
      <c r="A16" s="100" t="s">
        <v>46</v>
      </c>
      <c r="B16" s="93">
        <v>37</v>
      </c>
      <c r="C16" s="18">
        <v>23</v>
      </c>
      <c r="D16" s="13">
        <f t="shared" si="0"/>
        <v>-14</v>
      </c>
      <c r="E16" s="24">
        <f t="shared" si="1"/>
        <v>-0.3783783783783784</v>
      </c>
      <c r="F16" s="19">
        <v>19</v>
      </c>
      <c r="G16" s="18">
        <v>15</v>
      </c>
      <c r="H16" s="18">
        <f t="shared" si="4"/>
        <v>-4</v>
      </c>
      <c r="I16" s="24">
        <f t="shared" si="5"/>
        <v>-0.21052631578947367</v>
      </c>
      <c r="J16" s="19">
        <v>1</v>
      </c>
      <c r="K16" s="18">
        <v>1</v>
      </c>
      <c r="L16" s="18">
        <f t="shared" si="6"/>
        <v>0</v>
      </c>
      <c r="M16" s="24">
        <f t="shared" si="7"/>
        <v>0</v>
      </c>
      <c r="N16" s="19">
        <v>0</v>
      </c>
      <c r="O16" s="18">
        <v>0</v>
      </c>
      <c r="P16" s="18">
        <f t="shared" si="2"/>
        <v>0</v>
      </c>
      <c r="Q16" s="40" t="str">
        <f t="shared" si="3"/>
        <v>n/a</v>
      </c>
      <c r="R16" s="416">
        <v>0</v>
      </c>
      <c r="S16" s="328">
        <v>0</v>
      </c>
      <c r="T16" s="18">
        <f t="shared" si="8"/>
        <v>0</v>
      </c>
      <c r="U16" s="40" t="str">
        <f t="shared" si="9"/>
        <v>n/a</v>
      </c>
    </row>
    <row r="17" spans="1:26" ht="12.75" customHeight="1" x14ac:dyDescent="0.25">
      <c r="A17" s="100" t="s">
        <v>45</v>
      </c>
      <c r="B17" s="93">
        <v>101</v>
      </c>
      <c r="C17" s="18">
        <v>52</v>
      </c>
      <c r="D17" s="13">
        <f>C17-B17</f>
        <v>-49</v>
      </c>
      <c r="E17" s="24">
        <f>IF(ISERROR(D17/B17),"n/a",(D17/B17))</f>
        <v>-0.48514851485148514</v>
      </c>
      <c r="F17" s="19">
        <v>42</v>
      </c>
      <c r="G17" s="18">
        <v>30</v>
      </c>
      <c r="H17" s="18">
        <f>G17-F17</f>
        <v>-12</v>
      </c>
      <c r="I17" s="24">
        <f>IF(ISERROR(H17/F17),"n/a",(H17/F17))</f>
        <v>-0.2857142857142857</v>
      </c>
      <c r="J17" s="19">
        <v>0</v>
      </c>
      <c r="K17" s="18">
        <v>2</v>
      </c>
      <c r="L17" s="18">
        <f>SUM(K17-J17)</f>
        <v>2</v>
      </c>
      <c r="M17" s="24" t="str">
        <f>IF(ISERROR(L17/J17),"n/a",(L17/J17))</f>
        <v>n/a</v>
      </c>
      <c r="N17" s="19">
        <v>0</v>
      </c>
      <c r="O17" s="18">
        <v>0</v>
      </c>
      <c r="P17" s="18">
        <f>SUM(O17-N17)</f>
        <v>0</v>
      </c>
      <c r="Q17" s="40" t="str">
        <f>IF(ISERROR(P17/N17),"n/a",(P17/N17))</f>
        <v>n/a</v>
      </c>
      <c r="R17" s="416">
        <v>0</v>
      </c>
      <c r="S17" s="328">
        <v>0</v>
      </c>
      <c r="T17" s="18">
        <f t="shared" si="8"/>
        <v>0</v>
      </c>
      <c r="U17" s="40" t="str">
        <f t="shared" si="9"/>
        <v>n/a</v>
      </c>
    </row>
    <row r="18" spans="1:26" ht="12.75" customHeight="1" x14ac:dyDescent="0.25">
      <c r="A18" s="100" t="s">
        <v>50</v>
      </c>
      <c r="B18" s="93">
        <v>154</v>
      </c>
      <c r="C18" s="18">
        <v>114</v>
      </c>
      <c r="D18" s="13">
        <f t="shared" si="0"/>
        <v>-40</v>
      </c>
      <c r="E18" s="24">
        <f t="shared" si="1"/>
        <v>-0.25974025974025972</v>
      </c>
      <c r="F18" s="19">
        <v>70</v>
      </c>
      <c r="G18" s="18">
        <v>64</v>
      </c>
      <c r="H18" s="18">
        <f t="shared" si="4"/>
        <v>-6</v>
      </c>
      <c r="I18" s="24">
        <f t="shared" si="5"/>
        <v>-8.5714285714285715E-2</v>
      </c>
      <c r="J18" s="19">
        <v>1</v>
      </c>
      <c r="K18" s="18">
        <v>1</v>
      </c>
      <c r="L18" s="18">
        <f t="shared" si="6"/>
        <v>0</v>
      </c>
      <c r="M18" s="24">
        <f t="shared" si="7"/>
        <v>0</v>
      </c>
      <c r="N18" s="19">
        <v>0</v>
      </c>
      <c r="O18" s="18">
        <v>0</v>
      </c>
      <c r="P18" s="18">
        <f t="shared" si="2"/>
        <v>0</v>
      </c>
      <c r="Q18" s="40" t="str">
        <f t="shared" si="3"/>
        <v>n/a</v>
      </c>
      <c r="R18" s="416">
        <v>0</v>
      </c>
      <c r="S18" s="328">
        <v>0</v>
      </c>
      <c r="T18" s="18">
        <f t="shared" si="8"/>
        <v>0</v>
      </c>
      <c r="U18" s="40" t="str">
        <f t="shared" si="9"/>
        <v>n/a</v>
      </c>
    </row>
    <row r="19" spans="1:26" ht="12.75" customHeight="1" x14ac:dyDescent="0.25">
      <c r="A19" s="100" t="s">
        <v>51</v>
      </c>
      <c r="B19" s="93">
        <v>113</v>
      </c>
      <c r="C19" s="18">
        <v>81</v>
      </c>
      <c r="D19" s="13">
        <f t="shared" si="0"/>
        <v>-32</v>
      </c>
      <c r="E19" s="24">
        <f t="shared" si="1"/>
        <v>-0.2831858407079646</v>
      </c>
      <c r="F19" s="19">
        <v>61</v>
      </c>
      <c r="G19" s="18">
        <v>48</v>
      </c>
      <c r="H19" s="18">
        <f t="shared" si="4"/>
        <v>-13</v>
      </c>
      <c r="I19" s="24">
        <f t="shared" si="5"/>
        <v>-0.21311475409836064</v>
      </c>
      <c r="J19" s="19">
        <v>1</v>
      </c>
      <c r="K19" s="18">
        <v>1</v>
      </c>
      <c r="L19" s="18">
        <f t="shared" si="6"/>
        <v>0</v>
      </c>
      <c r="M19" s="24">
        <f t="shared" si="7"/>
        <v>0</v>
      </c>
      <c r="N19" s="19">
        <v>0</v>
      </c>
      <c r="O19" s="18">
        <v>0</v>
      </c>
      <c r="P19" s="18">
        <f t="shared" si="2"/>
        <v>0</v>
      </c>
      <c r="Q19" s="40" t="str">
        <f t="shared" si="3"/>
        <v>n/a</v>
      </c>
      <c r="R19" s="416">
        <v>0</v>
      </c>
      <c r="S19" s="328">
        <v>0</v>
      </c>
      <c r="T19" s="18">
        <f t="shared" si="8"/>
        <v>0</v>
      </c>
      <c r="U19" s="40" t="str">
        <f t="shared" si="9"/>
        <v>n/a</v>
      </c>
    </row>
    <row r="20" spans="1:26" ht="12.75" customHeight="1" x14ac:dyDescent="0.25">
      <c r="A20" s="100" t="s">
        <v>52</v>
      </c>
      <c r="B20" s="93">
        <v>42</v>
      </c>
      <c r="C20" s="18">
        <v>43</v>
      </c>
      <c r="D20" s="13">
        <f t="shared" si="0"/>
        <v>1</v>
      </c>
      <c r="E20" s="24">
        <f t="shared" si="1"/>
        <v>2.3809523809523808E-2</v>
      </c>
      <c r="F20" s="19">
        <v>17</v>
      </c>
      <c r="G20" s="18">
        <v>21</v>
      </c>
      <c r="H20" s="18">
        <f t="shared" si="4"/>
        <v>4</v>
      </c>
      <c r="I20" s="24">
        <f t="shared" si="5"/>
        <v>0.23529411764705882</v>
      </c>
      <c r="J20" s="19">
        <v>1</v>
      </c>
      <c r="K20" s="18">
        <v>4</v>
      </c>
      <c r="L20" s="18">
        <f t="shared" si="6"/>
        <v>3</v>
      </c>
      <c r="M20" s="24">
        <f t="shared" si="7"/>
        <v>3</v>
      </c>
      <c r="N20" s="19">
        <v>0</v>
      </c>
      <c r="O20" s="18">
        <v>0</v>
      </c>
      <c r="P20" s="18">
        <f t="shared" si="2"/>
        <v>0</v>
      </c>
      <c r="Q20" s="40" t="str">
        <f t="shared" si="3"/>
        <v>n/a</v>
      </c>
      <c r="R20" s="416">
        <v>0</v>
      </c>
      <c r="S20" s="328">
        <v>0</v>
      </c>
      <c r="T20" s="18">
        <f t="shared" si="8"/>
        <v>0</v>
      </c>
      <c r="U20" s="40" t="str">
        <f t="shared" si="9"/>
        <v>n/a</v>
      </c>
    </row>
    <row r="21" spans="1:26" s="304" customFormat="1" ht="12.75" customHeight="1" x14ac:dyDescent="0.25">
      <c r="A21" s="100" t="s">
        <v>53</v>
      </c>
      <c r="B21" s="93">
        <v>82</v>
      </c>
      <c r="C21" s="18">
        <v>34</v>
      </c>
      <c r="D21" s="181">
        <f t="shared" si="0"/>
        <v>-48</v>
      </c>
      <c r="E21" s="182">
        <f t="shared" si="1"/>
        <v>-0.58536585365853655</v>
      </c>
      <c r="F21" s="19">
        <v>46</v>
      </c>
      <c r="G21" s="18">
        <v>24</v>
      </c>
      <c r="H21" s="174">
        <f t="shared" si="4"/>
        <v>-22</v>
      </c>
      <c r="I21" s="182">
        <f t="shared" si="5"/>
        <v>-0.47826086956521741</v>
      </c>
      <c r="J21" s="19">
        <v>1</v>
      </c>
      <c r="K21" s="18">
        <v>1</v>
      </c>
      <c r="L21" s="174">
        <f t="shared" si="6"/>
        <v>0</v>
      </c>
      <c r="M21" s="182">
        <f t="shared" si="7"/>
        <v>0</v>
      </c>
      <c r="N21" s="19">
        <v>0</v>
      </c>
      <c r="O21" s="18">
        <v>0</v>
      </c>
      <c r="P21" s="174">
        <f t="shared" si="2"/>
        <v>0</v>
      </c>
      <c r="Q21" s="171" t="str">
        <f t="shared" si="3"/>
        <v>n/a</v>
      </c>
      <c r="R21" s="416">
        <v>0</v>
      </c>
      <c r="S21" s="328">
        <v>0</v>
      </c>
      <c r="T21" s="18">
        <f t="shared" si="8"/>
        <v>0</v>
      </c>
      <c r="U21" s="40" t="str">
        <f t="shared" si="9"/>
        <v>n/a</v>
      </c>
      <c r="V21" s="307"/>
      <c r="W21" s="307"/>
      <c r="X21" s="307"/>
      <c r="Y21" s="307"/>
      <c r="Z21" s="307"/>
    </row>
    <row r="22" spans="1:26" s="304" customFormat="1" ht="12.75" customHeight="1" x14ac:dyDescent="0.25">
      <c r="A22" s="100" t="s">
        <v>129</v>
      </c>
      <c r="B22" s="93">
        <v>0</v>
      </c>
      <c r="C22" s="18">
        <v>0</v>
      </c>
      <c r="D22" s="181">
        <f t="shared" ref="D22" si="26">C22-B22</f>
        <v>0</v>
      </c>
      <c r="E22" s="182" t="str">
        <f t="shared" ref="E22" si="27">IF(ISERROR(D22/B22),"n/a",(D22/B22))</f>
        <v>n/a</v>
      </c>
      <c r="F22" s="19">
        <v>0</v>
      </c>
      <c r="G22" s="18">
        <v>0</v>
      </c>
      <c r="H22" s="174">
        <f t="shared" si="4"/>
        <v>0</v>
      </c>
      <c r="I22" s="182" t="str">
        <f t="shared" si="5"/>
        <v>n/a</v>
      </c>
      <c r="J22" s="19">
        <v>0</v>
      </c>
      <c r="K22" s="18">
        <v>0</v>
      </c>
      <c r="L22" s="174">
        <f t="shared" ref="L22" si="28">SUM(K22-J22)</f>
        <v>0</v>
      </c>
      <c r="M22" s="182" t="str">
        <f t="shared" ref="M22" si="29">IF(ISERROR(L22/J22),"n/a",(L22/J22))</f>
        <v>n/a</v>
      </c>
      <c r="N22" s="19"/>
      <c r="O22" s="18"/>
      <c r="P22" s="174"/>
      <c r="Q22" s="171"/>
      <c r="R22" s="416"/>
      <c r="S22" s="328"/>
      <c r="T22" s="18"/>
      <c r="U22" s="40"/>
      <c r="V22" s="307"/>
      <c r="W22" s="307"/>
      <c r="X22" s="307"/>
      <c r="Y22" s="307"/>
      <c r="Z22" s="307"/>
    </row>
    <row r="23" spans="1:26" ht="12.75" customHeight="1" x14ac:dyDescent="0.25">
      <c r="A23" s="173" t="s">
        <v>47</v>
      </c>
      <c r="B23" s="93">
        <v>0</v>
      </c>
      <c r="C23" s="18">
        <v>1</v>
      </c>
      <c r="D23" s="13">
        <f t="shared" si="0"/>
        <v>1</v>
      </c>
      <c r="E23" s="24" t="str">
        <f t="shared" si="1"/>
        <v>n/a</v>
      </c>
      <c r="F23" s="19">
        <v>0</v>
      </c>
      <c r="G23" s="18">
        <v>0</v>
      </c>
      <c r="H23" s="18">
        <f t="shared" si="4"/>
        <v>0</v>
      </c>
      <c r="I23" s="24" t="str">
        <f t="shared" si="5"/>
        <v>n/a</v>
      </c>
      <c r="J23" s="19">
        <v>0</v>
      </c>
      <c r="K23" s="18">
        <v>0</v>
      </c>
      <c r="L23" s="18">
        <f t="shared" si="6"/>
        <v>0</v>
      </c>
      <c r="M23" s="24" t="str">
        <f t="shared" si="7"/>
        <v>n/a</v>
      </c>
      <c r="N23" s="19">
        <v>0</v>
      </c>
      <c r="O23" s="18">
        <v>0</v>
      </c>
      <c r="P23" s="18">
        <f t="shared" si="2"/>
        <v>0</v>
      </c>
      <c r="Q23" s="40" t="str">
        <f t="shared" si="3"/>
        <v>n/a</v>
      </c>
      <c r="R23" s="416">
        <v>0</v>
      </c>
      <c r="S23" s="328">
        <v>0</v>
      </c>
      <c r="T23" s="18">
        <f t="shared" si="8"/>
        <v>0</v>
      </c>
      <c r="U23" s="40" t="str">
        <f t="shared" si="9"/>
        <v>n/a</v>
      </c>
    </row>
    <row r="24" spans="1:26" ht="12.75" customHeight="1" x14ac:dyDescent="0.25">
      <c r="A24" s="100" t="s">
        <v>48</v>
      </c>
      <c r="B24" s="93">
        <v>0</v>
      </c>
      <c r="C24" s="18">
        <v>0</v>
      </c>
      <c r="D24" s="13">
        <f>C24-B24</f>
        <v>0</v>
      </c>
      <c r="E24" s="24" t="str">
        <f>IF(ISERROR(D24/B24),"n/a",(D24/B24))</f>
        <v>n/a</v>
      </c>
      <c r="F24" s="19">
        <v>0</v>
      </c>
      <c r="G24" s="18">
        <v>0</v>
      </c>
      <c r="H24" s="18">
        <f t="shared" si="4"/>
        <v>0</v>
      </c>
      <c r="I24" s="24" t="str">
        <f t="shared" si="5"/>
        <v>n/a</v>
      </c>
      <c r="J24" s="19">
        <v>0</v>
      </c>
      <c r="K24" s="18">
        <v>0</v>
      </c>
      <c r="L24" s="18">
        <f t="shared" si="6"/>
        <v>0</v>
      </c>
      <c r="M24" s="24" t="str">
        <f t="shared" si="7"/>
        <v>n/a</v>
      </c>
      <c r="N24" s="19">
        <v>0</v>
      </c>
      <c r="O24" s="18">
        <v>0</v>
      </c>
      <c r="P24" s="18">
        <f t="shared" si="2"/>
        <v>0</v>
      </c>
      <c r="Q24" s="40" t="str">
        <f t="shared" si="3"/>
        <v>n/a</v>
      </c>
      <c r="R24" s="416">
        <v>0</v>
      </c>
      <c r="S24" s="328">
        <v>0</v>
      </c>
      <c r="T24" s="18">
        <f t="shared" si="8"/>
        <v>0</v>
      </c>
      <c r="U24" s="40" t="str">
        <f t="shared" si="9"/>
        <v>n/a</v>
      </c>
    </row>
    <row r="25" spans="1:26" ht="12.75" customHeight="1" thickBot="1" x14ac:dyDescent="0.3">
      <c r="A25" s="101" t="s">
        <v>49</v>
      </c>
      <c r="B25" s="93">
        <v>0</v>
      </c>
      <c r="C25" s="18">
        <v>0</v>
      </c>
      <c r="D25" s="43">
        <f>C25-B25</f>
        <v>0</v>
      </c>
      <c r="E25" s="38" t="str">
        <f>IF(ISERROR(D25/B25),"n/a",(D25/B25))</f>
        <v>n/a</v>
      </c>
      <c r="F25" s="19">
        <v>0</v>
      </c>
      <c r="G25" s="18">
        <v>0</v>
      </c>
      <c r="H25" s="344">
        <f>G25-F25</f>
        <v>0</v>
      </c>
      <c r="I25" s="401" t="str">
        <f>IF(ISERROR(H25/F25),"n/a",(H25/F25))</f>
        <v>n/a</v>
      </c>
      <c r="J25" s="19">
        <v>0</v>
      </c>
      <c r="K25" s="18">
        <v>0</v>
      </c>
      <c r="L25" s="35">
        <f>SUM(K25-J25)</f>
        <v>0</v>
      </c>
      <c r="M25" s="38" t="str">
        <f>IF(ISERROR(L25/J25),"n/a",(L25/J25))</f>
        <v>n/a</v>
      </c>
      <c r="N25" s="19">
        <v>0</v>
      </c>
      <c r="O25" s="18">
        <v>0</v>
      </c>
      <c r="P25" s="35">
        <f t="shared" si="2"/>
        <v>0</v>
      </c>
      <c r="Q25" s="41" t="str">
        <f t="shared" si="3"/>
        <v>n/a</v>
      </c>
      <c r="R25" s="416">
        <v>0</v>
      </c>
      <c r="S25" s="328">
        <v>0</v>
      </c>
      <c r="T25" s="344">
        <f t="shared" si="8"/>
        <v>0</v>
      </c>
      <c r="U25" s="345" t="str">
        <f t="shared" si="9"/>
        <v>n/a</v>
      </c>
    </row>
    <row r="26" spans="1:26" s="3" customFormat="1" ht="18.75" customHeight="1" thickTop="1" thickBot="1" x14ac:dyDescent="0.3">
      <c r="A26" s="92" t="s">
        <v>9</v>
      </c>
      <c r="B26" s="78">
        <f>SUM(B3:B25)</f>
        <v>2700</v>
      </c>
      <c r="C26" s="45">
        <f>SUM(C3:C25)</f>
        <v>2199</v>
      </c>
      <c r="D26" s="55">
        <f>C26-B26</f>
        <v>-501</v>
      </c>
      <c r="E26" s="56">
        <f>IF(ISERROR(D26/B26),"n/a",(D26/B26))</f>
        <v>-0.18555555555555556</v>
      </c>
      <c r="F26" s="353">
        <f>SUM(F3:F25)</f>
        <v>1191</v>
      </c>
      <c r="G26" s="347">
        <f>SUM(G3:G25)</f>
        <v>1187</v>
      </c>
      <c r="H26" s="348">
        <f>SUM(G26-F26)</f>
        <v>-4</v>
      </c>
      <c r="I26" s="363">
        <f>IF(ISERROR(H26/F26),"n/a",(H26/F26))</f>
        <v>-3.3585222502099076E-3</v>
      </c>
      <c r="J26" s="353">
        <f>SUM(J3:J25)</f>
        <v>44</v>
      </c>
      <c r="K26" s="347">
        <f>SUM(K3:K25)</f>
        <v>43</v>
      </c>
      <c r="L26" s="57">
        <f>SUM(K26-J26)</f>
        <v>-1</v>
      </c>
      <c r="M26" s="56">
        <f>IF(ISERROR(L26/J26),"n/a",(L26/J26))</f>
        <v>-2.2727272727272728E-2</v>
      </c>
      <c r="N26" s="353">
        <f>SUM(N3:N25)</f>
        <v>0</v>
      </c>
      <c r="O26" s="347">
        <f>SUM(O3:O25)</f>
        <v>0</v>
      </c>
      <c r="P26" s="57">
        <f>SUM(O26-N26)</f>
        <v>0</v>
      </c>
      <c r="Q26" s="58" t="str">
        <f t="shared" si="3"/>
        <v>n/a</v>
      </c>
      <c r="R26" s="78">
        <f>SUM(R3:R25)</f>
        <v>0</v>
      </c>
      <c r="S26" s="42">
        <f>SUM(S3:S25)</f>
        <v>0</v>
      </c>
      <c r="T26" s="348">
        <f>SUM(S26-R26)</f>
        <v>0</v>
      </c>
      <c r="U26" s="349" t="str">
        <f t="shared" si="9"/>
        <v>n/a</v>
      </c>
      <c r="V26" s="27"/>
      <c r="W26" s="27"/>
      <c r="X26" s="27"/>
      <c r="Y26" s="27"/>
      <c r="Z26" s="27"/>
    </row>
    <row r="30" spans="1:26" ht="26.4" x14ac:dyDescent="0.25">
      <c r="A30" s="62" t="s">
        <v>121</v>
      </c>
    </row>
  </sheetData>
  <mergeCells count="6">
    <mergeCell ref="R1:U1"/>
    <mergeCell ref="A1:A2"/>
    <mergeCell ref="N1:Q1"/>
    <mergeCell ref="B1:E1"/>
    <mergeCell ref="F1:I1"/>
    <mergeCell ref="J1:M1"/>
  </mergeCells>
  <phoneticPr fontId="0" type="noConversion"/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42"/>
  <sheetViews>
    <sheetView zoomScaleNormal="100" zoomScaleSheetLayoutView="100" workbookViewId="0">
      <selection sqref="A1:A2"/>
    </sheetView>
  </sheetViews>
  <sheetFormatPr defaultColWidth="8.77734375" defaultRowHeight="13.2" x14ac:dyDescent="0.25"/>
  <cols>
    <col min="1" max="1" width="40.21875" style="17" customWidth="1"/>
    <col min="2" max="2" width="7.44140625" style="2" customWidth="1"/>
    <col min="3" max="3" width="7.44140625" style="2" bestFit="1" customWidth="1"/>
    <col min="4" max="4" width="7.44140625" style="17" customWidth="1"/>
    <col min="5" max="5" width="9.77734375" style="22" customWidth="1"/>
    <col min="6" max="6" width="7.77734375" style="2" customWidth="1"/>
    <col min="7" max="7" width="7.44140625" style="2" customWidth="1"/>
    <col min="8" max="8" width="7.44140625" style="1" customWidth="1"/>
    <col min="9" max="9" width="8.77734375" style="22" customWidth="1"/>
    <col min="10" max="10" width="7.21875" style="28" customWidth="1"/>
    <col min="11" max="11" width="7" style="28" customWidth="1"/>
    <col min="12" max="12" width="7.21875" style="17" customWidth="1"/>
    <col min="13" max="13" width="8.21875" style="17" customWidth="1"/>
    <col min="14" max="15" width="7.21875" style="28" hidden="1" customWidth="1"/>
    <col min="16" max="16" width="7.21875" style="17" hidden="1" customWidth="1"/>
    <col min="17" max="17" width="7.77734375" style="17" hidden="1" customWidth="1"/>
    <col min="18" max="20" width="7.21875" style="1" hidden="1" customWidth="1"/>
    <col min="21" max="21" width="7.77734375" style="1" hidden="1" customWidth="1"/>
    <col min="22" max="16384" width="8.77734375" style="1"/>
  </cols>
  <sheetData>
    <row r="1" spans="1:23" s="11" customFormat="1" x14ac:dyDescent="0.25">
      <c r="A1" s="445">
        <f>'CHASS- 1st Yr'!A1:A2</f>
        <v>44652</v>
      </c>
      <c r="B1" s="447" t="s">
        <v>6</v>
      </c>
      <c r="C1" s="443"/>
      <c r="D1" s="443"/>
      <c r="E1" s="448"/>
      <c r="F1" s="442" t="s">
        <v>7</v>
      </c>
      <c r="G1" s="443"/>
      <c r="H1" s="443"/>
      <c r="I1" s="448"/>
      <c r="J1" s="442" t="s">
        <v>8</v>
      </c>
      <c r="K1" s="443"/>
      <c r="L1" s="443"/>
      <c r="M1" s="448"/>
      <c r="N1" s="443" t="s">
        <v>4</v>
      </c>
      <c r="O1" s="443"/>
      <c r="P1" s="443"/>
      <c r="Q1" s="443"/>
      <c r="R1" s="442" t="s">
        <v>113</v>
      </c>
      <c r="S1" s="443"/>
      <c r="T1" s="443"/>
      <c r="U1" s="444"/>
      <c r="V1" s="25"/>
      <c r="W1" s="25"/>
    </row>
    <row r="2" spans="1:23" s="84" customFormat="1" ht="32.25" customHeight="1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79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97" t="str">
        <f>Summary!B4</f>
        <v>Fall 2021</v>
      </c>
      <c r="K2" s="80" t="str">
        <f>Summary!C4</f>
        <v>Fall 2022</v>
      </c>
      <c r="L2" s="81" t="s">
        <v>0</v>
      </c>
      <c r="M2" s="82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341" t="s">
        <v>1</v>
      </c>
      <c r="R2" s="97" t="str">
        <f>Summary!B4</f>
        <v>Fall 2021</v>
      </c>
      <c r="S2" s="80" t="str">
        <f>Summary!C4</f>
        <v>Fall 2022</v>
      </c>
      <c r="T2" s="81" t="s">
        <v>0</v>
      </c>
      <c r="U2" s="83" t="s">
        <v>1</v>
      </c>
    </row>
    <row r="3" spans="1:23" s="16" customFormat="1" ht="12.75" customHeight="1" x14ac:dyDescent="0.25">
      <c r="A3" s="173" t="s">
        <v>37</v>
      </c>
      <c r="B3" s="77">
        <f>'CNAS - 1st Yr'!B3+'CNAS - TR'!B3</f>
        <v>1651</v>
      </c>
      <c r="C3" s="12">
        <f>'CNAS - 1st Yr'!C3+'CNAS - TR'!C3</f>
        <v>1620</v>
      </c>
      <c r="D3" s="12">
        <f t="shared" ref="D3" si="0">C3-B3</f>
        <v>-31</v>
      </c>
      <c r="E3" s="130">
        <f t="shared" ref="E3" si="1">IF(ISERROR(D3/B3),"n/a",(D3/B3))</f>
        <v>-1.877649909145972E-2</v>
      </c>
      <c r="F3" s="98">
        <f>'CNAS - 1st Yr'!F3+'CNAS - TR'!F3</f>
        <v>1217</v>
      </c>
      <c r="G3" s="12">
        <f>'CNAS - 1st Yr'!G3+'CNAS - TR'!G3</f>
        <v>1296</v>
      </c>
      <c r="H3" s="12">
        <f t="shared" ref="H3" si="2">G3-F3</f>
        <v>79</v>
      </c>
      <c r="I3" s="143">
        <f t="shared" ref="I3" si="3">IF(ISERROR(H3/F3),"n/a",(H3/F3))</f>
        <v>6.4913722267871815E-2</v>
      </c>
      <c r="J3" s="98">
        <f>'CNAS - 1st Yr'!J3+'CNAS - TR'!J3</f>
        <v>57</v>
      </c>
      <c r="K3" s="12">
        <f>'CNAS - 1st Yr'!K3+'CNAS - TR'!K3</f>
        <v>48</v>
      </c>
      <c r="L3" s="12">
        <f t="shared" ref="L3" si="4">K3-J3</f>
        <v>-9</v>
      </c>
      <c r="M3" s="143">
        <f t="shared" ref="M3" si="5">IF(ISERROR(L3/J3),"n/a",(L3/J3))</f>
        <v>-0.15789473684210525</v>
      </c>
      <c r="N3" s="98">
        <f>'CNAS - 1st Yr'!N3+'CNAS - TR'!N3</f>
        <v>0</v>
      </c>
      <c r="O3" s="12">
        <f>'CNAS - 1st Yr'!O3+'CNAS - TR'!O3</f>
        <v>0</v>
      </c>
      <c r="P3" s="18">
        <f t="shared" ref="P3" si="6">SUM(O3-N3)</f>
        <v>0</v>
      </c>
      <c r="Q3" s="351" t="str">
        <f t="shared" ref="Q3" si="7">IF(ISERROR(P3/N3),"n/a",(P3/N3))</f>
        <v>n/a</v>
      </c>
      <c r="R3" s="98">
        <f>'CNAS - 1st Yr'!R3+'CNAS - TR'!R3</f>
        <v>0</v>
      </c>
      <c r="S3" s="12">
        <f>'CNAS - 1st Yr'!S3+'CNAS - TR'!S3</f>
        <v>0</v>
      </c>
      <c r="T3" s="18">
        <f t="shared" ref="T3:T4" si="8">SUM(S3-R3)</f>
        <v>0</v>
      </c>
      <c r="U3" s="40" t="str">
        <f t="shared" ref="U3:U4" si="9">IF(ISERROR(T3/R3),"n/a",(T3/R3))</f>
        <v>n/a</v>
      </c>
    </row>
    <row r="4" spans="1:23" s="16" customFormat="1" ht="12.75" customHeight="1" x14ac:dyDescent="0.25">
      <c r="A4" s="173" t="s">
        <v>38</v>
      </c>
      <c r="B4" s="77">
        <f>'CNAS - 1st Yr'!B4+'CNAS - TR'!B4</f>
        <v>7290</v>
      </c>
      <c r="C4" s="12">
        <f>'CNAS - 1st Yr'!C4+'CNAS - TR'!C4</f>
        <v>7071</v>
      </c>
      <c r="D4" s="12">
        <f t="shared" ref="D4:D25" si="10">C4-B4</f>
        <v>-219</v>
      </c>
      <c r="E4" s="130">
        <f t="shared" ref="E4:E25" si="11">IF(ISERROR(D4/B4),"n/a",(D4/B4))</f>
        <v>-3.0041152263374487E-2</v>
      </c>
      <c r="F4" s="98">
        <f>'CNAS - 1st Yr'!F4+'CNAS - TR'!F4</f>
        <v>3570</v>
      </c>
      <c r="G4" s="12">
        <f>'CNAS - 1st Yr'!G4+'CNAS - TR'!G4</f>
        <v>4487</v>
      </c>
      <c r="H4" s="12">
        <f t="shared" ref="H4:H25" si="12">G4-F4</f>
        <v>917</v>
      </c>
      <c r="I4" s="143">
        <f t="shared" ref="I4:I25" si="13">IF(ISERROR(H4/F4),"n/a",(H4/F4))</f>
        <v>0.25686274509803919</v>
      </c>
      <c r="J4" s="98">
        <f>'CNAS - 1st Yr'!J4+'CNAS - TR'!J4</f>
        <v>85</v>
      </c>
      <c r="K4" s="12">
        <f>'CNAS - 1st Yr'!K4+'CNAS - TR'!K4</f>
        <v>92</v>
      </c>
      <c r="L4" s="12">
        <f t="shared" ref="L4:L25" si="14">K4-J4</f>
        <v>7</v>
      </c>
      <c r="M4" s="143">
        <f t="shared" ref="M4:M25" si="15">IF(ISERROR(L4/J4),"n/a",(L4/J4))</f>
        <v>8.2352941176470587E-2</v>
      </c>
      <c r="N4" s="98">
        <f>'CNAS - 1st Yr'!N4+'CNAS - TR'!N4</f>
        <v>0</v>
      </c>
      <c r="O4" s="12">
        <f>'CNAS - 1st Yr'!O4+'CNAS - TR'!O4</f>
        <v>0</v>
      </c>
      <c r="P4" s="18">
        <f t="shared" ref="P4:P25" si="16">SUM(O4-N4)</f>
        <v>0</v>
      </c>
      <c r="Q4" s="351" t="str">
        <f t="shared" ref="Q4:Q25" si="17">IF(ISERROR(P4/N4),"n/a",(P4/N4))</f>
        <v>n/a</v>
      </c>
      <c r="R4" s="98">
        <f>'CNAS - 1st Yr'!R4+'CNAS - TR'!R4</f>
        <v>0</v>
      </c>
      <c r="S4" s="12">
        <f>'CNAS - 1st Yr'!S4+'CNAS - TR'!S4</f>
        <v>0</v>
      </c>
      <c r="T4" s="18">
        <f t="shared" si="8"/>
        <v>0</v>
      </c>
      <c r="U4" s="40" t="str">
        <f t="shared" si="9"/>
        <v>n/a</v>
      </c>
    </row>
    <row r="5" spans="1:23" ht="12.75" customHeight="1" x14ac:dyDescent="0.25">
      <c r="A5" s="173" t="s">
        <v>54</v>
      </c>
      <c r="B5" s="77">
        <f>'CNAS - 1st Yr'!B5+'CNAS - TR'!B5</f>
        <v>1131</v>
      </c>
      <c r="C5" s="12">
        <f>'CNAS - 1st Yr'!C5+'CNAS - TR'!C5</f>
        <v>1178</v>
      </c>
      <c r="D5" s="12">
        <f t="shared" si="10"/>
        <v>47</v>
      </c>
      <c r="E5" s="130">
        <f t="shared" si="11"/>
        <v>4.1556145004420869E-2</v>
      </c>
      <c r="F5" s="98">
        <f>'CNAS - 1st Yr'!F5+'CNAS - TR'!F5</f>
        <v>965</v>
      </c>
      <c r="G5" s="12">
        <f>'CNAS - 1st Yr'!G5+'CNAS - TR'!G5</f>
        <v>1051</v>
      </c>
      <c r="H5" s="12">
        <f t="shared" si="12"/>
        <v>86</v>
      </c>
      <c r="I5" s="143">
        <f t="shared" si="13"/>
        <v>8.9119170984455959E-2</v>
      </c>
      <c r="J5" s="98">
        <f>'CNAS - 1st Yr'!J5+'CNAS - TR'!J5</f>
        <v>22</v>
      </c>
      <c r="K5" s="12">
        <f>'CNAS - 1st Yr'!K5+'CNAS - TR'!K5</f>
        <v>21</v>
      </c>
      <c r="L5" s="12">
        <f t="shared" si="14"/>
        <v>-1</v>
      </c>
      <c r="M5" s="143">
        <f t="shared" si="15"/>
        <v>-4.5454545454545456E-2</v>
      </c>
      <c r="N5" s="98">
        <f>'CNAS - 1st Yr'!N5+'CNAS - TR'!N5</f>
        <v>0</v>
      </c>
      <c r="O5" s="12">
        <f>'CNAS - 1st Yr'!O5+'CNAS - TR'!O5</f>
        <v>0</v>
      </c>
      <c r="P5" s="18">
        <f t="shared" si="16"/>
        <v>0</v>
      </c>
      <c r="Q5" s="351" t="str">
        <f t="shared" si="17"/>
        <v>n/a</v>
      </c>
      <c r="R5" s="98">
        <f>'CNAS - 1st Yr'!R5+'CNAS - TR'!R5</f>
        <v>0</v>
      </c>
      <c r="S5" s="12">
        <f>'CNAS - 1st Yr'!S5+'CNAS - TR'!S5</f>
        <v>0</v>
      </c>
      <c r="T5" s="18">
        <f t="shared" ref="T5:T25" si="18">SUM(S5-R5)</f>
        <v>0</v>
      </c>
      <c r="U5" s="40" t="str">
        <f t="shared" ref="U5:U25" si="19">IF(ISERROR(T5/R5),"n/a",(T5/R5))</f>
        <v>n/a</v>
      </c>
    </row>
    <row r="6" spans="1:23" ht="12.75" customHeight="1" x14ac:dyDescent="0.25">
      <c r="A6" s="173" t="s">
        <v>39</v>
      </c>
      <c r="B6" s="77">
        <f>'CNAS - 1st Yr'!B6+'CNAS - TR'!B6</f>
        <v>816</v>
      </c>
      <c r="C6" s="12">
        <f>'CNAS - 1st Yr'!C6+'CNAS - TR'!C6</f>
        <v>675</v>
      </c>
      <c r="D6" s="12">
        <f t="shared" si="10"/>
        <v>-141</v>
      </c>
      <c r="E6" s="130">
        <f t="shared" si="11"/>
        <v>-0.17279411764705882</v>
      </c>
      <c r="F6" s="98">
        <f>'CNAS - 1st Yr'!F6+'CNAS - TR'!F6</f>
        <v>565</v>
      </c>
      <c r="G6" s="12">
        <f>'CNAS - 1st Yr'!G6+'CNAS - TR'!G6</f>
        <v>503</v>
      </c>
      <c r="H6" s="12">
        <f t="shared" si="12"/>
        <v>-62</v>
      </c>
      <c r="I6" s="143">
        <f t="shared" si="13"/>
        <v>-0.10973451327433628</v>
      </c>
      <c r="J6" s="98">
        <f>'CNAS - 1st Yr'!J6+'CNAS - TR'!J6</f>
        <v>18</v>
      </c>
      <c r="K6" s="12">
        <f>'CNAS - 1st Yr'!K6+'CNAS - TR'!K6</f>
        <v>7</v>
      </c>
      <c r="L6" s="12">
        <f t="shared" si="14"/>
        <v>-11</v>
      </c>
      <c r="M6" s="143">
        <f t="shared" si="15"/>
        <v>-0.61111111111111116</v>
      </c>
      <c r="N6" s="98">
        <f>'CNAS - 1st Yr'!N6+'CNAS - TR'!N6</f>
        <v>0</v>
      </c>
      <c r="O6" s="12">
        <f>'CNAS - 1st Yr'!O6+'CNAS - TR'!O6</f>
        <v>0</v>
      </c>
      <c r="P6" s="18">
        <f t="shared" si="16"/>
        <v>0</v>
      </c>
      <c r="Q6" s="351" t="str">
        <f t="shared" si="17"/>
        <v>n/a</v>
      </c>
      <c r="R6" s="98">
        <f>'CNAS - 1st Yr'!R6+'CNAS - TR'!R6</f>
        <v>0</v>
      </c>
      <c r="S6" s="12">
        <f>'CNAS - 1st Yr'!S6+'CNAS - TR'!S6</f>
        <v>0</v>
      </c>
      <c r="T6" s="18">
        <f t="shared" si="18"/>
        <v>0</v>
      </c>
      <c r="U6" s="40" t="str">
        <f t="shared" si="19"/>
        <v>n/a</v>
      </c>
    </row>
    <row r="7" spans="1:23" ht="12.75" customHeight="1" x14ac:dyDescent="0.25">
      <c r="A7" s="173" t="s">
        <v>124</v>
      </c>
      <c r="B7" s="77">
        <f>'CNAS - 1st Yr'!B7+'CNAS - TR'!B7</f>
        <v>169</v>
      </c>
      <c r="C7" s="12">
        <f>'CNAS - 1st Yr'!C7+'CNAS - TR'!C7</f>
        <v>250</v>
      </c>
      <c r="D7" s="12">
        <f t="shared" ref="D7" si="20">C7-B7</f>
        <v>81</v>
      </c>
      <c r="E7" s="130">
        <f t="shared" ref="E7" si="21">IF(ISERROR(D7/B7),"n/a",(D7/B7))</f>
        <v>0.47928994082840237</v>
      </c>
      <c r="F7" s="98">
        <f>'CNAS - 1st Yr'!F7+'CNAS - TR'!F7</f>
        <v>53</v>
      </c>
      <c r="G7" s="12">
        <f>'CNAS - 1st Yr'!G7+'CNAS - TR'!G7</f>
        <v>169</v>
      </c>
      <c r="H7" s="12">
        <f t="shared" ref="H7" si="22">G7-F7</f>
        <v>116</v>
      </c>
      <c r="I7" s="143">
        <f t="shared" ref="I7" si="23">IF(ISERROR(H7/F7),"n/a",(H7/F7))</f>
        <v>2.1886792452830188</v>
      </c>
      <c r="J7" s="98">
        <f>'CNAS - 1st Yr'!J7+'CNAS - TR'!J7</f>
        <v>1</v>
      </c>
      <c r="K7" s="12">
        <f>'CNAS - 1st Yr'!K7+'CNAS - TR'!K7</f>
        <v>2</v>
      </c>
      <c r="L7" s="12">
        <f t="shared" ref="L7" si="24">K7-J7</f>
        <v>1</v>
      </c>
      <c r="M7" s="143">
        <f t="shared" ref="M7" si="25">IF(ISERROR(L7/J7),"n/a",(L7/J7))</f>
        <v>1</v>
      </c>
      <c r="N7" s="98">
        <f>'CNAS - 1st Yr'!N7+'CNAS - TR'!N7</f>
        <v>0</v>
      </c>
      <c r="O7" s="12">
        <f>'CNAS - 1st Yr'!O7+'CNAS - TR'!O7</f>
        <v>0</v>
      </c>
      <c r="P7" s="18">
        <f t="shared" ref="P7" si="26">SUM(O7-N7)</f>
        <v>0</v>
      </c>
      <c r="Q7" s="351" t="str">
        <f t="shared" ref="Q7" si="27">IF(ISERROR(P7/N7),"n/a",(P7/N7))</f>
        <v>n/a</v>
      </c>
      <c r="R7" s="98">
        <f>'CNAS - 1st Yr'!R7+'CNAS - TR'!R7</f>
        <v>0</v>
      </c>
      <c r="S7" s="12">
        <f>'CNAS - 1st Yr'!S7+'CNAS - TR'!S7</f>
        <v>0</v>
      </c>
      <c r="T7" s="18">
        <f t="shared" ref="T7" si="28">SUM(S7-R7)</f>
        <v>0</v>
      </c>
      <c r="U7" s="40" t="str">
        <f t="shared" ref="U7" si="29">IF(ISERROR(T7/R7),"n/a",(T7/R7))</f>
        <v>n/a</v>
      </c>
    </row>
    <row r="8" spans="1:23" ht="12.75" customHeight="1" x14ac:dyDescent="0.25">
      <c r="A8" s="173" t="s">
        <v>116</v>
      </c>
      <c r="B8" s="77">
        <f>'CNAS - 1st Yr'!B8+'CNAS - TR'!B8</f>
        <v>86</v>
      </c>
      <c r="C8" s="12">
        <f>'CNAS - 1st Yr'!C8+'CNAS - TR'!C8</f>
        <v>81</v>
      </c>
      <c r="D8" s="12">
        <f t="shared" ref="D8" si="30">C8-B8</f>
        <v>-5</v>
      </c>
      <c r="E8" s="130">
        <f t="shared" ref="E8" si="31">IF(ISERROR(D8/B8),"n/a",(D8/B8))</f>
        <v>-5.8139534883720929E-2</v>
      </c>
      <c r="F8" s="98">
        <f>'CNAS - 1st Yr'!F8+'CNAS - TR'!F8</f>
        <v>62</v>
      </c>
      <c r="G8" s="12">
        <f>'CNAS - 1st Yr'!G8+'CNAS - TR'!G8</f>
        <v>50</v>
      </c>
      <c r="H8" s="12">
        <f t="shared" ref="H8" si="32">G8-F8</f>
        <v>-12</v>
      </c>
      <c r="I8" s="143">
        <f t="shared" ref="I8" si="33">IF(ISERROR(H8/F8),"n/a",(H8/F8))</f>
        <v>-0.19354838709677419</v>
      </c>
      <c r="J8" s="98">
        <f>'CNAS - 1st Yr'!J8+'CNAS - TR'!J8</f>
        <v>2</v>
      </c>
      <c r="K8" s="12">
        <f>'CNAS - 1st Yr'!K8+'CNAS - TR'!K8</f>
        <v>1</v>
      </c>
      <c r="L8" s="12">
        <f t="shared" ref="L8" si="34">K8-J8</f>
        <v>-1</v>
      </c>
      <c r="M8" s="143">
        <f t="shared" ref="M8" si="35">IF(ISERROR(L8/J8),"n/a",(L8/J8))</f>
        <v>-0.5</v>
      </c>
      <c r="N8" s="98">
        <f>'CNAS - 1st Yr'!N8+'CNAS - TR'!N8</f>
        <v>0</v>
      </c>
      <c r="O8" s="12">
        <f>'CNAS - 1st Yr'!O8+'CNAS - TR'!O8</f>
        <v>0</v>
      </c>
      <c r="P8" s="18">
        <f t="shared" ref="P8" si="36">SUM(O8-N8)</f>
        <v>0</v>
      </c>
      <c r="Q8" s="351" t="str">
        <f t="shared" ref="Q8" si="37">IF(ISERROR(P8/N8),"n/a",(P8/N8))</f>
        <v>n/a</v>
      </c>
      <c r="R8" s="98">
        <f>'CNAS - 1st Yr'!R8+'CNAS - TR'!R8</f>
        <v>0</v>
      </c>
      <c r="S8" s="12">
        <f>'CNAS - 1st Yr'!S8+'CNAS - TR'!S8</f>
        <v>0</v>
      </c>
      <c r="T8" s="18">
        <f t="shared" ref="T8" si="38">SUM(S8-R8)</f>
        <v>0</v>
      </c>
      <c r="U8" s="40" t="str">
        <f t="shared" ref="U8" si="39">IF(ISERROR(T8/R8),"n/a",(T8/R8))</f>
        <v>n/a</v>
      </c>
    </row>
    <row r="9" spans="1:23" ht="12.75" customHeight="1" x14ac:dyDescent="0.25">
      <c r="A9" s="173" t="s">
        <v>41</v>
      </c>
      <c r="B9" s="77">
        <f>'CNAS - 1st Yr'!B9+'CNAS - TR'!B9</f>
        <v>74</v>
      </c>
      <c r="C9" s="12">
        <f>'CNAS - 1st Yr'!C9+'CNAS - TR'!C9</f>
        <v>86</v>
      </c>
      <c r="D9" s="12">
        <f t="shared" si="10"/>
        <v>12</v>
      </c>
      <c r="E9" s="130">
        <f t="shared" si="11"/>
        <v>0.16216216216216217</v>
      </c>
      <c r="F9" s="98">
        <f>'CNAS - 1st Yr'!F9+'CNAS - TR'!F9</f>
        <v>43</v>
      </c>
      <c r="G9" s="12">
        <f>'CNAS - 1st Yr'!G9+'CNAS - TR'!G9</f>
        <v>50</v>
      </c>
      <c r="H9" s="12">
        <f t="shared" si="12"/>
        <v>7</v>
      </c>
      <c r="I9" s="143">
        <f t="shared" si="13"/>
        <v>0.16279069767441862</v>
      </c>
      <c r="J9" s="98">
        <f>'CNAS - 1st Yr'!J9+'CNAS - TR'!J9</f>
        <v>0</v>
      </c>
      <c r="K9" s="12">
        <f>'CNAS - 1st Yr'!K9+'CNAS - TR'!K9</f>
        <v>1</v>
      </c>
      <c r="L9" s="12">
        <f t="shared" si="14"/>
        <v>1</v>
      </c>
      <c r="M9" s="143" t="str">
        <f t="shared" si="15"/>
        <v>n/a</v>
      </c>
      <c r="N9" s="98">
        <f>'CNAS - 1st Yr'!N9+'CNAS - TR'!N9</f>
        <v>0</v>
      </c>
      <c r="O9" s="12">
        <f>'CNAS - 1st Yr'!O9+'CNAS - TR'!O9</f>
        <v>0</v>
      </c>
      <c r="P9" s="18">
        <f t="shared" si="16"/>
        <v>0</v>
      </c>
      <c r="Q9" s="351" t="str">
        <f t="shared" si="17"/>
        <v>n/a</v>
      </c>
      <c r="R9" s="98">
        <f>'CNAS - 1st Yr'!R9+'CNAS - TR'!R9</f>
        <v>0</v>
      </c>
      <c r="S9" s="12">
        <f>'CNAS - 1st Yr'!S9+'CNAS - TR'!S9</f>
        <v>0</v>
      </c>
      <c r="T9" s="18">
        <f t="shared" si="18"/>
        <v>0</v>
      </c>
      <c r="U9" s="40" t="str">
        <f t="shared" si="19"/>
        <v>n/a</v>
      </c>
    </row>
    <row r="10" spans="1:23" ht="12.75" customHeight="1" x14ac:dyDescent="0.25">
      <c r="A10" s="173" t="s">
        <v>123</v>
      </c>
      <c r="B10" s="77">
        <f>'CNAS - 1st Yr'!B10+'CNAS - TR'!B10</f>
        <v>26</v>
      </c>
      <c r="C10" s="12">
        <f>'CNAS - 1st Yr'!C10+'CNAS - TR'!C10</f>
        <v>19</v>
      </c>
      <c r="D10" s="12">
        <f t="shared" ref="D10" si="40">C10-B10</f>
        <v>-7</v>
      </c>
      <c r="E10" s="130">
        <f t="shared" ref="E10" si="41">IF(ISERROR(D10/B10),"n/a",(D10/B10))</f>
        <v>-0.26923076923076922</v>
      </c>
      <c r="F10" s="98">
        <f>'CNAS - 1st Yr'!F10+'CNAS - TR'!F10</f>
        <v>16</v>
      </c>
      <c r="G10" s="12">
        <f>'CNAS - 1st Yr'!G10+'CNAS - TR'!G10</f>
        <v>10</v>
      </c>
      <c r="H10" s="12">
        <f t="shared" ref="H10" si="42">G10-F10</f>
        <v>-6</v>
      </c>
      <c r="I10" s="143">
        <f t="shared" ref="I10" si="43">IF(ISERROR(H10/F10),"n/a",(H10/F10))</f>
        <v>-0.375</v>
      </c>
      <c r="J10" s="98">
        <f>'CNAS - 1st Yr'!J10+'CNAS - TR'!J10</f>
        <v>2</v>
      </c>
      <c r="K10" s="12">
        <f>'CNAS - 1st Yr'!K10+'CNAS - TR'!K10</f>
        <v>0</v>
      </c>
      <c r="L10" s="12">
        <f t="shared" ref="L10" si="44">K10-J10</f>
        <v>-2</v>
      </c>
      <c r="M10" s="143">
        <f t="shared" ref="M10" si="45">IF(ISERROR(L10/J10),"n/a",(L10/J10))</f>
        <v>-1</v>
      </c>
      <c r="N10" s="98">
        <f>'CNAS - 1st Yr'!N10+'CNAS - TR'!N10</f>
        <v>0</v>
      </c>
      <c r="O10" s="12">
        <f>'CNAS - 1st Yr'!O10+'CNAS - TR'!O10</f>
        <v>0</v>
      </c>
      <c r="P10" s="18">
        <f t="shared" ref="P10" si="46">SUM(O10-N10)</f>
        <v>0</v>
      </c>
      <c r="Q10" s="351" t="str">
        <f t="shared" ref="Q10" si="47">IF(ISERROR(P10/N10),"n/a",(P10/N10))</f>
        <v>n/a</v>
      </c>
      <c r="R10" s="98">
        <f>'CNAS - 1st Yr'!R10+'CNAS - TR'!R10</f>
        <v>0</v>
      </c>
      <c r="S10" s="12">
        <f>'CNAS - 1st Yr'!S10+'CNAS - TR'!S10</f>
        <v>0</v>
      </c>
      <c r="T10" s="18">
        <f t="shared" ref="T10" si="48">SUM(S10-R10)</f>
        <v>0</v>
      </c>
      <c r="U10" s="40" t="str">
        <f t="shared" ref="U10" si="49">IF(ISERROR(T10/R10),"n/a",(T10/R10))</f>
        <v>n/a</v>
      </c>
    </row>
    <row r="11" spans="1:23" ht="12.75" customHeight="1" x14ac:dyDescent="0.25">
      <c r="A11" s="173" t="s">
        <v>40</v>
      </c>
      <c r="B11" s="77">
        <f>'CNAS - 1st Yr'!B11+'CNAS - TR'!B11</f>
        <v>795</v>
      </c>
      <c r="C11" s="12">
        <f>'CNAS - 1st Yr'!C11+'CNAS - TR'!C11</f>
        <v>772</v>
      </c>
      <c r="D11" s="12">
        <f t="shared" si="10"/>
        <v>-23</v>
      </c>
      <c r="E11" s="130">
        <f t="shared" si="11"/>
        <v>-2.8930817610062894E-2</v>
      </c>
      <c r="F11" s="98">
        <f>'CNAS - 1st Yr'!F11+'CNAS - TR'!F11</f>
        <v>592</v>
      </c>
      <c r="G11" s="12">
        <f>'CNAS - 1st Yr'!G11+'CNAS - TR'!G11</f>
        <v>555</v>
      </c>
      <c r="H11" s="12">
        <f t="shared" si="12"/>
        <v>-37</v>
      </c>
      <c r="I11" s="143">
        <f t="shared" si="13"/>
        <v>-6.25E-2</v>
      </c>
      <c r="J11" s="98">
        <f>'CNAS - 1st Yr'!J11+'CNAS - TR'!J11</f>
        <v>9</v>
      </c>
      <c r="K11" s="12">
        <f>'CNAS - 1st Yr'!K11+'CNAS - TR'!K11</f>
        <v>11</v>
      </c>
      <c r="L11" s="12">
        <f t="shared" si="14"/>
        <v>2</v>
      </c>
      <c r="M11" s="143">
        <f t="shared" si="15"/>
        <v>0.22222222222222221</v>
      </c>
      <c r="N11" s="98">
        <f>'CNAS - 1st Yr'!N11+'CNAS - TR'!N11</f>
        <v>0</v>
      </c>
      <c r="O11" s="12">
        <f>'CNAS - 1st Yr'!O11+'CNAS - TR'!O11</f>
        <v>0</v>
      </c>
      <c r="P11" s="18">
        <f t="shared" si="16"/>
        <v>0</v>
      </c>
      <c r="Q11" s="351" t="str">
        <f t="shared" si="17"/>
        <v>n/a</v>
      </c>
      <c r="R11" s="98">
        <f>'CNAS - 1st Yr'!R11+'CNAS - TR'!R11</f>
        <v>0</v>
      </c>
      <c r="S11" s="12">
        <f>'CNAS - 1st Yr'!S11+'CNAS - TR'!S11</f>
        <v>0</v>
      </c>
      <c r="T11" s="18">
        <f t="shared" si="18"/>
        <v>0</v>
      </c>
      <c r="U11" s="40" t="str">
        <f t="shared" si="19"/>
        <v>n/a</v>
      </c>
    </row>
    <row r="12" spans="1:23" ht="12.75" customHeight="1" x14ac:dyDescent="0.25">
      <c r="A12" s="173" t="s">
        <v>43</v>
      </c>
      <c r="B12" s="77">
        <f>'CNAS - 1st Yr'!B12+'CNAS - TR'!B12</f>
        <v>68</v>
      </c>
      <c r="C12" s="12">
        <f>'CNAS - 1st Yr'!C12+'CNAS - TR'!C12</f>
        <v>70</v>
      </c>
      <c r="D12" s="12">
        <f t="shared" si="10"/>
        <v>2</v>
      </c>
      <c r="E12" s="130">
        <f t="shared" si="11"/>
        <v>2.9411764705882353E-2</v>
      </c>
      <c r="F12" s="98">
        <f>'CNAS - 1st Yr'!F12+'CNAS - TR'!F12</f>
        <v>38</v>
      </c>
      <c r="G12" s="12">
        <f>'CNAS - 1st Yr'!G12+'CNAS - TR'!G12</f>
        <v>36</v>
      </c>
      <c r="H12" s="12">
        <f t="shared" si="12"/>
        <v>-2</v>
      </c>
      <c r="I12" s="143">
        <f t="shared" si="13"/>
        <v>-5.2631578947368418E-2</v>
      </c>
      <c r="J12" s="98">
        <f>'CNAS - 1st Yr'!J12+'CNAS - TR'!J12</f>
        <v>3</v>
      </c>
      <c r="K12" s="12">
        <f>'CNAS - 1st Yr'!K12+'CNAS - TR'!K12</f>
        <v>0</v>
      </c>
      <c r="L12" s="12">
        <f t="shared" si="14"/>
        <v>-3</v>
      </c>
      <c r="M12" s="143">
        <f t="shared" si="15"/>
        <v>-1</v>
      </c>
      <c r="N12" s="98">
        <f>'CNAS - 1st Yr'!N12+'CNAS - TR'!N12</f>
        <v>0</v>
      </c>
      <c r="O12" s="12">
        <f>'CNAS - 1st Yr'!O12+'CNAS - TR'!O12</f>
        <v>0</v>
      </c>
      <c r="P12" s="18">
        <f t="shared" si="16"/>
        <v>0</v>
      </c>
      <c r="Q12" s="351" t="str">
        <f t="shared" si="17"/>
        <v>n/a</v>
      </c>
      <c r="R12" s="98">
        <f>'CNAS - 1st Yr'!R12+'CNAS - TR'!R12</f>
        <v>0</v>
      </c>
      <c r="S12" s="12">
        <f>'CNAS - 1st Yr'!S12+'CNAS - TR'!S12</f>
        <v>0</v>
      </c>
      <c r="T12" s="18">
        <f t="shared" si="18"/>
        <v>0</v>
      </c>
      <c r="U12" s="40" t="str">
        <f t="shared" si="19"/>
        <v>n/a</v>
      </c>
    </row>
    <row r="13" spans="1:23" ht="12.75" customHeight="1" x14ac:dyDescent="0.25">
      <c r="A13" s="173" t="s">
        <v>42</v>
      </c>
      <c r="B13" s="77">
        <f>'CNAS - 1st Yr'!B13+'CNAS - TR'!B13</f>
        <v>13</v>
      </c>
      <c r="C13" s="12">
        <f>'CNAS - 1st Yr'!C13+'CNAS - TR'!C13</f>
        <v>14</v>
      </c>
      <c r="D13" s="12">
        <f t="shared" si="10"/>
        <v>1</v>
      </c>
      <c r="E13" s="130">
        <f t="shared" si="11"/>
        <v>7.6923076923076927E-2</v>
      </c>
      <c r="F13" s="98">
        <f>'CNAS - 1st Yr'!F13+'CNAS - TR'!F13</f>
        <v>9</v>
      </c>
      <c r="G13" s="12">
        <f>'CNAS - 1st Yr'!G13+'CNAS - TR'!G13</f>
        <v>10</v>
      </c>
      <c r="H13" s="12">
        <f t="shared" si="12"/>
        <v>1</v>
      </c>
      <c r="I13" s="143">
        <f t="shared" si="13"/>
        <v>0.1111111111111111</v>
      </c>
      <c r="J13" s="98">
        <f>'CNAS - 1st Yr'!J13+'CNAS - TR'!J13</f>
        <v>0</v>
      </c>
      <c r="K13" s="12">
        <f>'CNAS - 1st Yr'!K13+'CNAS - TR'!K13</f>
        <v>0</v>
      </c>
      <c r="L13" s="12">
        <f t="shared" si="14"/>
        <v>0</v>
      </c>
      <c r="M13" s="143" t="str">
        <f t="shared" si="15"/>
        <v>n/a</v>
      </c>
      <c r="N13" s="98">
        <f>'CNAS - 1st Yr'!N13+'CNAS - TR'!N13</f>
        <v>0</v>
      </c>
      <c r="O13" s="12">
        <f>'CNAS - 1st Yr'!O13+'CNAS - TR'!O13</f>
        <v>0</v>
      </c>
      <c r="P13" s="18">
        <f t="shared" si="16"/>
        <v>0</v>
      </c>
      <c r="Q13" s="351" t="str">
        <f t="shared" si="17"/>
        <v>n/a</v>
      </c>
      <c r="R13" s="98">
        <f>'CNAS - 1st Yr'!R13+'CNAS - TR'!R13</f>
        <v>0</v>
      </c>
      <c r="S13" s="12">
        <f>'CNAS - 1st Yr'!S13+'CNAS - TR'!S13</f>
        <v>0</v>
      </c>
      <c r="T13" s="18">
        <f t="shared" si="18"/>
        <v>0</v>
      </c>
      <c r="U13" s="40" t="str">
        <f t="shared" si="19"/>
        <v>n/a</v>
      </c>
    </row>
    <row r="14" spans="1:23" ht="12.75" customHeight="1" x14ac:dyDescent="0.25">
      <c r="A14" s="173" t="s">
        <v>106</v>
      </c>
      <c r="B14" s="77">
        <f>'CNAS - 1st Yr'!B14+'CNAS - TR'!B14</f>
        <v>0</v>
      </c>
      <c r="C14" s="12">
        <f>'CNAS - 1st Yr'!C14+'CNAS - TR'!C14</f>
        <v>0</v>
      </c>
      <c r="D14" s="12">
        <f t="shared" si="10"/>
        <v>0</v>
      </c>
      <c r="E14" s="130" t="str">
        <f t="shared" si="11"/>
        <v>n/a</v>
      </c>
      <c r="F14" s="98">
        <f>'CNAS - 1st Yr'!F14+'CNAS - TR'!F14</f>
        <v>0</v>
      </c>
      <c r="G14" s="12">
        <f>'CNAS - 1st Yr'!G14+'CNAS - TR'!G14</f>
        <v>0</v>
      </c>
      <c r="H14" s="12">
        <f t="shared" si="12"/>
        <v>0</v>
      </c>
      <c r="I14" s="143" t="str">
        <f t="shared" si="13"/>
        <v>n/a</v>
      </c>
      <c r="J14" s="98">
        <f>'CNAS - 1st Yr'!J14+'CNAS - TR'!J14</f>
        <v>0</v>
      </c>
      <c r="K14" s="12">
        <f>'CNAS - 1st Yr'!K14+'CNAS - TR'!K14</f>
        <v>0</v>
      </c>
      <c r="L14" s="12">
        <f t="shared" si="14"/>
        <v>0</v>
      </c>
      <c r="M14" s="143" t="str">
        <f t="shared" si="15"/>
        <v>n/a</v>
      </c>
      <c r="N14" s="98">
        <f>'CNAS - 1st Yr'!N14+'CNAS - TR'!N14</f>
        <v>0</v>
      </c>
      <c r="O14" s="12">
        <f>'CNAS - 1st Yr'!O14+'CNAS - TR'!O14</f>
        <v>0</v>
      </c>
      <c r="P14" s="18">
        <f t="shared" si="16"/>
        <v>0</v>
      </c>
      <c r="Q14" s="351" t="str">
        <f t="shared" si="17"/>
        <v>n/a</v>
      </c>
      <c r="R14" s="98">
        <f>'CNAS - 1st Yr'!R14+'CNAS - TR'!R14</f>
        <v>0</v>
      </c>
      <c r="S14" s="12">
        <f>'CNAS - 1st Yr'!S14+'CNAS - TR'!S14</f>
        <v>0</v>
      </c>
      <c r="T14" s="18">
        <f t="shared" si="18"/>
        <v>0</v>
      </c>
      <c r="U14" s="40" t="str">
        <f t="shared" si="19"/>
        <v>n/a</v>
      </c>
    </row>
    <row r="15" spans="1:23" ht="12.75" customHeight="1" x14ac:dyDescent="0.25">
      <c r="A15" s="173" t="s">
        <v>44</v>
      </c>
      <c r="B15" s="77">
        <f>'CNAS - 1st Yr'!B15+'CNAS - TR'!B15</f>
        <v>869</v>
      </c>
      <c r="C15" s="12">
        <f>'CNAS - 1st Yr'!C15+'CNAS - TR'!C15</f>
        <v>775</v>
      </c>
      <c r="D15" s="12">
        <f t="shared" si="10"/>
        <v>-94</v>
      </c>
      <c r="E15" s="130">
        <f t="shared" si="11"/>
        <v>-0.10817031070195628</v>
      </c>
      <c r="F15" s="98">
        <f>'CNAS - 1st Yr'!F15+'CNAS - TR'!F15</f>
        <v>653</v>
      </c>
      <c r="G15" s="12">
        <f>'CNAS - 1st Yr'!G15+'CNAS - TR'!G15</f>
        <v>630</v>
      </c>
      <c r="H15" s="12">
        <f t="shared" si="12"/>
        <v>-23</v>
      </c>
      <c r="I15" s="143">
        <f t="shared" si="13"/>
        <v>-3.5222052067381319E-2</v>
      </c>
      <c r="J15" s="98">
        <f>'CNAS - 1st Yr'!J15+'CNAS - TR'!J15</f>
        <v>8</v>
      </c>
      <c r="K15" s="12">
        <f>'CNAS - 1st Yr'!K15+'CNAS - TR'!K15</f>
        <v>16</v>
      </c>
      <c r="L15" s="12">
        <f t="shared" si="14"/>
        <v>8</v>
      </c>
      <c r="M15" s="143">
        <f t="shared" si="15"/>
        <v>1</v>
      </c>
      <c r="N15" s="98">
        <f>'CNAS - 1st Yr'!N15+'CNAS - TR'!N15</f>
        <v>0</v>
      </c>
      <c r="O15" s="12">
        <f>'CNAS - 1st Yr'!O15+'CNAS - TR'!O15</f>
        <v>0</v>
      </c>
      <c r="P15" s="18">
        <f t="shared" si="16"/>
        <v>0</v>
      </c>
      <c r="Q15" s="351" t="str">
        <f t="shared" si="17"/>
        <v>n/a</v>
      </c>
      <c r="R15" s="98">
        <f>'CNAS - 1st Yr'!R15+'CNAS - TR'!R15</f>
        <v>0</v>
      </c>
      <c r="S15" s="12">
        <f>'CNAS - 1st Yr'!S15+'CNAS - TR'!S15</f>
        <v>0</v>
      </c>
      <c r="T15" s="18">
        <f t="shared" si="18"/>
        <v>0</v>
      </c>
      <c r="U15" s="40" t="str">
        <f t="shared" si="19"/>
        <v>n/a</v>
      </c>
    </row>
    <row r="16" spans="1:23" ht="12.75" customHeight="1" x14ac:dyDescent="0.25">
      <c r="A16" s="173" t="s">
        <v>46</v>
      </c>
      <c r="B16" s="77">
        <f>'CNAS - 1st Yr'!B16+'CNAS - TR'!B16</f>
        <v>184</v>
      </c>
      <c r="C16" s="12">
        <f>'CNAS - 1st Yr'!C16+'CNAS - TR'!C16</f>
        <v>171</v>
      </c>
      <c r="D16" s="12">
        <f t="shared" si="10"/>
        <v>-13</v>
      </c>
      <c r="E16" s="130">
        <f t="shared" si="11"/>
        <v>-7.0652173913043473E-2</v>
      </c>
      <c r="F16" s="98">
        <f>'CNAS - 1st Yr'!F16+'CNAS - TR'!F16</f>
        <v>119</v>
      </c>
      <c r="G16" s="12">
        <f>'CNAS - 1st Yr'!G16+'CNAS - TR'!G16</f>
        <v>117</v>
      </c>
      <c r="H16" s="12">
        <f t="shared" si="12"/>
        <v>-2</v>
      </c>
      <c r="I16" s="143">
        <f t="shared" si="13"/>
        <v>-1.680672268907563E-2</v>
      </c>
      <c r="J16" s="98">
        <f>'CNAS - 1st Yr'!J16+'CNAS - TR'!J16</f>
        <v>2</v>
      </c>
      <c r="K16" s="12">
        <f>'CNAS - 1st Yr'!K16+'CNAS - TR'!K16</f>
        <v>5</v>
      </c>
      <c r="L16" s="12">
        <f t="shared" si="14"/>
        <v>3</v>
      </c>
      <c r="M16" s="143">
        <f t="shared" si="15"/>
        <v>1.5</v>
      </c>
      <c r="N16" s="98">
        <f>'CNAS - 1st Yr'!N16+'CNAS - TR'!N16</f>
        <v>0</v>
      </c>
      <c r="O16" s="12">
        <f>'CNAS - 1st Yr'!O16+'CNAS - TR'!O16</f>
        <v>0</v>
      </c>
      <c r="P16" s="18">
        <f t="shared" si="16"/>
        <v>0</v>
      </c>
      <c r="Q16" s="351" t="str">
        <f t="shared" si="17"/>
        <v>n/a</v>
      </c>
      <c r="R16" s="98">
        <f>'CNAS - 1st Yr'!R16+'CNAS - TR'!R16</f>
        <v>0</v>
      </c>
      <c r="S16" s="12">
        <f>'CNAS - 1st Yr'!S16+'CNAS - TR'!S16</f>
        <v>0</v>
      </c>
      <c r="T16" s="18">
        <f t="shared" si="18"/>
        <v>0</v>
      </c>
      <c r="U16" s="40" t="str">
        <f t="shared" si="19"/>
        <v>n/a</v>
      </c>
    </row>
    <row r="17" spans="1:21" ht="12.75" customHeight="1" x14ac:dyDescent="0.25">
      <c r="A17" s="173" t="s">
        <v>45</v>
      </c>
      <c r="B17" s="77">
        <f>'CNAS - 1st Yr'!B17+'CNAS - TR'!B17</f>
        <v>397</v>
      </c>
      <c r="C17" s="12">
        <f>'CNAS - 1st Yr'!C17+'CNAS - TR'!C17</f>
        <v>342</v>
      </c>
      <c r="D17" s="12">
        <f t="shared" si="10"/>
        <v>-55</v>
      </c>
      <c r="E17" s="130">
        <f t="shared" si="11"/>
        <v>-0.1385390428211587</v>
      </c>
      <c r="F17" s="98">
        <f>'CNAS - 1st Yr'!F17+'CNAS - TR'!F17</f>
        <v>278</v>
      </c>
      <c r="G17" s="12">
        <f>'CNAS - 1st Yr'!G17+'CNAS - TR'!G17</f>
        <v>290</v>
      </c>
      <c r="H17" s="12">
        <f t="shared" si="12"/>
        <v>12</v>
      </c>
      <c r="I17" s="143">
        <f t="shared" si="13"/>
        <v>4.3165467625899283E-2</v>
      </c>
      <c r="J17" s="98">
        <f>'CNAS - 1st Yr'!J17+'CNAS - TR'!J17</f>
        <v>11</v>
      </c>
      <c r="K17" s="12">
        <f>'CNAS - 1st Yr'!K17+'CNAS - TR'!K17</f>
        <v>8</v>
      </c>
      <c r="L17" s="12">
        <f t="shared" si="14"/>
        <v>-3</v>
      </c>
      <c r="M17" s="143">
        <f t="shared" si="15"/>
        <v>-0.27272727272727271</v>
      </c>
      <c r="N17" s="98">
        <f>'CNAS - 1st Yr'!N17+'CNAS - TR'!N17</f>
        <v>0</v>
      </c>
      <c r="O17" s="12">
        <f>'CNAS - 1st Yr'!O17+'CNAS - TR'!O17</f>
        <v>0</v>
      </c>
      <c r="P17" s="18">
        <f t="shared" si="16"/>
        <v>0</v>
      </c>
      <c r="Q17" s="351" t="str">
        <f t="shared" si="17"/>
        <v>n/a</v>
      </c>
      <c r="R17" s="98">
        <f>'CNAS - 1st Yr'!R17+'CNAS - TR'!R17</f>
        <v>0</v>
      </c>
      <c r="S17" s="12">
        <f>'CNAS - 1st Yr'!S17+'CNAS - TR'!S17</f>
        <v>0</v>
      </c>
      <c r="T17" s="18">
        <f t="shared" si="18"/>
        <v>0</v>
      </c>
      <c r="U17" s="40" t="str">
        <f t="shared" si="19"/>
        <v>n/a</v>
      </c>
    </row>
    <row r="18" spans="1:21" ht="12.75" customHeight="1" x14ac:dyDescent="0.25">
      <c r="A18" s="173" t="s">
        <v>50</v>
      </c>
      <c r="B18" s="77">
        <f>'CNAS - 1st Yr'!B18+'CNAS - TR'!B18</f>
        <v>935</v>
      </c>
      <c r="C18" s="12">
        <f>'CNAS - 1st Yr'!C18+'CNAS - TR'!C18</f>
        <v>923</v>
      </c>
      <c r="D18" s="12">
        <f t="shared" si="10"/>
        <v>-12</v>
      </c>
      <c r="E18" s="130">
        <f t="shared" si="11"/>
        <v>-1.2834224598930482E-2</v>
      </c>
      <c r="F18" s="98">
        <f>'CNAS - 1st Yr'!F18+'CNAS - TR'!F18</f>
        <v>650</v>
      </c>
      <c r="G18" s="12">
        <f>'CNAS - 1st Yr'!G18+'CNAS - TR'!G18</f>
        <v>725</v>
      </c>
      <c r="H18" s="12">
        <f t="shared" si="12"/>
        <v>75</v>
      </c>
      <c r="I18" s="143">
        <f t="shared" si="13"/>
        <v>0.11538461538461539</v>
      </c>
      <c r="J18" s="98">
        <f>'CNAS - 1st Yr'!J18+'CNAS - TR'!J18</f>
        <v>12</v>
      </c>
      <c r="K18" s="12">
        <f>'CNAS - 1st Yr'!K18+'CNAS - TR'!K18</f>
        <v>20</v>
      </c>
      <c r="L18" s="12">
        <f t="shared" si="14"/>
        <v>8</v>
      </c>
      <c r="M18" s="143">
        <f t="shared" si="15"/>
        <v>0.66666666666666663</v>
      </c>
      <c r="N18" s="98">
        <f>'CNAS - 1st Yr'!N18+'CNAS - TR'!N18</f>
        <v>0</v>
      </c>
      <c r="O18" s="12">
        <f>'CNAS - 1st Yr'!O18+'CNAS - TR'!O18</f>
        <v>0</v>
      </c>
      <c r="P18" s="18">
        <f t="shared" si="16"/>
        <v>0</v>
      </c>
      <c r="Q18" s="351" t="str">
        <f t="shared" si="17"/>
        <v>n/a</v>
      </c>
      <c r="R18" s="98">
        <f>'CNAS - 1st Yr'!R18+'CNAS - TR'!R18</f>
        <v>0</v>
      </c>
      <c r="S18" s="12">
        <f>'CNAS - 1st Yr'!S18+'CNAS - TR'!S18</f>
        <v>0</v>
      </c>
      <c r="T18" s="18">
        <f t="shared" si="18"/>
        <v>0</v>
      </c>
      <c r="U18" s="40" t="str">
        <f t="shared" si="19"/>
        <v>n/a</v>
      </c>
    </row>
    <row r="19" spans="1:21" ht="12.75" customHeight="1" x14ac:dyDescent="0.25">
      <c r="A19" s="173" t="s">
        <v>51</v>
      </c>
      <c r="B19" s="77">
        <f>'CNAS - 1st Yr'!B19+'CNAS - TR'!B19</f>
        <v>422</v>
      </c>
      <c r="C19" s="12">
        <f>'CNAS - 1st Yr'!C19+'CNAS - TR'!C19</f>
        <v>440</v>
      </c>
      <c r="D19" s="12">
        <f t="shared" si="10"/>
        <v>18</v>
      </c>
      <c r="E19" s="130">
        <f t="shared" si="11"/>
        <v>4.2654028436018961E-2</v>
      </c>
      <c r="F19" s="98">
        <f>'CNAS - 1st Yr'!F19+'CNAS - TR'!F19</f>
        <v>298</v>
      </c>
      <c r="G19" s="12">
        <f>'CNAS - 1st Yr'!G19+'CNAS - TR'!G19</f>
        <v>361</v>
      </c>
      <c r="H19" s="12">
        <f t="shared" si="12"/>
        <v>63</v>
      </c>
      <c r="I19" s="143">
        <f t="shared" si="13"/>
        <v>0.21140939597315436</v>
      </c>
      <c r="J19" s="98">
        <f>'CNAS - 1st Yr'!J19+'CNAS - TR'!J19</f>
        <v>3</v>
      </c>
      <c r="K19" s="12">
        <f>'CNAS - 1st Yr'!K19+'CNAS - TR'!K19</f>
        <v>4</v>
      </c>
      <c r="L19" s="12">
        <f t="shared" si="14"/>
        <v>1</v>
      </c>
      <c r="M19" s="143">
        <f t="shared" si="15"/>
        <v>0.33333333333333331</v>
      </c>
      <c r="N19" s="98">
        <f>'CNAS - 1st Yr'!N19+'CNAS - TR'!N19</f>
        <v>0</v>
      </c>
      <c r="O19" s="12">
        <f>'CNAS - 1st Yr'!O19+'CNAS - TR'!O19</f>
        <v>0</v>
      </c>
      <c r="P19" s="18">
        <f t="shared" si="16"/>
        <v>0</v>
      </c>
      <c r="Q19" s="351" t="str">
        <f t="shared" si="17"/>
        <v>n/a</v>
      </c>
      <c r="R19" s="98">
        <f>'CNAS - 1st Yr'!R19+'CNAS - TR'!R19</f>
        <v>0</v>
      </c>
      <c r="S19" s="12">
        <f>'CNAS - 1st Yr'!S19+'CNAS - TR'!S19</f>
        <v>0</v>
      </c>
      <c r="T19" s="18">
        <f t="shared" si="18"/>
        <v>0</v>
      </c>
      <c r="U19" s="40" t="str">
        <f t="shared" si="19"/>
        <v>n/a</v>
      </c>
    </row>
    <row r="20" spans="1:21" ht="12.75" customHeight="1" x14ac:dyDescent="0.25">
      <c r="A20" s="173" t="s">
        <v>52</v>
      </c>
      <c r="B20" s="77">
        <f>'CNAS - 1st Yr'!B20+'CNAS - TR'!B20</f>
        <v>148</v>
      </c>
      <c r="C20" s="12">
        <f>'CNAS - 1st Yr'!C20+'CNAS - TR'!C20</f>
        <v>200</v>
      </c>
      <c r="D20" s="12">
        <f t="shared" si="10"/>
        <v>52</v>
      </c>
      <c r="E20" s="130">
        <f t="shared" si="11"/>
        <v>0.35135135135135137</v>
      </c>
      <c r="F20" s="98">
        <f>'CNAS - 1st Yr'!F20+'CNAS - TR'!F20</f>
        <v>90</v>
      </c>
      <c r="G20" s="12">
        <f>'CNAS - 1st Yr'!G20+'CNAS - TR'!G20</f>
        <v>108</v>
      </c>
      <c r="H20" s="12">
        <f t="shared" si="12"/>
        <v>18</v>
      </c>
      <c r="I20" s="143">
        <f t="shared" si="13"/>
        <v>0.2</v>
      </c>
      <c r="J20" s="98">
        <f>'CNAS - 1st Yr'!J20+'CNAS - TR'!J20</f>
        <v>4</v>
      </c>
      <c r="K20" s="12">
        <f>'CNAS - 1st Yr'!K20+'CNAS - TR'!K20</f>
        <v>7</v>
      </c>
      <c r="L20" s="12">
        <f t="shared" si="14"/>
        <v>3</v>
      </c>
      <c r="M20" s="143">
        <f t="shared" si="15"/>
        <v>0.75</v>
      </c>
      <c r="N20" s="98">
        <f>'CNAS - 1st Yr'!N20+'CNAS - TR'!N20</f>
        <v>0</v>
      </c>
      <c r="O20" s="12">
        <f>'CNAS - 1st Yr'!O20+'CNAS - TR'!O20</f>
        <v>0</v>
      </c>
      <c r="P20" s="18">
        <f t="shared" si="16"/>
        <v>0</v>
      </c>
      <c r="Q20" s="351" t="str">
        <f t="shared" si="17"/>
        <v>n/a</v>
      </c>
      <c r="R20" s="98">
        <f>'CNAS - 1st Yr'!R20+'CNAS - TR'!R20</f>
        <v>0</v>
      </c>
      <c r="S20" s="12">
        <f>'CNAS - 1st Yr'!S20+'CNAS - TR'!S20</f>
        <v>0</v>
      </c>
      <c r="T20" s="18">
        <f t="shared" si="18"/>
        <v>0</v>
      </c>
      <c r="U20" s="40" t="str">
        <f t="shared" si="19"/>
        <v>n/a</v>
      </c>
    </row>
    <row r="21" spans="1:21" ht="12.75" customHeight="1" x14ac:dyDescent="0.25">
      <c r="A21" s="173" t="s">
        <v>53</v>
      </c>
      <c r="B21" s="77">
        <f>'CNAS - 1st Yr'!B21+'CNAS - TR'!B21</f>
        <v>237</v>
      </c>
      <c r="C21" s="12">
        <f>'CNAS - 1st Yr'!C21+'CNAS - TR'!C21</f>
        <v>186</v>
      </c>
      <c r="D21" s="12">
        <f t="shared" si="10"/>
        <v>-51</v>
      </c>
      <c r="E21" s="130">
        <f t="shared" si="11"/>
        <v>-0.21518987341772153</v>
      </c>
      <c r="F21" s="98">
        <f>'CNAS - 1st Yr'!F21+'CNAS - TR'!F21</f>
        <v>208</v>
      </c>
      <c r="G21" s="12">
        <f>'CNAS - 1st Yr'!G21+'CNAS - TR'!G21</f>
        <v>158</v>
      </c>
      <c r="H21" s="12">
        <f t="shared" si="12"/>
        <v>-50</v>
      </c>
      <c r="I21" s="143">
        <f t="shared" si="13"/>
        <v>-0.24038461538461539</v>
      </c>
      <c r="J21" s="98">
        <f>'CNAS - 1st Yr'!J21+'CNAS - TR'!J21</f>
        <v>3</v>
      </c>
      <c r="K21" s="12">
        <f>'CNAS - 1st Yr'!K21+'CNAS - TR'!K21</f>
        <v>5</v>
      </c>
      <c r="L21" s="12">
        <f t="shared" si="14"/>
        <v>2</v>
      </c>
      <c r="M21" s="143">
        <f t="shared" si="15"/>
        <v>0.66666666666666663</v>
      </c>
      <c r="N21" s="98">
        <f>'CNAS - 1st Yr'!N21+'CNAS - TR'!N21</f>
        <v>0</v>
      </c>
      <c r="O21" s="12">
        <f>'CNAS - 1st Yr'!O21+'CNAS - TR'!O21</f>
        <v>0</v>
      </c>
      <c r="P21" s="18">
        <f t="shared" si="16"/>
        <v>0</v>
      </c>
      <c r="Q21" s="351" t="str">
        <f t="shared" si="17"/>
        <v>n/a</v>
      </c>
      <c r="R21" s="98">
        <f>'CNAS - 1st Yr'!R21+'CNAS - TR'!R21</f>
        <v>0</v>
      </c>
      <c r="S21" s="12">
        <f>'CNAS - 1st Yr'!S21+'CNAS - TR'!S21</f>
        <v>0</v>
      </c>
      <c r="T21" s="18">
        <f t="shared" si="18"/>
        <v>0</v>
      </c>
      <c r="U21" s="40" t="str">
        <f t="shared" si="19"/>
        <v>n/a</v>
      </c>
    </row>
    <row r="22" spans="1:21" ht="12.75" customHeight="1" x14ac:dyDescent="0.25">
      <c r="A22" s="173" t="s">
        <v>129</v>
      </c>
      <c r="B22" s="77">
        <f>'CNAS - 1st Yr'!B22+'CNAS - TR'!B22</f>
        <v>0</v>
      </c>
      <c r="C22" s="12">
        <f>'CNAS - 1st Yr'!C22+'CNAS - TR'!C22</f>
        <v>35</v>
      </c>
      <c r="D22" s="12">
        <f t="shared" ref="D22" si="50">C22-B22</f>
        <v>35</v>
      </c>
      <c r="E22" s="130" t="str">
        <f t="shared" ref="E22" si="51">IF(ISERROR(D22/B22),"n/a",(D22/B22))</f>
        <v>n/a</v>
      </c>
      <c r="F22" s="98">
        <f>'CNAS - 1st Yr'!F22+'CNAS - TR'!F22</f>
        <v>0</v>
      </c>
      <c r="G22" s="12">
        <f>'CNAS - 1st Yr'!G22+'CNAS - TR'!G22</f>
        <v>33</v>
      </c>
      <c r="H22" s="12">
        <f t="shared" ref="H22" si="52">G22-F22</f>
        <v>33</v>
      </c>
      <c r="I22" s="143" t="str">
        <f t="shared" ref="I22" si="53">IF(ISERROR(H22/F22),"n/a",(H22/F22))</f>
        <v>n/a</v>
      </c>
      <c r="J22" s="98">
        <f>'CNAS - 1st Yr'!J22+'CNAS - TR'!J22</f>
        <v>0</v>
      </c>
      <c r="K22" s="12">
        <f>'CNAS - 1st Yr'!K22+'CNAS - TR'!K22</f>
        <v>0</v>
      </c>
      <c r="L22" s="12">
        <f t="shared" ref="L22" si="54">K22-J22</f>
        <v>0</v>
      </c>
      <c r="M22" s="143" t="str">
        <f t="shared" ref="M22" si="55">IF(ISERROR(L22/J22),"n/a",(L22/J22))</f>
        <v>n/a</v>
      </c>
      <c r="N22" s="98">
        <f>'CNAS - 1st Yr'!N22+'CNAS - TR'!N22</f>
        <v>0</v>
      </c>
      <c r="O22" s="12">
        <f>'CNAS - 1st Yr'!O22+'CNAS - TR'!O22</f>
        <v>0</v>
      </c>
      <c r="P22" s="18">
        <f t="shared" ref="P22" si="56">SUM(O22-N22)</f>
        <v>0</v>
      </c>
      <c r="Q22" s="351" t="str">
        <f t="shared" ref="Q22" si="57">IF(ISERROR(P22/N22),"n/a",(P22/N22))</f>
        <v>n/a</v>
      </c>
      <c r="R22" s="98">
        <f>'CNAS - 1st Yr'!R22+'CNAS - TR'!R22</f>
        <v>0</v>
      </c>
      <c r="S22" s="12">
        <f>'CNAS - 1st Yr'!S22+'CNAS - TR'!S22</f>
        <v>0</v>
      </c>
      <c r="T22" s="18">
        <f t="shared" ref="T22" si="58">SUM(S22-R22)</f>
        <v>0</v>
      </c>
      <c r="U22" s="40" t="str">
        <f t="shared" ref="U22" si="59">IF(ISERROR(T22/R22),"n/a",(T22/R22))</f>
        <v>n/a</v>
      </c>
    </row>
    <row r="23" spans="1:21" ht="12.75" customHeight="1" x14ac:dyDescent="0.25">
      <c r="A23" s="173" t="s">
        <v>47</v>
      </c>
      <c r="B23" s="77">
        <f>'CNAS - 1st Yr'!B23+'CNAS - TR'!B23</f>
        <v>958</v>
      </c>
      <c r="C23" s="12">
        <f>'CNAS - 1st Yr'!C23+'CNAS - TR'!C23</f>
        <v>848</v>
      </c>
      <c r="D23" s="12">
        <f t="shared" si="10"/>
        <v>-110</v>
      </c>
      <c r="E23" s="130">
        <f t="shared" si="11"/>
        <v>-0.11482254697286012</v>
      </c>
      <c r="F23" s="98">
        <f>'CNAS - 1st Yr'!F23+'CNAS - TR'!F23</f>
        <v>606</v>
      </c>
      <c r="G23" s="12">
        <f>'CNAS - 1st Yr'!G23+'CNAS - TR'!G23</f>
        <v>631</v>
      </c>
      <c r="H23" s="12">
        <f t="shared" si="12"/>
        <v>25</v>
      </c>
      <c r="I23" s="143">
        <f t="shared" si="13"/>
        <v>4.1254125412541254E-2</v>
      </c>
      <c r="J23" s="98">
        <f>'CNAS - 1st Yr'!J23+'CNAS - TR'!J23</f>
        <v>14</v>
      </c>
      <c r="K23" s="12">
        <f>'CNAS - 1st Yr'!K23+'CNAS - TR'!K23</f>
        <v>9</v>
      </c>
      <c r="L23" s="12">
        <f t="shared" si="14"/>
        <v>-5</v>
      </c>
      <c r="M23" s="143">
        <f t="shared" si="15"/>
        <v>-0.35714285714285715</v>
      </c>
      <c r="N23" s="98">
        <f>'CNAS - 1st Yr'!N23+'CNAS - TR'!N23</f>
        <v>0</v>
      </c>
      <c r="O23" s="12">
        <f>'CNAS - 1st Yr'!O23+'CNAS - TR'!O23</f>
        <v>0</v>
      </c>
      <c r="P23" s="18">
        <f t="shared" si="16"/>
        <v>0</v>
      </c>
      <c r="Q23" s="351" t="str">
        <f t="shared" si="17"/>
        <v>n/a</v>
      </c>
      <c r="R23" s="98">
        <f>'CNAS - 1st Yr'!R23+'CNAS - TR'!R23</f>
        <v>0</v>
      </c>
      <c r="S23" s="12">
        <f>'CNAS - 1st Yr'!S23+'CNAS - TR'!S23</f>
        <v>0</v>
      </c>
      <c r="T23" s="18">
        <f t="shared" si="18"/>
        <v>0</v>
      </c>
      <c r="U23" s="40" t="str">
        <f t="shared" si="19"/>
        <v>n/a</v>
      </c>
    </row>
    <row r="24" spans="1:21" s="3" customFormat="1" x14ac:dyDescent="0.25">
      <c r="A24" s="173" t="s">
        <v>48</v>
      </c>
      <c r="B24" s="77">
        <f>'CNAS - 1st Yr'!B24+'CNAS - TR'!B24</f>
        <v>250</v>
      </c>
      <c r="C24" s="12">
        <f>'CNAS - 1st Yr'!C24+'CNAS - TR'!C24</f>
        <v>224</v>
      </c>
      <c r="D24" s="12">
        <f t="shared" si="10"/>
        <v>-26</v>
      </c>
      <c r="E24" s="130">
        <f t="shared" si="11"/>
        <v>-0.104</v>
      </c>
      <c r="F24" s="98">
        <f>'CNAS - 1st Yr'!F24+'CNAS - TR'!F24</f>
        <v>169</v>
      </c>
      <c r="G24" s="12">
        <f>'CNAS - 1st Yr'!G24+'CNAS - TR'!G24</f>
        <v>174</v>
      </c>
      <c r="H24" s="12">
        <f t="shared" si="12"/>
        <v>5</v>
      </c>
      <c r="I24" s="143">
        <f t="shared" si="13"/>
        <v>2.9585798816568046E-2</v>
      </c>
      <c r="J24" s="98">
        <f>'CNAS - 1st Yr'!J24+'CNAS - TR'!J24</f>
        <v>2</v>
      </c>
      <c r="K24" s="12">
        <f>'CNAS - 1st Yr'!K24+'CNAS - TR'!K24</f>
        <v>2</v>
      </c>
      <c r="L24" s="12">
        <f t="shared" si="14"/>
        <v>0</v>
      </c>
      <c r="M24" s="143">
        <f t="shared" si="15"/>
        <v>0</v>
      </c>
      <c r="N24" s="98">
        <f>'CNAS - 1st Yr'!N24+'CNAS - TR'!N24</f>
        <v>0</v>
      </c>
      <c r="O24" s="12">
        <f>'CNAS - 1st Yr'!O24+'CNAS - TR'!O24</f>
        <v>0</v>
      </c>
      <c r="P24" s="18">
        <f t="shared" si="16"/>
        <v>0</v>
      </c>
      <c r="Q24" s="351" t="str">
        <f t="shared" si="17"/>
        <v>n/a</v>
      </c>
      <c r="R24" s="98">
        <f>'CNAS - 1st Yr'!R24+'CNAS - TR'!R24</f>
        <v>0</v>
      </c>
      <c r="S24" s="12">
        <f>'CNAS - 1st Yr'!S24+'CNAS - TR'!S24</f>
        <v>0</v>
      </c>
      <c r="T24" s="18">
        <f t="shared" si="18"/>
        <v>0</v>
      </c>
      <c r="U24" s="40" t="str">
        <f t="shared" si="19"/>
        <v>n/a</v>
      </c>
    </row>
    <row r="25" spans="1:21" ht="13.8" thickBot="1" x14ac:dyDescent="0.3">
      <c r="A25" s="355" t="s">
        <v>49</v>
      </c>
      <c r="B25" s="356">
        <f>'CNAS - 1st Yr'!B25+'CNAS - TR'!B25</f>
        <v>452</v>
      </c>
      <c r="C25" s="357">
        <f>'CNAS - 1st Yr'!C25+'CNAS - TR'!C25</f>
        <v>471</v>
      </c>
      <c r="D25" s="357">
        <f t="shared" si="10"/>
        <v>19</v>
      </c>
      <c r="E25" s="358">
        <f t="shared" si="11"/>
        <v>4.2035398230088498E-2</v>
      </c>
      <c r="F25" s="359">
        <f>'CNAS - 1st Yr'!F25+'CNAS - TR'!F25</f>
        <v>294</v>
      </c>
      <c r="G25" s="357">
        <f>'CNAS - 1st Yr'!G25+'CNAS - TR'!G25</f>
        <v>282</v>
      </c>
      <c r="H25" s="357">
        <f t="shared" si="12"/>
        <v>-12</v>
      </c>
      <c r="I25" s="360">
        <f t="shared" si="13"/>
        <v>-4.0816326530612242E-2</v>
      </c>
      <c r="J25" s="359">
        <f>'CNAS - 1st Yr'!J25+'CNAS - TR'!J25</f>
        <v>8</v>
      </c>
      <c r="K25" s="357">
        <f>'CNAS - 1st Yr'!K25+'CNAS - TR'!K25</f>
        <v>4</v>
      </c>
      <c r="L25" s="357">
        <f t="shared" si="14"/>
        <v>-4</v>
      </c>
      <c r="M25" s="360">
        <f t="shared" si="15"/>
        <v>-0.5</v>
      </c>
      <c r="N25" s="359">
        <f>'CNAS - 1st Yr'!N25+'CNAS - TR'!N25</f>
        <v>0</v>
      </c>
      <c r="O25" s="357">
        <f>'CNAS - 1st Yr'!O25+'CNAS - TR'!O25</f>
        <v>0</v>
      </c>
      <c r="P25" s="344">
        <f t="shared" si="16"/>
        <v>0</v>
      </c>
      <c r="Q25" s="365" t="str">
        <f t="shared" si="17"/>
        <v>n/a</v>
      </c>
      <c r="R25" s="98">
        <f>'CNAS - 1st Yr'!R25+'CNAS - TR'!R25</f>
        <v>0</v>
      </c>
      <c r="S25" s="12">
        <f>'CNAS - 1st Yr'!S25+'CNAS - TR'!S25</f>
        <v>0</v>
      </c>
      <c r="T25" s="18">
        <f t="shared" si="18"/>
        <v>0</v>
      </c>
      <c r="U25" s="40" t="str">
        <f t="shared" si="19"/>
        <v>n/a</v>
      </c>
    </row>
    <row r="26" spans="1:21" ht="14.4" thickTop="1" thickBot="1" x14ac:dyDescent="0.3">
      <c r="A26" s="361" t="s">
        <v>9</v>
      </c>
      <c r="B26" s="346">
        <f>SUM(B3:B25)</f>
        <v>16971</v>
      </c>
      <c r="C26" s="362">
        <f>SUM(C3:C25)</f>
        <v>16451</v>
      </c>
      <c r="D26" s="348">
        <f>SUM(C26-B26)</f>
        <v>-520</v>
      </c>
      <c r="E26" s="363">
        <f>IF(ISERROR(D26/B26),"n/a",(D26/B26))</f>
        <v>-3.0640504389841495E-2</v>
      </c>
      <c r="F26" s="364">
        <f>SUM(F3:F25)</f>
        <v>10495</v>
      </c>
      <c r="G26" s="362">
        <f>SUM(G3:G25)</f>
        <v>11726</v>
      </c>
      <c r="H26" s="348">
        <f>SUM(G26-F26)</f>
        <v>1231</v>
      </c>
      <c r="I26" s="363">
        <f>IF(ISERROR(H26/F26),"n/a",(H26/F26))</f>
        <v>0.1172939494997618</v>
      </c>
      <c r="J26" s="353">
        <f>SUM(J3:J25)</f>
        <v>266</v>
      </c>
      <c r="K26" s="362">
        <f>SUM(K3:K25)</f>
        <v>263</v>
      </c>
      <c r="L26" s="348">
        <f>SUM(K26-J26)</f>
        <v>-3</v>
      </c>
      <c r="M26" s="363">
        <f>IF(ISERROR(L26/J26),"n/a",(L26/J26))</f>
        <v>-1.1278195488721804E-2</v>
      </c>
      <c r="N26" s="364">
        <f>SUM(N3:N25)</f>
        <v>0</v>
      </c>
      <c r="O26" s="362">
        <f>SUM(O3:O25)</f>
        <v>0</v>
      </c>
      <c r="P26" s="348">
        <f>SUM(O26-N26)</f>
        <v>0</v>
      </c>
      <c r="Q26" s="366" t="str">
        <f>IF(ISERROR(P26/N26),"n/a",(P26/N26))</f>
        <v>n/a</v>
      </c>
      <c r="R26" s="353">
        <f>SUM(R3:R25)</f>
        <v>0</v>
      </c>
      <c r="S26" s="362">
        <f>SUM(S3:S25)</f>
        <v>0</v>
      </c>
      <c r="T26" s="348">
        <f>SUM(S26-R26)</f>
        <v>0</v>
      </c>
      <c r="U26" s="349" t="str">
        <f>IF(ISERROR(T26/R26),"n/a",(T26/R26))</f>
        <v>n/a</v>
      </c>
    </row>
    <row r="27" spans="1:21" x14ac:dyDescent="0.25">
      <c r="D27" s="28"/>
      <c r="E27" s="29"/>
    </row>
    <row r="28" spans="1:21" x14ac:dyDescent="0.25">
      <c r="E28" s="29"/>
    </row>
    <row r="29" spans="1:21" x14ac:dyDescent="0.25">
      <c r="E29" s="29"/>
    </row>
    <row r="30" spans="1:21" ht="26.4" x14ac:dyDescent="0.25">
      <c r="A30" s="62" t="s">
        <v>121</v>
      </c>
      <c r="E30" s="29"/>
    </row>
    <row r="31" spans="1:21" x14ac:dyDescent="0.25">
      <c r="E31" s="29"/>
    </row>
    <row r="32" spans="1:21" x14ac:dyDescent="0.25">
      <c r="E32" s="29"/>
    </row>
    <row r="33" spans="5:5" x14ac:dyDescent="0.25">
      <c r="E33" s="29"/>
    </row>
    <row r="34" spans="5:5" x14ac:dyDescent="0.25">
      <c r="E34" s="29"/>
    </row>
    <row r="35" spans="5:5" x14ac:dyDescent="0.25">
      <c r="E35" s="29"/>
    </row>
    <row r="36" spans="5:5" x14ac:dyDescent="0.25">
      <c r="E36" s="29"/>
    </row>
    <row r="37" spans="5:5" x14ac:dyDescent="0.25">
      <c r="E37" s="29"/>
    </row>
    <row r="38" spans="5:5" x14ac:dyDescent="0.25">
      <c r="E38" s="29"/>
    </row>
    <row r="39" spans="5:5" x14ac:dyDescent="0.25">
      <c r="E39" s="29"/>
    </row>
    <row r="40" spans="5:5" x14ac:dyDescent="0.25">
      <c r="E40" s="29"/>
    </row>
    <row r="41" spans="5:5" x14ac:dyDescent="0.25">
      <c r="E41" s="29"/>
    </row>
    <row r="42" spans="5:5" x14ac:dyDescent="0.25">
      <c r="E42" s="29"/>
    </row>
  </sheetData>
  <mergeCells count="6">
    <mergeCell ref="R1:U1"/>
    <mergeCell ref="N1:Q1"/>
    <mergeCell ref="A1:A2"/>
    <mergeCell ref="B1:E1"/>
    <mergeCell ref="F1:I1"/>
    <mergeCell ref="J1:M1"/>
  </mergeCells>
  <phoneticPr fontId="0" type="noConversion"/>
  <printOptions horizontalCentered="1" verticalCentered="1"/>
  <pageMargins left="0.23" right="0.23" top="1" bottom="0.6" header="0.5" footer="0.25"/>
  <pageSetup fitToHeight="2"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U69"/>
  <sheetViews>
    <sheetView showGridLines="0" zoomScaleNormal="100" zoomScaleSheetLayoutView="100" workbookViewId="0">
      <selection sqref="A1:A2"/>
    </sheetView>
  </sheetViews>
  <sheetFormatPr defaultColWidth="8.77734375" defaultRowHeight="13.2" x14ac:dyDescent="0.25"/>
  <cols>
    <col min="1" max="1" width="40.21875" style="17" customWidth="1"/>
    <col min="2" max="2" width="7.5546875" style="28" customWidth="1"/>
    <col min="3" max="3" width="7.21875" style="2" customWidth="1"/>
    <col min="4" max="4" width="7.21875" style="1" customWidth="1"/>
    <col min="5" max="5" width="10.77734375" style="4" customWidth="1"/>
    <col min="6" max="6" width="6.77734375" style="2" customWidth="1"/>
    <col min="7" max="7" width="7.21875" style="2" customWidth="1"/>
    <col min="8" max="8" width="7.21875" style="1" customWidth="1"/>
    <col min="9" max="9" width="8.21875" style="30" bestFit="1" customWidth="1"/>
    <col min="10" max="10" width="7" style="2" customWidth="1"/>
    <col min="11" max="11" width="6.77734375" style="2" customWidth="1"/>
    <col min="12" max="12" width="7.21875" style="1" customWidth="1"/>
    <col min="13" max="13" width="8.21875" style="1" customWidth="1"/>
    <col min="14" max="15" width="7.44140625" style="2" hidden="1" customWidth="1"/>
    <col min="16" max="16" width="7.44140625" style="1" hidden="1" customWidth="1"/>
    <col min="17" max="17" width="8.21875" style="1" hidden="1" customWidth="1"/>
    <col min="18" max="20" width="7.44140625" style="17" hidden="1" customWidth="1"/>
    <col min="21" max="21" width="8.21875" style="17" hidden="1" customWidth="1"/>
    <col min="22" max="16384" width="8.77734375" style="17"/>
  </cols>
  <sheetData>
    <row r="1" spans="1:21" s="11" customFormat="1" x14ac:dyDescent="0.25">
      <c r="A1" s="445">
        <f>'CHASS- 1st Yr'!A1:A2</f>
        <v>44652</v>
      </c>
      <c r="B1" s="447" t="s">
        <v>6</v>
      </c>
      <c r="C1" s="443"/>
      <c r="D1" s="443"/>
      <c r="E1" s="448"/>
      <c r="F1" s="447" t="s">
        <v>7</v>
      </c>
      <c r="G1" s="443"/>
      <c r="H1" s="443"/>
      <c r="I1" s="448"/>
      <c r="J1" s="442" t="s">
        <v>8</v>
      </c>
      <c r="K1" s="443"/>
      <c r="L1" s="443"/>
      <c r="M1" s="448"/>
      <c r="N1" s="443" t="s">
        <v>4</v>
      </c>
      <c r="O1" s="443"/>
      <c r="P1" s="443"/>
      <c r="Q1" s="444"/>
      <c r="R1" s="443" t="s">
        <v>113</v>
      </c>
      <c r="S1" s="443"/>
      <c r="T1" s="443"/>
      <c r="U1" s="444"/>
    </row>
    <row r="2" spans="1:21" s="84" customFormat="1" ht="29.25" customHeight="1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79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97" t="str">
        <f>Summary!B4</f>
        <v>Fall 2021</v>
      </c>
      <c r="K2" s="80" t="str">
        <f>Summary!C4</f>
        <v>Fall 2022</v>
      </c>
      <c r="L2" s="81" t="s">
        <v>0</v>
      </c>
      <c r="M2" s="82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83" t="s">
        <v>1</v>
      </c>
      <c r="R2" s="90" t="str">
        <f>Summary!B4</f>
        <v>Fall 2021</v>
      </c>
      <c r="S2" s="80" t="str">
        <f>Summary!C4</f>
        <v>Fall 2022</v>
      </c>
      <c r="T2" s="81" t="s">
        <v>0</v>
      </c>
      <c r="U2" s="83" t="s">
        <v>1</v>
      </c>
    </row>
    <row r="3" spans="1:21" ht="16.5" customHeight="1" thickBot="1" x14ac:dyDescent="0.3">
      <c r="A3" s="277" t="s">
        <v>131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9"/>
      <c r="R3" s="278"/>
      <c r="S3" s="278"/>
      <c r="T3" s="278"/>
      <c r="U3" s="279"/>
    </row>
    <row r="4" spans="1:21" x14ac:dyDescent="0.25">
      <c r="A4" s="282" t="s">
        <v>28</v>
      </c>
      <c r="B4" s="255">
        <v>643</v>
      </c>
      <c r="C4" s="9">
        <v>677</v>
      </c>
      <c r="D4" s="251">
        <f>C4-B4</f>
        <v>34</v>
      </c>
      <c r="E4" s="252">
        <f>IF(ISERROR(D4/B4),"n/a",(D4/B4))</f>
        <v>5.2877138413685847E-2</v>
      </c>
      <c r="F4" s="9">
        <v>498</v>
      </c>
      <c r="G4" s="9">
        <v>632</v>
      </c>
      <c r="H4" s="253">
        <f>G4-F4</f>
        <v>134</v>
      </c>
      <c r="I4" s="252">
        <f>IF(ISERROR(H4/F4),"n/a",(H4/F4))</f>
        <v>0.26907630522088355</v>
      </c>
      <c r="J4" s="9">
        <v>6</v>
      </c>
      <c r="K4" s="9">
        <v>14</v>
      </c>
      <c r="L4" s="253">
        <f>K4-J4</f>
        <v>8</v>
      </c>
      <c r="M4" s="23">
        <f>IF(ISERROR(L4/J4),"n/a",(L4/J4))</f>
        <v>1.3333333333333333</v>
      </c>
      <c r="N4" s="9">
        <v>0</v>
      </c>
      <c r="O4" s="9">
        <v>0</v>
      </c>
      <c r="P4" s="253">
        <f t="shared" ref="P4:P14" si="0">O4-N4</f>
        <v>0</v>
      </c>
      <c r="Q4" s="254" t="str">
        <f>IF(ISERROR(P4/N4),"n/a",(P4/N4))</f>
        <v>n/a</v>
      </c>
      <c r="R4" s="9">
        <v>0</v>
      </c>
      <c r="S4" s="9">
        <v>0</v>
      </c>
      <c r="T4" s="253">
        <f t="shared" ref="T4:T21" si="1">S4-R4</f>
        <v>0</v>
      </c>
      <c r="U4" s="254" t="str">
        <f>IF(ISERROR(T4/R4),"n/a",(T4/R4))</f>
        <v>n/a</v>
      </c>
    </row>
    <row r="5" spans="1:21" x14ac:dyDescent="0.25">
      <c r="A5" s="283" t="s">
        <v>29</v>
      </c>
      <c r="B5" s="255">
        <v>305</v>
      </c>
      <c r="C5" s="9">
        <v>358</v>
      </c>
      <c r="D5" s="6">
        <f>C5-B5</f>
        <v>53</v>
      </c>
      <c r="E5" s="7">
        <f>IF(ISERROR(D5/B5),"n/a",(D5/B5))</f>
        <v>0.17377049180327869</v>
      </c>
      <c r="F5" s="9">
        <v>232</v>
      </c>
      <c r="G5" s="9">
        <v>305</v>
      </c>
      <c r="H5" s="10">
        <f>G5-F5</f>
        <v>73</v>
      </c>
      <c r="I5" s="7">
        <f>IF(ISERROR(H5/F5),"n/a",(H5/F5))</f>
        <v>0.31465517241379309</v>
      </c>
      <c r="J5" s="9">
        <v>3</v>
      </c>
      <c r="K5" s="9">
        <v>11</v>
      </c>
      <c r="L5" s="10">
        <f>K5-J5</f>
        <v>8</v>
      </c>
      <c r="M5" s="14">
        <f>IF(ISERROR(L5/J5),"n/a",(L5/J5))</f>
        <v>2.6666666666666665</v>
      </c>
      <c r="N5" s="9">
        <v>0</v>
      </c>
      <c r="O5" s="9">
        <v>0</v>
      </c>
      <c r="P5" s="10">
        <f t="shared" si="0"/>
        <v>0</v>
      </c>
      <c r="Q5" s="46" t="str">
        <f t="shared" ref="Q5:Q16" si="2">IF(ISERROR(P5/N5),"n/a",(P5/N5))</f>
        <v>n/a</v>
      </c>
      <c r="R5" s="9">
        <v>0</v>
      </c>
      <c r="S5" s="9">
        <v>0</v>
      </c>
      <c r="T5" s="10">
        <f t="shared" si="1"/>
        <v>0</v>
      </c>
      <c r="U5" s="46" t="str">
        <f t="shared" ref="U5:U8" si="3">IF(ISERROR(T5/R5),"n/a",(T5/R5))</f>
        <v>n/a</v>
      </c>
    </row>
    <row r="6" spans="1:21" x14ac:dyDescent="0.25">
      <c r="A6" s="283" t="s">
        <v>21</v>
      </c>
      <c r="B6" s="255">
        <v>230</v>
      </c>
      <c r="C6" s="9">
        <v>212</v>
      </c>
      <c r="D6" s="6">
        <f t="shared" ref="D6:D20" si="4">C6-B6</f>
        <v>-18</v>
      </c>
      <c r="E6" s="7">
        <f t="shared" ref="E6:E20" si="5">IF(ISERROR(D6/B6),"n/a",(D6/B6))</f>
        <v>-7.8260869565217397E-2</v>
      </c>
      <c r="F6" s="9">
        <v>214</v>
      </c>
      <c r="G6" s="9">
        <v>243</v>
      </c>
      <c r="H6" s="10">
        <f t="shared" ref="H6:H20" si="6">G6-F6</f>
        <v>29</v>
      </c>
      <c r="I6" s="7">
        <f t="shared" ref="I6:I20" si="7">IF(ISERROR(H6/F6),"n/a",(H6/F6))</f>
        <v>0.13551401869158877</v>
      </c>
      <c r="J6" s="9">
        <v>3</v>
      </c>
      <c r="K6" s="9">
        <v>8</v>
      </c>
      <c r="L6" s="10">
        <f t="shared" ref="L6:L20" si="8">K6-J6</f>
        <v>5</v>
      </c>
      <c r="M6" s="14">
        <f t="shared" ref="M6:M20" si="9">IF(ISERROR(L6/J6),"n/a",(L6/J6))</f>
        <v>1.6666666666666667</v>
      </c>
      <c r="N6" s="9">
        <v>0</v>
      </c>
      <c r="O6" s="9">
        <v>0</v>
      </c>
      <c r="P6" s="10">
        <f t="shared" si="0"/>
        <v>0</v>
      </c>
      <c r="Q6" s="46" t="str">
        <f t="shared" si="2"/>
        <v>n/a</v>
      </c>
      <c r="R6" s="9">
        <v>0</v>
      </c>
      <c r="S6" s="9">
        <v>0</v>
      </c>
      <c r="T6" s="10">
        <f t="shared" si="1"/>
        <v>0</v>
      </c>
      <c r="U6" s="46" t="str">
        <f t="shared" si="3"/>
        <v>n/a</v>
      </c>
    </row>
    <row r="7" spans="1:21" x14ac:dyDescent="0.25">
      <c r="A7" s="283" t="s">
        <v>20</v>
      </c>
      <c r="B7" s="255">
        <v>78</v>
      </c>
      <c r="C7" s="9">
        <v>77</v>
      </c>
      <c r="D7" s="6">
        <f t="shared" si="4"/>
        <v>-1</v>
      </c>
      <c r="E7" s="7">
        <f t="shared" si="5"/>
        <v>-1.282051282051282E-2</v>
      </c>
      <c r="F7" s="9">
        <v>60</v>
      </c>
      <c r="G7" s="9">
        <v>64</v>
      </c>
      <c r="H7" s="10">
        <f t="shared" si="6"/>
        <v>4</v>
      </c>
      <c r="I7" s="7">
        <f t="shared" si="7"/>
        <v>6.6666666666666666E-2</v>
      </c>
      <c r="J7" s="9">
        <v>2</v>
      </c>
      <c r="K7" s="9">
        <v>3</v>
      </c>
      <c r="L7" s="10">
        <f t="shared" si="8"/>
        <v>1</v>
      </c>
      <c r="M7" s="14">
        <f t="shared" si="9"/>
        <v>0.5</v>
      </c>
      <c r="N7" s="9">
        <v>0</v>
      </c>
      <c r="O7" s="9">
        <v>0</v>
      </c>
      <c r="P7" s="10">
        <f t="shared" si="0"/>
        <v>0</v>
      </c>
      <c r="Q7" s="46" t="str">
        <f t="shared" si="2"/>
        <v>n/a</v>
      </c>
      <c r="R7" s="9">
        <v>0</v>
      </c>
      <c r="S7" s="9">
        <v>0</v>
      </c>
      <c r="T7" s="10">
        <f t="shared" si="1"/>
        <v>0</v>
      </c>
      <c r="U7" s="46" t="str">
        <f t="shared" si="3"/>
        <v>n/a</v>
      </c>
    </row>
    <row r="8" spans="1:21" x14ac:dyDescent="0.25">
      <c r="A8" s="283" t="s">
        <v>32</v>
      </c>
      <c r="B8" s="255">
        <v>1014</v>
      </c>
      <c r="C8" s="9">
        <v>1002</v>
      </c>
      <c r="D8" s="6">
        <f t="shared" si="4"/>
        <v>-12</v>
      </c>
      <c r="E8" s="7">
        <f t="shared" si="5"/>
        <v>-1.1834319526627219E-2</v>
      </c>
      <c r="F8" s="9">
        <v>424</v>
      </c>
      <c r="G8" s="9">
        <v>530</v>
      </c>
      <c r="H8" s="10">
        <f t="shared" si="6"/>
        <v>106</v>
      </c>
      <c r="I8" s="7">
        <f t="shared" si="7"/>
        <v>0.25</v>
      </c>
      <c r="J8" s="9">
        <v>5</v>
      </c>
      <c r="K8" s="9">
        <v>11</v>
      </c>
      <c r="L8" s="10">
        <f t="shared" si="8"/>
        <v>6</v>
      </c>
      <c r="M8" s="14">
        <f t="shared" si="9"/>
        <v>1.2</v>
      </c>
      <c r="N8" s="9">
        <v>0</v>
      </c>
      <c r="O8" s="9">
        <v>0</v>
      </c>
      <c r="P8" s="10">
        <f t="shared" si="0"/>
        <v>0</v>
      </c>
      <c r="Q8" s="46" t="str">
        <f t="shared" si="2"/>
        <v>n/a</v>
      </c>
      <c r="R8" s="9">
        <v>0</v>
      </c>
      <c r="S8" s="9">
        <v>0</v>
      </c>
      <c r="T8" s="10">
        <f t="shared" si="1"/>
        <v>0</v>
      </c>
      <c r="U8" s="46" t="str">
        <f t="shared" si="3"/>
        <v>n/a</v>
      </c>
    </row>
    <row r="9" spans="1:21" x14ac:dyDescent="0.25">
      <c r="A9" s="283" t="s">
        <v>22</v>
      </c>
      <c r="B9" s="255">
        <v>321</v>
      </c>
      <c r="C9" s="9">
        <v>336</v>
      </c>
      <c r="D9" s="6">
        <f t="shared" si="4"/>
        <v>15</v>
      </c>
      <c r="E9" s="7">
        <f t="shared" si="5"/>
        <v>4.6728971962616821E-2</v>
      </c>
      <c r="F9" s="9">
        <v>130</v>
      </c>
      <c r="G9" s="9">
        <v>163</v>
      </c>
      <c r="H9" s="10">
        <f t="shared" si="6"/>
        <v>33</v>
      </c>
      <c r="I9" s="7">
        <f t="shared" si="7"/>
        <v>0.25384615384615383</v>
      </c>
      <c r="J9" s="9">
        <v>3</v>
      </c>
      <c r="K9" s="9">
        <v>3</v>
      </c>
      <c r="L9" s="10">
        <f t="shared" si="8"/>
        <v>0</v>
      </c>
      <c r="M9" s="14">
        <f t="shared" si="9"/>
        <v>0</v>
      </c>
      <c r="N9" s="9">
        <v>0</v>
      </c>
      <c r="O9" s="9">
        <v>0</v>
      </c>
      <c r="P9" s="10">
        <f t="shared" si="0"/>
        <v>0</v>
      </c>
      <c r="Q9" s="46" t="str">
        <f t="shared" ref="Q9:Q14" si="10">IF(ISERROR(P9/N9),"n/a",(P9/N9))</f>
        <v>n/a</v>
      </c>
      <c r="R9" s="9">
        <v>0</v>
      </c>
      <c r="S9" s="9">
        <v>0</v>
      </c>
      <c r="T9" s="10">
        <f t="shared" si="1"/>
        <v>0</v>
      </c>
      <c r="U9" s="46" t="str">
        <f t="shared" ref="U9:U14" si="11">IF(ISERROR(T9/R9),"n/a",(T9/R9))</f>
        <v>n/a</v>
      </c>
    </row>
    <row r="10" spans="1:21" x14ac:dyDescent="0.25">
      <c r="A10" s="308" t="s">
        <v>111</v>
      </c>
      <c r="B10" s="255">
        <v>616</v>
      </c>
      <c r="C10" s="9">
        <v>799</v>
      </c>
      <c r="D10" s="6">
        <f t="shared" si="4"/>
        <v>183</v>
      </c>
      <c r="E10" s="7">
        <f t="shared" si="5"/>
        <v>0.29707792207792205</v>
      </c>
      <c r="F10" s="9">
        <v>284</v>
      </c>
      <c r="G10" s="9">
        <v>401</v>
      </c>
      <c r="H10" s="10">
        <f t="shared" ref="H10" si="12">G10-F10</f>
        <v>117</v>
      </c>
      <c r="I10" s="7">
        <f t="shared" ref="I10" si="13">IF(ISERROR(H10/F10),"n/a",(H10/F10))</f>
        <v>0.4119718309859155</v>
      </c>
      <c r="J10" s="9">
        <v>3</v>
      </c>
      <c r="K10" s="9">
        <v>8</v>
      </c>
      <c r="L10" s="10">
        <f t="shared" ref="L10" si="14">K10-J10</f>
        <v>5</v>
      </c>
      <c r="M10" s="14">
        <f t="shared" ref="M10" si="15">IF(ISERROR(L10/J10),"n/a",(L10/J10))</f>
        <v>1.6666666666666667</v>
      </c>
      <c r="N10" s="9">
        <v>0</v>
      </c>
      <c r="O10" s="9">
        <v>0</v>
      </c>
      <c r="P10" s="10">
        <f t="shared" ref="P10" si="16">O10-N10</f>
        <v>0</v>
      </c>
      <c r="Q10" s="46" t="str">
        <f t="shared" si="10"/>
        <v>n/a</v>
      </c>
      <c r="R10" s="9">
        <v>0</v>
      </c>
      <c r="S10" s="9">
        <v>0</v>
      </c>
      <c r="T10" s="10">
        <f t="shared" si="1"/>
        <v>0</v>
      </c>
      <c r="U10" s="46" t="str">
        <f t="shared" si="11"/>
        <v>n/a</v>
      </c>
    </row>
    <row r="11" spans="1:21" x14ac:dyDescent="0.25">
      <c r="A11" s="283" t="s">
        <v>26</v>
      </c>
      <c r="B11" s="255">
        <v>3495</v>
      </c>
      <c r="C11" s="9">
        <v>4212</v>
      </c>
      <c r="D11" s="6">
        <f t="shared" si="4"/>
        <v>717</v>
      </c>
      <c r="E11" s="7">
        <f t="shared" si="5"/>
        <v>0.20515021459227467</v>
      </c>
      <c r="F11" s="9">
        <v>1074</v>
      </c>
      <c r="G11" s="9">
        <v>1482</v>
      </c>
      <c r="H11" s="10">
        <f t="shared" si="6"/>
        <v>408</v>
      </c>
      <c r="I11" s="7">
        <f t="shared" si="7"/>
        <v>0.37988826815642457</v>
      </c>
      <c r="J11" s="9">
        <v>6</v>
      </c>
      <c r="K11" s="9">
        <v>17</v>
      </c>
      <c r="L11" s="10">
        <f t="shared" si="8"/>
        <v>11</v>
      </c>
      <c r="M11" s="14">
        <f t="shared" si="9"/>
        <v>1.8333333333333333</v>
      </c>
      <c r="N11" s="9">
        <v>0</v>
      </c>
      <c r="O11" s="9">
        <v>0</v>
      </c>
      <c r="P11" s="10">
        <f t="shared" si="0"/>
        <v>0</v>
      </c>
      <c r="Q11" s="46" t="str">
        <f t="shared" si="10"/>
        <v>n/a</v>
      </c>
      <c r="R11" s="9">
        <v>0</v>
      </c>
      <c r="S11" s="9">
        <v>0</v>
      </c>
      <c r="T11" s="10">
        <f t="shared" si="1"/>
        <v>0</v>
      </c>
      <c r="U11" s="46" t="str">
        <f t="shared" si="11"/>
        <v>n/a</v>
      </c>
    </row>
    <row r="12" spans="1:21" x14ac:dyDescent="0.25">
      <c r="A12" s="283" t="s">
        <v>34</v>
      </c>
      <c r="B12" s="255">
        <v>755</v>
      </c>
      <c r="C12" s="9">
        <v>870</v>
      </c>
      <c r="D12" s="6">
        <f t="shared" si="4"/>
        <v>115</v>
      </c>
      <c r="E12" s="7">
        <f t="shared" si="5"/>
        <v>0.15231788079470199</v>
      </c>
      <c r="F12" s="9">
        <v>279</v>
      </c>
      <c r="G12" s="9">
        <v>297</v>
      </c>
      <c r="H12" s="10">
        <f t="shared" si="6"/>
        <v>18</v>
      </c>
      <c r="I12" s="7">
        <f t="shared" si="7"/>
        <v>6.4516129032258063E-2</v>
      </c>
      <c r="J12" s="9">
        <v>4</v>
      </c>
      <c r="K12" s="9">
        <v>2</v>
      </c>
      <c r="L12" s="10">
        <f t="shared" si="8"/>
        <v>-2</v>
      </c>
      <c r="M12" s="14">
        <f t="shared" si="9"/>
        <v>-0.5</v>
      </c>
      <c r="N12" s="9">
        <v>0</v>
      </c>
      <c r="O12" s="9">
        <v>0</v>
      </c>
      <c r="P12" s="10">
        <f t="shared" si="0"/>
        <v>0</v>
      </c>
      <c r="Q12" s="46" t="str">
        <f t="shared" si="10"/>
        <v>n/a</v>
      </c>
      <c r="R12" s="9">
        <v>0</v>
      </c>
      <c r="S12" s="9">
        <v>0</v>
      </c>
      <c r="T12" s="10">
        <f t="shared" si="1"/>
        <v>0</v>
      </c>
      <c r="U12" s="46" t="str">
        <f t="shared" si="11"/>
        <v>n/a</v>
      </c>
    </row>
    <row r="13" spans="1:21" x14ac:dyDescent="0.25">
      <c r="A13" s="290" t="s">
        <v>125</v>
      </c>
      <c r="B13" s="255">
        <v>277</v>
      </c>
      <c r="C13" s="9">
        <v>457</v>
      </c>
      <c r="D13" s="6">
        <f t="shared" ref="D13" si="17">C13-B13</f>
        <v>180</v>
      </c>
      <c r="E13" s="7">
        <f t="shared" ref="E13" si="18">IF(ISERROR(D13/B13),"n/a",(D13/B13))</f>
        <v>0.64981949458483756</v>
      </c>
      <c r="F13" s="9">
        <v>109</v>
      </c>
      <c r="G13" s="9">
        <v>454</v>
      </c>
      <c r="H13" s="10">
        <f t="shared" ref="H13" si="19">G13-F13</f>
        <v>345</v>
      </c>
      <c r="I13" s="7">
        <f t="shared" ref="I13" si="20">IF(ISERROR(H13/F13),"n/a",(H13/F13))</f>
        <v>3.165137614678899</v>
      </c>
      <c r="J13" s="9">
        <v>2</v>
      </c>
      <c r="K13" s="9">
        <v>7</v>
      </c>
      <c r="L13" s="10">
        <f t="shared" ref="L13" si="21">K13-J13</f>
        <v>5</v>
      </c>
      <c r="M13" s="14">
        <f t="shared" ref="M13" si="22">IF(ISERROR(L13/J13),"n/a",(L13/J13))</f>
        <v>2.5</v>
      </c>
      <c r="N13" s="9">
        <v>0</v>
      </c>
      <c r="O13" s="9">
        <v>0</v>
      </c>
      <c r="P13" s="10">
        <f t="shared" ref="P13" si="23">O13-N13</f>
        <v>0</v>
      </c>
      <c r="Q13" s="46" t="str">
        <f t="shared" si="10"/>
        <v>n/a</v>
      </c>
      <c r="R13" s="9">
        <v>0</v>
      </c>
      <c r="S13" s="9">
        <v>0</v>
      </c>
      <c r="T13" s="10">
        <f t="shared" ref="T13" si="24">S13-R13</f>
        <v>0</v>
      </c>
      <c r="U13" s="46" t="str">
        <f t="shared" si="11"/>
        <v>n/a</v>
      </c>
    </row>
    <row r="14" spans="1:21" x14ac:dyDescent="0.25">
      <c r="A14" s="283" t="s">
        <v>24</v>
      </c>
      <c r="B14" s="255">
        <v>681</v>
      </c>
      <c r="C14" s="9">
        <v>718</v>
      </c>
      <c r="D14" s="6">
        <f t="shared" si="4"/>
        <v>37</v>
      </c>
      <c r="E14" s="7">
        <f t="shared" si="5"/>
        <v>5.4331864904552128E-2</v>
      </c>
      <c r="F14" s="9">
        <v>434</v>
      </c>
      <c r="G14" s="9">
        <v>562</v>
      </c>
      <c r="H14" s="10">
        <f t="shared" si="6"/>
        <v>128</v>
      </c>
      <c r="I14" s="7">
        <f t="shared" si="7"/>
        <v>0.29493087557603687</v>
      </c>
      <c r="J14" s="9">
        <v>9</v>
      </c>
      <c r="K14" s="9">
        <v>8</v>
      </c>
      <c r="L14" s="10">
        <f t="shared" si="8"/>
        <v>-1</v>
      </c>
      <c r="M14" s="14">
        <f t="shared" si="9"/>
        <v>-0.1111111111111111</v>
      </c>
      <c r="N14" s="9">
        <v>0</v>
      </c>
      <c r="O14" s="9">
        <v>0</v>
      </c>
      <c r="P14" s="10">
        <f t="shared" si="0"/>
        <v>0</v>
      </c>
      <c r="Q14" s="46" t="str">
        <f t="shared" si="10"/>
        <v>n/a</v>
      </c>
      <c r="R14" s="9">
        <v>0</v>
      </c>
      <c r="S14" s="9">
        <v>0</v>
      </c>
      <c r="T14" s="10">
        <f t="shared" si="1"/>
        <v>0</v>
      </c>
      <c r="U14" s="46" t="str">
        <f t="shared" si="11"/>
        <v>n/a</v>
      </c>
    </row>
    <row r="15" spans="1:21" x14ac:dyDescent="0.25">
      <c r="A15" s="283" t="s">
        <v>23</v>
      </c>
      <c r="B15" s="255">
        <v>146</v>
      </c>
      <c r="C15" s="9">
        <v>154</v>
      </c>
      <c r="D15" s="6">
        <f t="shared" si="4"/>
        <v>8</v>
      </c>
      <c r="E15" s="7">
        <f t="shared" si="5"/>
        <v>5.4794520547945202E-2</v>
      </c>
      <c r="F15" s="9">
        <v>103</v>
      </c>
      <c r="G15" s="9">
        <v>129</v>
      </c>
      <c r="H15" s="10">
        <f t="shared" si="6"/>
        <v>26</v>
      </c>
      <c r="I15" s="7">
        <f t="shared" si="7"/>
        <v>0.25242718446601942</v>
      </c>
      <c r="J15" s="9">
        <v>1</v>
      </c>
      <c r="K15" s="9">
        <v>3</v>
      </c>
      <c r="L15" s="10">
        <f t="shared" si="8"/>
        <v>2</v>
      </c>
      <c r="M15" s="14">
        <f t="shared" si="9"/>
        <v>2</v>
      </c>
      <c r="N15" s="9">
        <v>0</v>
      </c>
      <c r="O15" s="9">
        <v>0</v>
      </c>
      <c r="P15" s="10">
        <f t="shared" ref="P15:P21" si="25">O15-N15</f>
        <v>0</v>
      </c>
      <c r="Q15" s="46" t="str">
        <f t="shared" si="2"/>
        <v>n/a</v>
      </c>
      <c r="R15" s="9">
        <v>0</v>
      </c>
      <c r="S15" s="9">
        <v>0</v>
      </c>
      <c r="T15" s="10">
        <f t="shared" si="1"/>
        <v>0</v>
      </c>
      <c r="U15" s="46" t="str">
        <f t="shared" ref="U15:U22" si="26">IF(ISERROR(T15/R15),"n/a",(T15/R15))</f>
        <v>n/a</v>
      </c>
    </row>
    <row r="16" spans="1:21" x14ac:dyDescent="0.25">
      <c r="A16" s="283" t="s">
        <v>120</v>
      </c>
      <c r="B16" s="255">
        <v>0</v>
      </c>
      <c r="C16" s="9">
        <v>0</v>
      </c>
      <c r="D16" s="6">
        <f t="shared" si="4"/>
        <v>0</v>
      </c>
      <c r="E16" s="7" t="str">
        <f t="shared" si="5"/>
        <v>n/a</v>
      </c>
      <c r="F16" s="9">
        <v>0</v>
      </c>
      <c r="G16" s="9">
        <v>0</v>
      </c>
      <c r="H16" s="10">
        <f t="shared" si="6"/>
        <v>0</v>
      </c>
      <c r="I16" s="7" t="str">
        <f t="shared" si="7"/>
        <v>n/a</v>
      </c>
      <c r="J16" s="9">
        <v>0</v>
      </c>
      <c r="K16" s="9">
        <v>0</v>
      </c>
      <c r="L16" s="10">
        <f t="shared" si="8"/>
        <v>0</v>
      </c>
      <c r="M16" s="14" t="str">
        <f t="shared" si="9"/>
        <v>n/a</v>
      </c>
      <c r="N16" s="9">
        <v>0</v>
      </c>
      <c r="O16" s="9">
        <v>0</v>
      </c>
      <c r="P16" s="10">
        <f t="shared" si="25"/>
        <v>0</v>
      </c>
      <c r="Q16" s="46" t="str">
        <f t="shared" si="2"/>
        <v>n/a</v>
      </c>
      <c r="R16" s="9">
        <v>0</v>
      </c>
      <c r="S16" s="9">
        <v>0</v>
      </c>
      <c r="T16" s="10">
        <f t="shared" si="1"/>
        <v>0</v>
      </c>
      <c r="U16" s="46" t="str">
        <f t="shared" si="26"/>
        <v>n/a</v>
      </c>
    </row>
    <row r="17" spans="1:21" x14ac:dyDescent="0.25">
      <c r="A17" s="283" t="s">
        <v>27</v>
      </c>
      <c r="B17" s="255">
        <v>292</v>
      </c>
      <c r="C17" s="9">
        <v>352</v>
      </c>
      <c r="D17" s="6">
        <f t="shared" si="4"/>
        <v>60</v>
      </c>
      <c r="E17" s="7">
        <f t="shared" si="5"/>
        <v>0.20547945205479451</v>
      </c>
      <c r="F17" s="9">
        <v>216</v>
      </c>
      <c r="G17" s="9">
        <v>283</v>
      </c>
      <c r="H17" s="10">
        <f t="shared" si="6"/>
        <v>67</v>
      </c>
      <c r="I17" s="7">
        <f t="shared" si="7"/>
        <v>0.31018518518518517</v>
      </c>
      <c r="J17" s="9">
        <v>6</v>
      </c>
      <c r="K17" s="9">
        <v>3</v>
      </c>
      <c r="L17" s="10">
        <f t="shared" si="8"/>
        <v>-3</v>
      </c>
      <c r="M17" s="14">
        <f t="shared" si="9"/>
        <v>-0.5</v>
      </c>
      <c r="N17" s="9">
        <v>0</v>
      </c>
      <c r="O17" s="9">
        <v>0</v>
      </c>
      <c r="P17" s="10">
        <f t="shared" si="25"/>
        <v>0</v>
      </c>
      <c r="Q17" s="46" t="str">
        <f t="shared" ref="Q17:Q22" si="27">IF(ISERROR(P17/N17),"n/a",(P17/N17))</f>
        <v>n/a</v>
      </c>
      <c r="R17" s="9">
        <v>0</v>
      </c>
      <c r="S17" s="9">
        <v>0</v>
      </c>
      <c r="T17" s="10">
        <f t="shared" si="1"/>
        <v>0</v>
      </c>
      <c r="U17" s="46" t="str">
        <f t="shared" si="26"/>
        <v>n/a</v>
      </c>
    </row>
    <row r="18" spans="1:21" x14ac:dyDescent="0.25">
      <c r="A18" s="283" t="s">
        <v>25</v>
      </c>
      <c r="B18" s="255">
        <v>91</v>
      </c>
      <c r="C18" s="9">
        <v>94</v>
      </c>
      <c r="D18" s="6">
        <f t="shared" si="4"/>
        <v>3</v>
      </c>
      <c r="E18" s="7">
        <f t="shared" si="5"/>
        <v>3.2967032967032968E-2</v>
      </c>
      <c r="F18" s="9">
        <v>73</v>
      </c>
      <c r="G18" s="9">
        <v>75</v>
      </c>
      <c r="H18" s="10">
        <f t="shared" si="6"/>
        <v>2</v>
      </c>
      <c r="I18" s="7">
        <f t="shared" si="7"/>
        <v>2.7397260273972601E-2</v>
      </c>
      <c r="J18" s="9">
        <v>2</v>
      </c>
      <c r="K18" s="9">
        <v>0</v>
      </c>
      <c r="L18" s="10">
        <f t="shared" si="8"/>
        <v>-2</v>
      </c>
      <c r="M18" s="14">
        <f t="shared" si="9"/>
        <v>-1</v>
      </c>
      <c r="N18" s="9">
        <v>0</v>
      </c>
      <c r="O18" s="9">
        <v>0</v>
      </c>
      <c r="P18" s="10">
        <f t="shared" si="25"/>
        <v>0</v>
      </c>
      <c r="Q18" s="46" t="str">
        <f t="shared" si="27"/>
        <v>n/a</v>
      </c>
      <c r="R18" s="9">
        <v>0</v>
      </c>
      <c r="S18" s="9">
        <v>0</v>
      </c>
      <c r="T18" s="10">
        <f t="shared" si="1"/>
        <v>0</v>
      </c>
      <c r="U18" s="46" t="str">
        <f t="shared" si="26"/>
        <v>n/a</v>
      </c>
    </row>
    <row r="19" spans="1:21" x14ac:dyDescent="0.25">
      <c r="A19" s="284" t="s">
        <v>33</v>
      </c>
      <c r="B19" s="255">
        <v>133</v>
      </c>
      <c r="C19" s="9">
        <v>150</v>
      </c>
      <c r="D19" s="6">
        <f t="shared" si="4"/>
        <v>17</v>
      </c>
      <c r="E19" s="7">
        <f t="shared" si="5"/>
        <v>0.12781954887218044</v>
      </c>
      <c r="F19" s="9">
        <v>141</v>
      </c>
      <c r="G19" s="9">
        <v>174</v>
      </c>
      <c r="H19" s="10">
        <f t="shared" si="6"/>
        <v>33</v>
      </c>
      <c r="I19" s="7">
        <f t="shared" si="7"/>
        <v>0.23404255319148937</v>
      </c>
      <c r="J19" s="9">
        <v>3</v>
      </c>
      <c r="K19" s="9">
        <v>5</v>
      </c>
      <c r="L19" s="10">
        <f t="shared" si="8"/>
        <v>2</v>
      </c>
      <c r="M19" s="14">
        <f t="shared" si="9"/>
        <v>0.66666666666666663</v>
      </c>
      <c r="N19" s="9">
        <v>0</v>
      </c>
      <c r="O19" s="9">
        <v>0</v>
      </c>
      <c r="P19" s="10">
        <f t="shared" si="25"/>
        <v>0</v>
      </c>
      <c r="Q19" s="46" t="str">
        <f t="shared" si="27"/>
        <v>n/a</v>
      </c>
      <c r="R19" s="9">
        <v>0</v>
      </c>
      <c r="S19" s="9">
        <v>0</v>
      </c>
      <c r="T19" s="10">
        <f t="shared" si="1"/>
        <v>0</v>
      </c>
      <c r="U19" s="46" t="str">
        <f t="shared" si="26"/>
        <v>n/a</v>
      </c>
    </row>
    <row r="20" spans="1:21" x14ac:dyDescent="0.25">
      <c r="A20" s="285" t="s">
        <v>30</v>
      </c>
      <c r="B20" s="255">
        <v>1735</v>
      </c>
      <c r="C20" s="9">
        <v>1924</v>
      </c>
      <c r="D20" s="6">
        <f t="shared" si="4"/>
        <v>189</v>
      </c>
      <c r="E20" s="7">
        <f t="shared" si="5"/>
        <v>0.10893371757925072</v>
      </c>
      <c r="F20" s="9">
        <v>701</v>
      </c>
      <c r="G20" s="9">
        <v>1042</v>
      </c>
      <c r="H20" s="10">
        <f t="shared" si="6"/>
        <v>341</v>
      </c>
      <c r="I20" s="7">
        <f t="shared" si="7"/>
        <v>0.48644793152639088</v>
      </c>
      <c r="J20" s="9">
        <v>10</v>
      </c>
      <c r="K20" s="9">
        <v>13</v>
      </c>
      <c r="L20" s="10">
        <f t="shared" si="8"/>
        <v>3</v>
      </c>
      <c r="M20" s="14">
        <f t="shared" si="9"/>
        <v>0.3</v>
      </c>
      <c r="N20" s="9">
        <v>0</v>
      </c>
      <c r="O20" s="9">
        <v>0</v>
      </c>
      <c r="P20" s="10">
        <f t="shared" si="25"/>
        <v>0</v>
      </c>
      <c r="Q20" s="46" t="str">
        <f t="shared" si="27"/>
        <v>n/a</v>
      </c>
      <c r="R20" s="9">
        <v>0</v>
      </c>
      <c r="S20" s="9">
        <v>0</v>
      </c>
      <c r="T20" s="10">
        <f t="shared" si="1"/>
        <v>0</v>
      </c>
      <c r="U20" s="46" t="str">
        <f t="shared" si="26"/>
        <v>n/a</v>
      </c>
    </row>
    <row r="21" spans="1:21" ht="13.8" thickBot="1" x14ac:dyDescent="0.3">
      <c r="A21" s="293" t="s">
        <v>31</v>
      </c>
      <c r="B21" s="255">
        <v>402</v>
      </c>
      <c r="C21" s="9">
        <v>403</v>
      </c>
      <c r="D21" s="150">
        <f>C21-B21</f>
        <v>1</v>
      </c>
      <c r="E21" s="151">
        <f>IF(ISERROR(D21/B21),"n/a",(D21/B21))</f>
        <v>2.4875621890547263E-3</v>
      </c>
      <c r="F21" s="9">
        <v>176</v>
      </c>
      <c r="G21" s="9">
        <v>232</v>
      </c>
      <c r="H21" s="152">
        <f>G21-F21</f>
        <v>56</v>
      </c>
      <c r="I21" s="151">
        <f>IF(ISERROR(H21/F21),"n/a",(H21/F21))</f>
        <v>0.31818181818181818</v>
      </c>
      <c r="J21" s="9">
        <v>5</v>
      </c>
      <c r="K21" s="9">
        <v>5</v>
      </c>
      <c r="L21" s="152">
        <f>K21-J21</f>
        <v>0</v>
      </c>
      <c r="M21" s="153">
        <f>IF(ISERROR(L21/J21),"n/a",(L21/J21))</f>
        <v>0</v>
      </c>
      <c r="N21" s="9">
        <v>0</v>
      </c>
      <c r="O21" s="9">
        <v>0</v>
      </c>
      <c r="P21" s="152">
        <f t="shared" si="25"/>
        <v>0</v>
      </c>
      <c r="Q21" s="154" t="str">
        <f t="shared" si="27"/>
        <v>n/a</v>
      </c>
      <c r="R21" s="9">
        <v>0</v>
      </c>
      <c r="S21" s="9">
        <v>0</v>
      </c>
      <c r="T21" s="152">
        <f t="shared" si="1"/>
        <v>0</v>
      </c>
      <c r="U21" s="154" t="str">
        <f t="shared" si="26"/>
        <v>n/a</v>
      </c>
    </row>
    <row r="22" spans="1:21" s="27" customFormat="1" ht="14.4" thickTop="1" thickBot="1" x14ac:dyDescent="0.3">
      <c r="A22" s="294" t="s">
        <v>2</v>
      </c>
      <c r="B22" s="155">
        <f>SUM(B4:B21)</f>
        <v>11214</v>
      </c>
      <c r="C22" s="156">
        <f>SUM(C4:C21)</f>
        <v>12795</v>
      </c>
      <c r="D22" s="157">
        <f>C22-B22</f>
        <v>1581</v>
      </c>
      <c r="E22" s="158">
        <f>IF(ISERROR(D22/B22),"n/a",(D22/B22))</f>
        <v>0.14098448368111288</v>
      </c>
      <c r="F22" s="159">
        <f>SUM(F4:F21)</f>
        <v>5148</v>
      </c>
      <c r="G22" s="156">
        <f>SUM(G4:G21)</f>
        <v>7068</v>
      </c>
      <c r="H22" s="160">
        <f>G22-F22</f>
        <v>1920</v>
      </c>
      <c r="I22" s="158">
        <f>IF(ISERROR(H22/F22),"n/a",(H22/F22))</f>
        <v>0.37296037296037299</v>
      </c>
      <c r="J22" s="159">
        <f>SUM(J4:J21)</f>
        <v>73</v>
      </c>
      <c r="K22" s="156">
        <f>SUM(K4:K21)</f>
        <v>121</v>
      </c>
      <c r="L22" s="160">
        <f>K22-J22</f>
        <v>48</v>
      </c>
      <c r="M22" s="161">
        <f>IF(ISERROR(L22/J22),"n/a",(L22/J22))</f>
        <v>0.65753424657534243</v>
      </c>
      <c r="N22" s="162">
        <f>SUM(N4:N21)</f>
        <v>0</v>
      </c>
      <c r="O22" s="156">
        <f>SUM(O4:O21)</f>
        <v>0</v>
      </c>
      <c r="P22" s="160">
        <f>O22-N22</f>
        <v>0</v>
      </c>
      <c r="Q22" s="163" t="str">
        <f t="shared" si="27"/>
        <v>n/a</v>
      </c>
      <c r="R22" s="162">
        <f>SUM(R4:R21)</f>
        <v>0</v>
      </c>
      <c r="S22" s="156">
        <f>SUM(S4:S21)</f>
        <v>0</v>
      </c>
      <c r="T22" s="160">
        <f>S22-R22</f>
        <v>0</v>
      </c>
      <c r="U22" s="163" t="str">
        <f t="shared" si="26"/>
        <v>n/a</v>
      </c>
    </row>
    <row r="23" spans="1:21" s="27" customFormat="1" ht="16.5" customHeight="1" thickBot="1" x14ac:dyDescent="0.3">
      <c r="A23" s="48"/>
      <c r="B23" s="49"/>
      <c r="C23" s="49"/>
      <c r="D23" s="50"/>
      <c r="E23" s="51"/>
      <c r="F23" s="49"/>
      <c r="G23" s="49"/>
      <c r="H23" s="52"/>
      <c r="I23" s="51"/>
      <c r="J23" s="49"/>
      <c r="K23" s="49"/>
      <c r="L23" s="52"/>
      <c r="M23" s="51"/>
      <c r="N23" s="49"/>
      <c r="O23" s="49"/>
      <c r="P23" s="52"/>
      <c r="Q23" s="51"/>
      <c r="R23" s="49"/>
      <c r="S23" s="49"/>
      <c r="T23" s="52"/>
      <c r="U23" s="51"/>
    </row>
    <row r="24" spans="1:21" ht="16.05" customHeight="1" thickBot="1" x14ac:dyDescent="0.3">
      <c r="A24" s="277" t="s">
        <v>10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9"/>
      <c r="R24" s="278"/>
      <c r="S24" s="278"/>
      <c r="T24" s="278"/>
      <c r="U24" s="279"/>
    </row>
    <row r="25" spans="1:21" s="172" customFormat="1" x14ac:dyDescent="0.25">
      <c r="A25" s="282" t="s">
        <v>28</v>
      </c>
      <c r="B25" s="235">
        <v>111</v>
      </c>
      <c r="C25" s="236">
        <v>83</v>
      </c>
      <c r="D25" s="237">
        <f>C25-B25</f>
        <v>-28</v>
      </c>
      <c r="E25" s="238">
        <f>IF(ISERROR(D25/B25),"n/a",(D25/B25))</f>
        <v>-0.25225225225225223</v>
      </c>
      <c r="F25" s="236">
        <v>49</v>
      </c>
      <c r="G25" s="236">
        <v>44</v>
      </c>
      <c r="H25" s="239">
        <f>G25-F25</f>
        <v>-5</v>
      </c>
      <c r="I25" s="238">
        <f>IF(ISERROR(H25/F25),"n/a",(H25/F25))</f>
        <v>-0.10204081632653061</v>
      </c>
      <c r="J25" s="236">
        <v>2</v>
      </c>
      <c r="K25" s="236">
        <v>0</v>
      </c>
      <c r="L25" s="239">
        <f>K25-J25</f>
        <v>-2</v>
      </c>
      <c r="M25" s="240">
        <f>IF(ISERROR(L25/J25),"n/a",(L25/J25))</f>
        <v>-1</v>
      </c>
      <c r="N25" s="236">
        <v>0</v>
      </c>
      <c r="O25" s="236">
        <v>0</v>
      </c>
      <c r="P25" s="239">
        <f>O25-N25</f>
        <v>0</v>
      </c>
      <c r="Q25" s="241" t="str">
        <f t="shared" ref="Q25:Q35" si="28">IF(ISERROR(P25/N25),"n/a",(P25/N25))</f>
        <v>n/a</v>
      </c>
      <c r="R25" s="236">
        <v>0</v>
      </c>
      <c r="S25" s="236">
        <v>0</v>
      </c>
      <c r="T25" s="239">
        <f>S25-R25</f>
        <v>0</v>
      </c>
      <c r="U25" s="241" t="str">
        <f t="shared" ref="U25:U42" si="29">IF(ISERROR(T25/R25),"n/a",(T25/R25))</f>
        <v>n/a</v>
      </c>
    </row>
    <row r="26" spans="1:21" s="172" customFormat="1" x14ac:dyDescent="0.25">
      <c r="A26" s="283" t="s">
        <v>29</v>
      </c>
      <c r="B26" s="270">
        <v>0</v>
      </c>
      <c r="C26" s="269">
        <v>0</v>
      </c>
      <c r="D26" s="271">
        <f t="shared" ref="D26:D42" si="30">C26-B26</f>
        <v>0</v>
      </c>
      <c r="E26" s="272" t="str">
        <f>IF(ISERROR(D26/B26),"n/a",(D26/B26))</f>
        <v>n/a</v>
      </c>
      <c r="F26" s="269">
        <v>0</v>
      </c>
      <c r="G26" s="269">
        <v>0</v>
      </c>
      <c r="H26" s="273">
        <f>G26-F26</f>
        <v>0</v>
      </c>
      <c r="I26" s="272" t="str">
        <f>IF(ISERROR(H26/F26),"n/a",(H26/F26))</f>
        <v>n/a</v>
      </c>
      <c r="J26" s="269">
        <v>0</v>
      </c>
      <c r="K26" s="269">
        <v>0</v>
      </c>
      <c r="L26" s="273">
        <f>K26-J26</f>
        <v>0</v>
      </c>
      <c r="M26" s="274" t="str">
        <f>IF(ISERROR(L26/J26),"n/a",(L26/J26))</f>
        <v>n/a</v>
      </c>
      <c r="N26" s="269">
        <v>0</v>
      </c>
      <c r="O26" s="269">
        <v>0</v>
      </c>
      <c r="P26" s="273">
        <f>O26-N26</f>
        <v>0</v>
      </c>
      <c r="Q26" s="275" t="str">
        <f t="shared" si="28"/>
        <v>n/a</v>
      </c>
      <c r="R26" s="269">
        <v>0</v>
      </c>
      <c r="S26" s="269">
        <v>0</v>
      </c>
      <c r="T26" s="273">
        <f>S26-R26</f>
        <v>0</v>
      </c>
      <c r="U26" s="275" t="str">
        <f t="shared" si="29"/>
        <v>n/a</v>
      </c>
    </row>
    <row r="27" spans="1:21" s="172" customFormat="1" x14ac:dyDescent="0.25">
      <c r="A27" s="283" t="s">
        <v>21</v>
      </c>
      <c r="B27" s="176">
        <v>116</v>
      </c>
      <c r="C27" s="169">
        <v>101</v>
      </c>
      <c r="D27" s="175">
        <f t="shared" si="30"/>
        <v>-15</v>
      </c>
      <c r="E27" s="177">
        <f t="shared" ref="E27:E41" si="31">IF(ISERROR(D27/B27),"n/a",(D27/B27))</f>
        <v>-0.12931034482758622</v>
      </c>
      <c r="F27" s="169">
        <v>50</v>
      </c>
      <c r="G27" s="169">
        <v>50</v>
      </c>
      <c r="H27" s="178">
        <f t="shared" ref="H27:H41" si="32">G27-F27</f>
        <v>0</v>
      </c>
      <c r="I27" s="177">
        <f t="shared" ref="I27:I41" si="33">IF(ISERROR(H27/F27),"n/a",(H27/F27))</f>
        <v>0</v>
      </c>
      <c r="J27" s="169">
        <v>1</v>
      </c>
      <c r="K27" s="169">
        <v>3</v>
      </c>
      <c r="L27" s="178">
        <f t="shared" ref="L27:L41" si="34">K27-J27</f>
        <v>2</v>
      </c>
      <c r="M27" s="179">
        <f t="shared" ref="M27:M41" si="35">IF(ISERROR(L27/J27),"n/a",(L27/J27))</f>
        <v>2</v>
      </c>
      <c r="N27" s="169">
        <v>0</v>
      </c>
      <c r="O27" s="169">
        <v>0</v>
      </c>
      <c r="P27" s="178">
        <f t="shared" ref="P27:P42" si="36">O27-N27</f>
        <v>0</v>
      </c>
      <c r="Q27" s="180" t="str">
        <f t="shared" si="28"/>
        <v>n/a</v>
      </c>
      <c r="R27" s="169">
        <v>0</v>
      </c>
      <c r="S27" s="169">
        <v>0</v>
      </c>
      <c r="T27" s="178">
        <f t="shared" ref="T27:T29" si="37">S27-R27</f>
        <v>0</v>
      </c>
      <c r="U27" s="180" t="str">
        <f t="shared" si="29"/>
        <v>n/a</v>
      </c>
    </row>
    <row r="28" spans="1:21" s="172" customFormat="1" x14ac:dyDescent="0.25">
      <c r="A28" s="283" t="s">
        <v>20</v>
      </c>
      <c r="B28" s="270">
        <v>0</v>
      </c>
      <c r="C28" s="269">
        <v>0</v>
      </c>
      <c r="D28" s="271">
        <f t="shared" si="30"/>
        <v>0</v>
      </c>
      <c r="E28" s="272" t="str">
        <f t="shared" si="31"/>
        <v>n/a</v>
      </c>
      <c r="F28" s="269">
        <v>0</v>
      </c>
      <c r="G28" s="269">
        <v>0</v>
      </c>
      <c r="H28" s="273">
        <f t="shared" si="32"/>
        <v>0</v>
      </c>
      <c r="I28" s="272" t="str">
        <f t="shared" si="33"/>
        <v>n/a</v>
      </c>
      <c r="J28" s="269">
        <v>0</v>
      </c>
      <c r="K28" s="269">
        <v>0</v>
      </c>
      <c r="L28" s="273">
        <f t="shared" si="34"/>
        <v>0</v>
      </c>
      <c r="M28" s="274" t="str">
        <f t="shared" si="35"/>
        <v>n/a</v>
      </c>
      <c r="N28" s="269">
        <v>0</v>
      </c>
      <c r="O28" s="269">
        <v>0</v>
      </c>
      <c r="P28" s="273">
        <f t="shared" si="36"/>
        <v>0</v>
      </c>
      <c r="Q28" s="275" t="str">
        <f t="shared" si="28"/>
        <v>n/a</v>
      </c>
      <c r="R28" s="269">
        <v>0</v>
      </c>
      <c r="S28" s="269">
        <v>0</v>
      </c>
      <c r="T28" s="273">
        <f t="shared" si="37"/>
        <v>0</v>
      </c>
      <c r="U28" s="275" t="str">
        <f t="shared" si="29"/>
        <v>n/a</v>
      </c>
    </row>
    <row r="29" spans="1:21" s="172" customFormat="1" x14ac:dyDescent="0.25">
      <c r="A29" s="283" t="s">
        <v>32</v>
      </c>
      <c r="B29" s="176">
        <v>170</v>
      </c>
      <c r="C29" s="169">
        <v>161</v>
      </c>
      <c r="D29" s="175">
        <f t="shared" si="30"/>
        <v>-9</v>
      </c>
      <c r="E29" s="177">
        <f t="shared" si="31"/>
        <v>-5.2941176470588235E-2</v>
      </c>
      <c r="F29" s="169">
        <v>44</v>
      </c>
      <c r="G29" s="169">
        <v>43</v>
      </c>
      <c r="H29" s="178">
        <f t="shared" si="32"/>
        <v>-1</v>
      </c>
      <c r="I29" s="177">
        <f t="shared" si="33"/>
        <v>-2.2727272727272728E-2</v>
      </c>
      <c r="J29" s="169">
        <v>0</v>
      </c>
      <c r="K29" s="169">
        <v>0</v>
      </c>
      <c r="L29" s="178">
        <f t="shared" si="34"/>
        <v>0</v>
      </c>
      <c r="M29" s="179" t="str">
        <f t="shared" si="35"/>
        <v>n/a</v>
      </c>
      <c r="N29" s="169">
        <v>0</v>
      </c>
      <c r="O29" s="169">
        <v>0</v>
      </c>
      <c r="P29" s="178">
        <f t="shared" si="36"/>
        <v>0</v>
      </c>
      <c r="Q29" s="180" t="str">
        <f t="shared" si="28"/>
        <v>n/a</v>
      </c>
      <c r="R29" s="169">
        <v>0</v>
      </c>
      <c r="S29" s="169">
        <v>0</v>
      </c>
      <c r="T29" s="178">
        <f t="shared" si="37"/>
        <v>0</v>
      </c>
      <c r="U29" s="180" t="str">
        <f t="shared" si="29"/>
        <v>n/a</v>
      </c>
    </row>
    <row r="30" spans="1:21" s="172" customFormat="1" x14ac:dyDescent="0.25">
      <c r="A30" s="283" t="s">
        <v>22</v>
      </c>
      <c r="B30" s="270">
        <v>0</v>
      </c>
      <c r="C30" s="269">
        <v>0</v>
      </c>
      <c r="D30" s="271">
        <f t="shared" si="30"/>
        <v>0</v>
      </c>
      <c r="E30" s="272" t="str">
        <f t="shared" si="31"/>
        <v>n/a</v>
      </c>
      <c r="F30" s="269">
        <v>0</v>
      </c>
      <c r="G30" s="269">
        <v>0</v>
      </c>
      <c r="H30" s="273">
        <f t="shared" si="32"/>
        <v>0</v>
      </c>
      <c r="I30" s="272" t="str">
        <f t="shared" si="33"/>
        <v>n/a</v>
      </c>
      <c r="J30" s="269">
        <v>0</v>
      </c>
      <c r="K30" s="269">
        <v>0</v>
      </c>
      <c r="L30" s="273">
        <f t="shared" si="34"/>
        <v>0</v>
      </c>
      <c r="M30" s="274" t="str">
        <f t="shared" si="35"/>
        <v>n/a</v>
      </c>
      <c r="N30" s="269">
        <v>0</v>
      </c>
      <c r="O30" s="269">
        <v>0</v>
      </c>
      <c r="P30" s="273">
        <f t="shared" ref="P30:P35" si="38">O30-N30</f>
        <v>0</v>
      </c>
      <c r="Q30" s="275" t="str">
        <f t="shared" si="28"/>
        <v>n/a</v>
      </c>
      <c r="R30" s="269">
        <v>0</v>
      </c>
      <c r="S30" s="269">
        <v>0</v>
      </c>
      <c r="T30" s="273">
        <f t="shared" ref="T30:T35" si="39">S30-R30</f>
        <v>0</v>
      </c>
      <c r="U30" s="275" t="str">
        <f t="shared" si="29"/>
        <v>n/a</v>
      </c>
    </row>
    <row r="31" spans="1:21" s="172" customFormat="1" x14ac:dyDescent="0.25">
      <c r="A31" s="308" t="s">
        <v>111</v>
      </c>
      <c r="B31" s="176">
        <v>117</v>
      </c>
      <c r="C31" s="169">
        <v>110</v>
      </c>
      <c r="D31" s="175">
        <f t="shared" si="30"/>
        <v>-7</v>
      </c>
      <c r="E31" s="177">
        <f t="shared" si="31"/>
        <v>-5.9829059829059832E-2</v>
      </c>
      <c r="F31" s="169">
        <v>27</v>
      </c>
      <c r="G31" s="169">
        <v>34</v>
      </c>
      <c r="H31" s="178">
        <f t="shared" si="32"/>
        <v>7</v>
      </c>
      <c r="I31" s="177">
        <f t="shared" si="33"/>
        <v>0.25925925925925924</v>
      </c>
      <c r="J31" s="169">
        <v>0</v>
      </c>
      <c r="K31" s="169">
        <v>2</v>
      </c>
      <c r="L31" s="178">
        <f t="shared" si="34"/>
        <v>2</v>
      </c>
      <c r="M31" s="179" t="str">
        <f t="shared" si="35"/>
        <v>n/a</v>
      </c>
      <c r="N31" s="169">
        <v>0</v>
      </c>
      <c r="O31" s="169">
        <v>0</v>
      </c>
      <c r="P31" s="178">
        <f t="shared" si="38"/>
        <v>0</v>
      </c>
      <c r="Q31" s="180" t="str">
        <f t="shared" si="28"/>
        <v>n/a</v>
      </c>
      <c r="R31" s="169">
        <v>0</v>
      </c>
      <c r="S31" s="169">
        <v>0</v>
      </c>
      <c r="T31" s="178">
        <f t="shared" si="39"/>
        <v>0</v>
      </c>
      <c r="U31" s="180" t="str">
        <f t="shared" si="29"/>
        <v>n/a</v>
      </c>
    </row>
    <row r="32" spans="1:21" s="172" customFormat="1" x14ac:dyDescent="0.25">
      <c r="A32" s="283" t="s">
        <v>26</v>
      </c>
      <c r="B32" s="176">
        <v>1488</v>
      </c>
      <c r="C32" s="169">
        <v>1485</v>
      </c>
      <c r="D32" s="175">
        <f t="shared" si="30"/>
        <v>-3</v>
      </c>
      <c r="E32" s="177">
        <f t="shared" si="31"/>
        <v>-2.0161290322580645E-3</v>
      </c>
      <c r="F32" s="169">
        <v>246</v>
      </c>
      <c r="G32" s="169">
        <v>403</v>
      </c>
      <c r="H32" s="178">
        <f t="shared" si="32"/>
        <v>157</v>
      </c>
      <c r="I32" s="177">
        <f t="shared" si="33"/>
        <v>0.63821138211382111</v>
      </c>
      <c r="J32" s="169">
        <v>3</v>
      </c>
      <c r="K32" s="169">
        <v>0</v>
      </c>
      <c r="L32" s="178">
        <f t="shared" si="34"/>
        <v>-3</v>
      </c>
      <c r="M32" s="179">
        <f t="shared" si="35"/>
        <v>-1</v>
      </c>
      <c r="N32" s="169">
        <v>0</v>
      </c>
      <c r="O32" s="169">
        <v>0</v>
      </c>
      <c r="P32" s="178">
        <f t="shared" si="38"/>
        <v>0</v>
      </c>
      <c r="Q32" s="180" t="str">
        <f t="shared" si="28"/>
        <v>n/a</v>
      </c>
      <c r="R32" s="169">
        <v>0</v>
      </c>
      <c r="S32" s="169">
        <v>0</v>
      </c>
      <c r="T32" s="178">
        <f t="shared" si="39"/>
        <v>0</v>
      </c>
      <c r="U32" s="180" t="str">
        <f t="shared" si="29"/>
        <v>n/a</v>
      </c>
    </row>
    <row r="33" spans="1:21" s="172" customFormat="1" x14ac:dyDescent="0.25">
      <c r="A33" s="283" t="s">
        <v>34</v>
      </c>
      <c r="B33" s="270">
        <v>0</v>
      </c>
      <c r="C33" s="269">
        <v>0</v>
      </c>
      <c r="D33" s="271">
        <f t="shared" si="30"/>
        <v>0</v>
      </c>
      <c r="E33" s="272" t="str">
        <f t="shared" si="31"/>
        <v>n/a</v>
      </c>
      <c r="F33" s="269">
        <v>0</v>
      </c>
      <c r="G33" s="269">
        <v>0</v>
      </c>
      <c r="H33" s="273">
        <f t="shared" si="32"/>
        <v>0</v>
      </c>
      <c r="I33" s="272" t="str">
        <f t="shared" si="33"/>
        <v>n/a</v>
      </c>
      <c r="J33" s="269">
        <v>0</v>
      </c>
      <c r="K33" s="269">
        <v>0</v>
      </c>
      <c r="L33" s="273">
        <f t="shared" si="34"/>
        <v>0</v>
      </c>
      <c r="M33" s="274" t="str">
        <f t="shared" si="35"/>
        <v>n/a</v>
      </c>
      <c r="N33" s="269">
        <v>0</v>
      </c>
      <c r="O33" s="269">
        <v>0</v>
      </c>
      <c r="P33" s="273">
        <f t="shared" si="38"/>
        <v>0</v>
      </c>
      <c r="Q33" s="275" t="str">
        <f t="shared" si="28"/>
        <v>n/a</v>
      </c>
      <c r="R33" s="269">
        <v>0</v>
      </c>
      <c r="S33" s="269">
        <v>0</v>
      </c>
      <c r="T33" s="273">
        <f t="shared" si="39"/>
        <v>0</v>
      </c>
      <c r="U33" s="275" t="str">
        <f t="shared" si="29"/>
        <v>n/a</v>
      </c>
    </row>
    <row r="34" spans="1:21" s="172" customFormat="1" x14ac:dyDescent="0.25">
      <c r="A34" s="283" t="s">
        <v>125</v>
      </c>
      <c r="B34" s="176">
        <v>7</v>
      </c>
      <c r="C34" s="169">
        <v>69</v>
      </c>
      <c r="D34" s="175">
        <f t="shared" ref="D34" si="40">C34-B34</f>
        <v>62</v>
      </c>
      <c r="E34" s="177">
        <f t="shared" ref="E34" si="41">IF(ISERROR(D34/B34),"n/a",(D34/B34))</f>
        <v>8.8571428571428577</v>
      </c>
      <c r="F34" s="169">
        <v>2</v>
      </c>
      <c r="G34" s="169">
        <v>74</v>
      </c>
      <c r="H34" s="178">
        <f t="shared" ref="H34" si="42">G34-F34</f>
        <v>72</v>
      </c>
      <c r="I34" s="177">
        <f t="shared" ref="I34" si="43">IF(ISERROR(H34/F34),"n/a",(H34/F34))</f>
        <v>36</v>
      </c>
      <c r="J34" s="169">
        <v>0</v>
      </c>
      <c r="K34" s="169">
        <v>0</v>
      </c>
      <c r="L34" s="178">
        <f t="shared" ref="L34" si="44">K34-J34</f>
        <v>0</v>
      </c>
      <c r="M34" s="179" t="str">
        <f t="shared" ref="M34" si="45">IF(ISERROR(L34/J34),"n/a",(L34/J34))</f>
        <v>n/a</v>
      </c>
      <c r="N34" s="169">
        <v>0</v>
      </c>
      <c r="O34" s="169">
        <v>0</v>
      </c>
      <c r="P34" s="178">
        <f t="shared" si="38"/>
        <v>0</v>
      </c>
      <c r="Q34" s="180" t="str">
        <f t="shared" ref="Q34" si="46">IF(ISERROR(P34/N34),"n/a",(P34/N34))</f>
        <v>n/a</v>
      </c>
      <c r="R34" s="169">
        <v>0</v>
      </c>
      <c r="S34" s="169">
        <v>0</v>
      </c>
      <c r="T34" s="178">
        <f t="shared" si="39"/>
        <v>0</v>
      </c>
      <c r="U34" s="180" t="str">
        <f t="shared" ref="U34" si="47">IF(ISERROR(T34/R34),"n/a",(T34/R34))</f>
        <v>n/a</v>
      </c>
    </row>
    <row r="35" spans="1:21" s="172" customFormat="1" x14ac:dyDescent="0.25">
      <c r="A35" s="283" t="s">
        <v>24</v>
      </c>
      <c r="B35" s="176">
        <v>221</v>
      </c>
      <c r="C35" s="169">
        <v>168</v>
      </c>
      <c r="D35" s="175">
        <f t="shared" si="30"/>
        <v>-53</v>
      </c>
      <c r="E35" s="177">
        <f t="shared" si="31"/>
        <v>-0.23981900452488689</v>
      </c>
      <c r="F35" s="169">
        <v>69</v>
      </c>
      <c r="G35" s="169">
        <v>87</v>
      </c>
      <c r="H35" s="178">
        <f t="shared" si="32"/>
        <v>18</v>
      </c>
      <c r="I35" s="177">
        <f t="shared" si="33"/>
        <v>0.2608695652173913</v>
      </c>
      <c r="J35" s="169">
        <v>2</v>
      </c>
      <c r="K35" s="169">
        <v>3</v>
      </c>
      <c r="L35" s="178">
        <f t="shared" si="34"/>
        <v>1</v>
      </c>
      <c r="M35" s="179">
        <f t="shared" si="35"/>
        <v>0.5</v>
      </c>
      <c r="N35" s="169">
        <v>0</v>
      </c>
      <c r="O35" s="169">
        <v>0</v>
      </c>
      <c r="P35" s="178">
        <f t="shared" si="38"/>
        <v>0</v>
      </c>
      <c r="Q35" s="180" t="str">
        <f t="shared" si="28"/>
        <v>n/a</v>
      </c>
      <c r="R35" s="169">
        <v>0</v>
      </c>
      <c r="S35" s="169">
        <v>0</v>
      </c>
      <c r="T35" s="178">
        <f t="shared" si="39"/>
        <v>0</v>
      </c>
      <c r="U35" s="180" t="str">
        <f t="shared" si="29"/>
        <v>n/a</v>
      </c>
    </row>
    <row r="36" spans="1:21" s="172" customFormat="1" x14ac:dyDescent="0.25">
      <c r="A36" s="283" t="s">
        <v>23</v>
      </c>
      <c r="B36" s="270">
        <v>0</v>
      </c>
      <c r="C36" s="269">
        <v>0</v>
      </c>
      <c r="D36" s="271">
        <f t="shared" si="30"/>
        <v>0</v>
      </c>
      <c r="E36" s="272" t="str">
        <f t="shared" si="31"/>
        <v>n/a</v>
      </c>
      <c r="F36" s="269">
        <v>0</v>
      </c>
      <c r="G36" s="269">
        <v>0</v>
      </c>
      <c r="H36" s="273">
        <f t="shared" si="32"/>
        <v>0</v>
      </c>
      <c r="I36" s="272" t="str">
        <f t="shared" si="33"/>
        <v>n/a</v>
      </c>
      <c r="J36" s="269">
        <v>0</v>
      </c>
      <c r="K36" s="269">
        <v>0</v>
      </c>
      <c r="L36" s="273">
        <f t="shared" si="34"/>
        <v>0</v>
      </c>
      <c r="M36" s="274" t="str">
        <f t="shared" si="35"/>
        <v>n/a</v>
      </c>
      <c r="N36" s="269">
        <v>0</v>
      </c>
      <c r="O36" s="269">
        <v>0</v>
      </c>
      <c r="P36" s="273">
        <f t="shared" si="36"/>
        <v>0</v>
      </c>
      <c r="Q36" s="275" t="str">
        <f t="shared" ref="Q36:Q42" si="48">IF(ISERROR(P36/N36),"n/a",(P36/N36))</f>
        <v>n/a</v>
      </c>
      <c r="R36" s="269">
        <v>0</v>
      </c>
      <c r="S36" s="269">
        <v>0</v>
      </c>
      <c r="T36" s="273">
        <f t="shared" ref="T36:T42" si="49">S36-R36</f>
        <v>0</v>
      </c>
      <c r="U36" s="275" t="str">
        <f t="shared" si="29"/>
        <v>n/a</v>
      </c>
    </row>
    <row r="37" spans="1:21" s="172" customFormat="1" x14ac:dyDescent="0.25">
      <c r="A37" s="283" t="s">
        <v>27</v>
      </c>
      <c r="B37" s="176">
        <v>69</v>
      </c>
      <c r="C37" s="169">
        <v>61</v>
      </c>
      <c r="D37" s="175">
        <f t="shared" si="30"/>
        <v>-8</v>
      </c>
      <c r="E37" s="177">
        <f t="shared" si="31"/>
        <v>-0.11594202898550725</v>
      </c>
      <c r="F37" s="169">
        <v>20</v>
      </c>
      <c r="G37" s="169">
        <v>18</v>
      </c>
      <c r="H37" s="178">
        <f t="shared" si="32"/>
        <v>-2</v>
      </c>
      <c r="I37" s="177">
        <f t="shared" si="33"/>
        <v>-0.1</v>
      </c>
      <c r="J37" s="169">
        <v>1</v>
      </c>
      <c r="K37" s="169">
        <v>0</v>
      </c>
      <c r="L37" s="178">
        <f t="shared" si="34"/>
        <v>-1</v>
      </c>
      <c r="M37" s="179">
        <f t="shared" si="35"/>
        <v>-1</v>
      </c>
      <c r="N37" s="169">
        <v>0</v>
      </c>
      <c r="O37" s="169">
        <v>0</v>
      </c>
      <c r="P37" s="178">
        <f t="shared" si="36"/>
        <v>0</v>
      </c>
      <c r="Q37" s="180" t="str">
        <f t="shared" si="48"/>
        <v>n/a</v>
      </c>
      <c r="R37" s="169">
        <v>0</v>
      </c>
      <c r="S37" s="169">
        <v>0</v>
      </c>
      <c r="T37" s="178">
        <f t="shared" si="49"/>
        <v>0</v>
      </c>
      <c r="U37" s="180" t="str">
        <f t="shared" si="29"/>
        <v>n/a</v>
      </c>
    </row>
    <row r="38" spans="1:21" s="172" customFormat="1" x14ac:dyDescent="0.25">
      <c r="A38" s="283" t="s">
        <v>25</v>
      </c>
      <c r="B38" s="270">
        <v>0</v>
      </c>
      <c r="C38" s="269">
        <v>0</v>
      </c>
      <c r="D38" s="271">
        <f t="shared" si="30"/>
        <v>0</v>
      </c>
      <c r="E38" s="272" t="str">
        <f t="shared" si="31"/>
        <v>n/a</v>
      </c>
      <c r="F38" s="269">
        <v>0</v>
      </c>
      <c r="G38" s="269">
        <v>0</v>
      </c>
      <c r="H38" s="273">
        <f t="shared" si="32"/>
        <v>0</v>
      </c>
      <c r="I38" s="272" t="str">
        <f t="shared" si="33"/>
        <v>n/a</v>
      </c>
      <c r="J38" s="269">
        <v>0</v>
      </c>
      <c r="K38" s="269">
        <v>0</v>
      </c>
      <c r="L38" s="273">
        <f t="shared" si="34"/>
        <v>0</v>
      </c>
      <c r="M38" s="274" t="str">
        <f t="shared" si="35"/>
        <v>n/a</v>
      </c>
      <c r="N38" s="269">
        <v>0</v>
      </c>
      <c r="O38" s="269">
        <v>0</v>
      </c>
      <c r="P38" s="273">
        <f t="shared" si="36"/>
        <v>0</v>
      </c>
      <c r="Q38" s="275" t="str">
        <f t="shared" si="48"/>
        <v>n/a</v>
      </c>
      <c r="R38" s="269">
        <v>0</v>
      </c>
      <c r="S38" s="269">
        <v>0</v>
      </c>
      <c r="T38" s="273">
        <f t="shared" si="49"/>
        <v>0</v>
      </c>
      <c r="U38" s="275" t="str">
        <f t="shared" si="29"/>
        <v>n/a</v>
      </c>
    </row>
    <row r="39" spans="1:21" s="172" customFormat="1" x14ac:dyDescent="0.25">
      <c r="A39" s="283" t="s">
        <v>55</v>
      </c>
      <c r="B39" s="176">
        <v>0</v>
      </c>
      <c r="C39" s="169">
        <v>0</v>
      </c>
      <c r="D39" s="175">
        <f t="shared" si="30"/>
        <v>0</v>
      </c>
      <c r="E39" s="177" t="str">
        <f t="shared" si="31"/>
        <v>n/a</v>
      </c>
      <c r="F39" s="169">
        <v>0</v>
      </c>
      <c r="G39" s="169">
        <v>0</v>
      </c>
      <c r="H39" s="178">
        <f t="shared" si="32"/>
        <v>0</v>
      </c>
      <c r="I39" s="177" t="str">
        <f t="shared" si="33"/>
        <v>n/a</v>
      </c>
      <c r="J39" s="169">
        <v>0</v>
      </c>
      <c r="K39" s="169">
        <v>0</v>
      </c>
      <c r="L39" s="178">
        <f t="shared" si="34"/>
        <v>0</v>
      </c>
      <c r="M39" s="179" t="str">
        <f t="shared" si="35"/>
        <v>n/a</v>
      </c>
      <c r="N39" s="169">
        <v>0</v>
      </c>
      <c r="O39" s="169">
        <v>0</v>
      </c>
      <c r="P39" s="178">
        <f t="shared" si="36"/>
        <v>0</v>
      </c>
      <c r="Q39" s="180" t="str">
        <f t="shared" si="48"/>
        <v>n/a</v>
      </c>
      <c r="R39" s="169">
        <v>0</v>
      </c>
      <c r="S39" s="169">
        <v>0</v>
      </c>
      <c r="T39" s="178">
        <f t="shared" si="49"/>
        <v>0</v>
      </c>
      <c r="U39" s="180" t="str">
        <f t="shared" si="29"/>
        <v>n/a</v>
      </c>
    </row>
    <row r="40" spans="1:21" x14ac:dyDescent="0.25">
      <c r="A40" s="289" t="s">
        <v>33</v>
      </c>
      <c r="B40" s="102">
        <v>23</v>
      </c>
      <c r="C40" s="5">
        <v>30</v>
      </c>
      <c r="D40" s="175">
        <f t="shared" si="30"/>
        <v>7</v>
      </c>
      <c r="E40" s="7">
        <f t="shared" si="31"/>
        <v>0.30434782608695654</v>
      </c>
      <c r="F40" s="169">
        <v>14</v>
      </c>
      <c r="G40" s="169">
        <v>22</v>
      </c>
      <c r="H40" s="10">
        <f t="shared" si="32"/>
        <v>8</v>
      </c>
      <c r="I40" s="7">
        <f t="shared" si="33"/>
        <v>0.5714285714285714</v>
      </c>
      <c r="J40" s="5">
        <v>0</v>
      </c>
      <c r="K40" s="169">
        <v>0</v>
      </c>
      <c r="L40" s="10">
        <f t="shared" si="34"/>
        <v>0</v>
      </c>
      <c r="M40" s="14" t="str">
        <f t="shared" si="35"/>
        <v>n/a</v>
      </c>
      <c r="N40" s="5">
        <v>0</v>
      </c>
      <c r="O40" s="169">
        <v>0</v>
      </c>
      <c r="P40" s="10">
        <f t="shared" si="36"/>
        <v>0</v>
      </c>
      <c r="Q40" s="46" t="str">
        <f t="shared" si="48"/>
        <v>n/a</v>
      </c>
      <c r="R40" s="5">
        <v>0</v>
      </c>
      <c r="S40" s="169">
        <v>0</v>
      </c>
      <c r="T40" s="10">
        <f t="shared" si="49"/>
        <v>0</v>
      </c>
      <c r="U40" s="46" t="str">
        <f t="shared" si="29"/>
        <v>n/a</v>
      </c>
    </row>
    <row r="41" spans="1:21" x14ac:dyDescent="0.25">
      <c r="A41" s="290" t="s">
        <v>30</v>
      </c>
      <c r="B41" s="102">
        <v>491</v>
      </c>
      <c r="C41" s="5">
        <v>404</v>
      </c>
      <c r="D41" s="175">
        <f t="shared" si="30"/>
        <v>-87</v>
      </c>
      <c r="E41" s="7">
        <f t="shared" si="31"/>
        <v>-0.17718940936863545</v>
      </c>
      <c r="F41" s="169">
        <v>108</v>
      </c>
      <c r="G41" s="169">
        <v>118</v>
      </c>
      <c r="H41" s="10">
        <f t="shared" si="32"/>
        <v>10</v>
      </c>
      <c r="I41" s="7">
        <f t="shared" si="33"/>
        <v>9.2592592592592587E-2</v>
      </c>
      <c r="J41" s="5">
        <v>8</v>
      </c>
      <c r="K41" s="169">
        <v>4</v>
      </c>
      <c r="L41" s="10">
        <f t="shared" si="34"/>
        <v>-4</v>
      </c>
      <c r="M41" s="14">
        <f t="shared" si="35"/>
        <v>-0.5</v>
      </c>
      <c r="N41" s="5">
        <v>0</v>
      </c>
      <c r="O41" s="169">
        <v>0</v>
      </c>
      <c r="P41" s="10">
        <f t="shared" si="36"/>
        <v>0</v>
      </c>
      <c r="Q41" s="46" t="str">
        <f t="shared" si="48"/>
        <v>n/a</v>
      </c>
      <c r="R41" s="5">
        <v>0</v>
      </c>
      <c r="S41" s="169">
        <v>0</v>
      </c>
      <c r="T41" s="10">
        <f t="shared" si="49"/>
        <v>0</v>
      </c>
      <c r="U41" s="46" t="str">
        <f t="shared" si="29"/>
        <v>n/a</v>
      </c>
    </row>
    <row r="42" spans="1:21" ht="13.8" thickBot="1" x14ac:dyDescent="0.3">
      <c r="A42" s="291" t="s">
        <v>31</v>
      </c>
      <c r="B42" s="295">
        <v>0</v>
      </c>
      <c r="C42" s="296">
        <v>0</v>
      </c>
      <c r="D42" s="271">
        <f t="shared" si="30"/>
        <v>0</v>
      </c>
      <c r="E42" s="297" t="str">
        <f>IF(ISERROR(D42/B42),"n/a",(D42/B42))</f>
        <v>n/a</v>
      </c>
      <c r="F42" s="296">
        <v>0</v>
      </c>
      <c r="G42" s="296">
        <v>0</v>
      </c>
      <c r="H42" s="298">
        <f>G42-F42</f>
        <v>0</v>
      </c>
      <c r="I42" s="297" t="str">
        <f>IF(ISERROR(H42/F42),"n/a",(H42/F42))</f>
        <v>n/a</v>
      </c>
      <c r="J42" s="296">
        <v>0</v>
      </c>
      <c r="K42" s="296">
        <v>0</v>
      </c>
      <c r="L42" s="298">
        <f>K42-J42</f>
        <v>0</v>
      </c>
      <c r="M42" s="299" t="str">
        <f>IF(ISERROR(L42/J42),"n/a",(L42/J42))</f>
        <v>n/a</v>
      </c>
      <c r="N42" s="296">
        <v>0</v>
      </c>
      <c r="O42" s="296">
        <v>0</v>
      </c>
      <c r="P42" s="298">
        <f t="shared" si="36"/>
        <v>0</v>
      </c>
      <c r="Q42" s="300" t="str">
        <f t="shared" si="48"/>
        <v>n/a</v>
      </c>
      <c r="R42" s="296">
        <v>0</v>
      </c>
      <c r="S42" s="296">
        <v>0</v>
      </c>
      <c r="T42" s="298">
        <f t="shared" si="49"/>
        <v>0</v>
      </c>
      <c r="U42" s="300" t="str">
        <f t="shared" si="29"/>
        <v>n/a</v>
      </c>
    </row>
    <row r="43" spans="1:21" s="27" customFormat="1" ht="14.4" thickTop="1" thickBot="1" x14ac:dyDescent="0.3">
      <c r="A43" s="103" t="s">
        <v>5</v>
      </c>
      <c r="B43" s="155">
        <f>SUM(B25:B42)</f>
        <v>2813</v>
      </c>
      <c r="C43" s="156">
        <f>SUM(C25:C42)</f>
        <v>2672</v>
      </c>
      <c r="D43" s="157">
        <f>C43-B43</f>
        <v>-141</v>
      </c>
      <c r="E43" s="158">
        <f>IF(ISERROR(D43/B43),"n/a",(D43/B43))</f>
        <v>-5.0124422324920016E-2</v>
      </c>
      <c r="F43" s="159">
        <f>SUM(F25:F42)</f>
        <v>629</v>
      </c>
      <c r="G43" s="156">
        <f>SUM(G25:G42)</f>
        <v>893</v>
      </c>
      <c r="H43" s="160">
        <f>G43-F43</f>
        <v>264</v>
      </c>
      <c r="I43" s="158">
        <f>IF(ISERROR(H43/F43),"n/a",(H43/F43))</f>
        <v>0.41971383147853736</v>
      </c>
      <c r="J43" s="159">
        <f>SUM(J25:J42)</f>
        <v>17</v>
      </c>
      <c r="K43" s="156">
        <f>SUM(K25:K42)</f>
        <v>12</v>
      </c>
      <c r="L43" s="160">
        <f>K43-J43</f>
        <v>-5</v>
      </c>
      <c r="M43" s="161">
        <f>IF(ISERROR(L43/J43),"n/a",(L43/J43))</f>
        <v>-0.29411764705882354</v>
      </c>
      <c r="N43" s="162">
        <f>SUM(N25:N42)</f>
        <v>0</v>
      </c>
      <c r="O43" s="156">
        <f>SUM(O25:O42)</f>
        <v>0</v>
      </c>
      <c r="P43" s="160">
        <f>O43-N43</f>
        <v>0</v>
      </c>
      <c r="Q43" s="163" t="str">
        <f>IF(ISERROR(P43/N43),"n/a",(P43/N43))</f>
        <v>n/a</v>
      </c>
      <c r="R43" s="162">
        <f>SUM(R25:R42)</f>
        <v>0</v>
      </c>
      <c r="S43" s="156">
        <f>SUM(S25:S42)</f>
        <v>0</v>
      </c>
      <c r="T43" s="160">
        <f>S43-R43</f>
        <v>0</v>
      </c>
      <c r="U43" s="163" t="str">
        <f>IF(ISERROR(T43/R43),"n/a",(T43/R43))</f>
        <v>n/a</v>
      </c>
    </row>
    <row r="44" spans="1:21" s="27" customFormat="1" ht="13.8" thickBot="1" x14ac:dyDescent="0.3">
      <c r="A44" s="112"/>
      <c r="B44" s="113"/>
      <c r="C44" s="113"/>
      <c r="D44" s="114"/>
      <c r="E44" s="115"/>
      <c r="F44" s="113"/>
      <c r="G44" s="113"/>
      <c r="H44" s="116"/>
      <c r="I44" s="115"/>
      <c r="J44" s="113"/>
      <c r="K44" s="113"/>
      <c r="L44" s="116"/>
      <c r="M44" s="115"/>
      <c r="N44" s="113"/>
      <c r="O44" s="113"/>
      <c r="P44" s="116"/>
      <c r="Q44" s="115"/>
      <c r="R44" s="113"/>
      <c r="S44" s="113"/>
      <c r="T44" s="116"/>
      <c r="U44" s="115"/>
    </row>
    <row r="45" spans="1:21" ht="16.05" customHeight="1" thickBot="1" x14ac:dyDescent="0.3">
      <c r="A45" s="277" t="s">
        <v>9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9"/>
      <c r="R45" s="278"/>
      <c r="S45" s="278"/>
      <c r="T45" s="278"/>
      <c r="U45" s="279"/>
    </row>
    <row r="46" spans="1:21" x14ac:dyDescent="0.25">
      <c r="A46" s="282" t="s">
        <v>28</v>
      </c>
      <c r="B46" s="102">
        <f t="shared" ref="B46:C57" si="50">B4+B25</f>
        <v>754</v>
      </c>
      <c r="C46" s="102">
        <f t="shared" si="50"/>
        <v>760</v>
      </c>
      <c r="D46" s="105">
        <f t="shared" ref="D46:D53" si="51">C46-B46</f>
        <v>6</v>
      </c>
      <c r="E46" s="122">
        <f t="shared" ref="E46:E53" si="52">IF(ISERROR(D46/B46),"n/a",(D46/B46))</f>
        <v>7.9575596816976128E-3</v>
      </c>
      <c r="F46" s="102">
        <f t="shared" ref="F46:G57" si="53">F4+F25</f>
        <v>547</v>
      </c>
      <c r="G46" s="102">
        <f t="shared" si="53"/>
        <v>676</v>
      </c>
      <c r="H46" s="102">
        <f t="shared" ref="H46:H53" si="54">G46-F46</f>
        <v>129</v>
      </c>
      <c r="I46" s="122">
        <f t="shared" ref="I46:I53" si="55">IF(ISERROR(H46/F46),"n/a",(H46/F46))</f>
        <v>0.23583180987202926</v>
      </c>
      <c r="J46" s="102">
        <f t="shared" ref="J46:K55" si="56">J4+J25</f>
        <v>8</v>
      </c>
      <c r="K46" s="102">
        <f t="shared" si="56"/>
        <v>14</v>
      </c>
      <c r="L46" s="102">
        <f t="shared" ref="L46:L56" si="57">K46-J46</f>
        <v>6</v>
      </c>
      <c r="M46" s="122">
        <f t="shared" ref="M46:M56" si="58">IF(ISERROR(L46/J46),"n/a",(L46/J46))</f>
        <v>0.75</v>
      </c>
      <c r="N46" s="102">
        <f t="shared" ref="N46:O55" si="59">N4+N25</f>
        <v>0</v>
      </c>
      <c r="O46" s="5">
        <f t="shared" si="59"/>
        <v>0</v>
      </c>
      <c r="P46" s="10">
        <f>O46-N46</f>
        <v>0</v>
      </c>
      <c r="Q46" s="46" t="str">
        <f>IF(ISERROR(P46/N46),"n/a",(P46/N46))</f>
        <v>n/a</v>
      </c>
      <c r="R46" s="102">
        <f t="shared" ref="R46:S55" si="60">R4+R25</f>
        <v>0</v>
      </c>
      <c r="S46" s="5">
        <f t="shared" si="60"/>
        <v>0</v>
      </c>
      <c r="T46" s="10">
        <f>S46-R46</f>
        <v>0</v>
      </c>
      <c r="U46" s="46" t="str">
        <f>IF(ISERROR(T46/R46),"n/a",(T46/R46))</f>
        <v>n/a</v>
      </c>
    </row>
    <row r="47" spans="1:21" x14ac:dyDescent="0.25">
      <c r="A47" s="283" t="s">
        <v>29</v>
      </c>
      <c r="B47" s="102">
        <f t="shared" si="50"/>
        <v>305</v>
      </c>
      <c r="C47" s="102">
        <f t="shared" si="50"/>
        <v>358</v>
      </c>
      <c r="D47" s="105">
        <f t="shared" si="51"/>
        <v>53</v>
      </c>
      <c r="E47" s="122">
        <f t="shared" si="52"/>
        <v>0.17377049180327869</v>
      </c>
      <c r="F47" s="102">
        <f t="shared" si="53"/>
        <v>232</v>
      </c>
      <c r="G47" s="102">
        <f t="shared" si="53"/>
        <v>305</v>
      </c>
      <c r="H47" s="102">
        <f t="shared" si="54"/>
        <v>73</v>
      </c>
      <c r="I47" s="122">
        <f t="shared" si="55"/>
        <v>0.31465517241379309</v>
      </c>
      <c r="J47" s="102">
        <f t="shared" si="56"/>
        <v>3</v>
      </c>
      <c r="K47" s="102">
        <f t="shared" si="56"/>
        <v>11</v>
      </c>
      <c r="L47" s="102">
        <f t="shared" si="57"/>
        <v>8</v>
      </c>
      <c r="M47" s="122">
        <f t="shared" si="58"/>
        <v>2.6666666666666665</v>
      </c>
      <c r="N47" s="102">
        <f t="shared" si="59"/>
        <v>0</v>
      </c>
      <c r="O47" s="5">
        <f t="shared" si="59"/>
        <v>0</v>
      </c>
      <c r="P47" s="10">
        <f t="shared" ref="P47:P61" si="61">O47-N47</f>
        <v>0</v>
      </c>
      <c r="Q47" s="46" t="str">
        <f t="shared" ref="Q47:Q61" si="62">IF(ISERROR(P47/N47),"n/a",(P47/N47))</f>
        <v>n/a</v>
      </c>
      <c r="R47" s="102">
        <f t="shared" si="60"/>
        <v>0</v>
      </c>
      <c r="S47" s="5">
        <f t="shared" si="60"/>
        <v>0</v>
      </c>
      <c r="T47" s="10">
        <f t="shared" ref="T47:T50" si="63">S47-R47</f>
        <v>0</v>
      </c>
      <c r="U47" s="46" t="str">
        <f t="shared" ref="U47:U50" si="64">IF(ISERROR(T47/R47),"n/a",(T47/R47))</f>
        <v>n/a</v>
      </c>
    </row>
    <row r="48" spans="1:21" x14ac:dyDescent="0.25">
      <c r="A48" s="283" t="s">
        <v>21</v>
      </c>
      <c r="B48" s="102">
        <f t="shared" si="50"/>
        <v>346</v>
      </c>
      <c r="C48" s="102">
        <f t="shared" si="50"/>
        <v>313</v>
      </c>
      <c r="D48" s="105">
        <f t="shared" si="51"/>
        <v>-33</v>
      </c>
      <c r="E48" s="122">
        <f t="shared" si="52"/>
        <v>-9.5375722543352595E-2</v>
      </c>
      <c r="F48" s="102">
        <f t="shared" si="53"/>
        <v>264</v>
      </c>
      <c r="G48" s="102">
        <f t="shared" si="53"/>
        <v>293</v>
      </c>
      <c r="H48" s="102">
        <f t="shared" si="54"/>
        <v>29</v>
      </c>
      <c r="I48" s="122">
        <f t="shared" si="55"/>
        <v>0.10984848484848485</v>
      </c>
      <c r="J48" s="102">
        <f t="shared" si="56"/>
        <v>4</v>
      </c>
      <c r="K48" s="102">
        <f t="shared" si="56"/>
        <v>11</v>
      </c>
      <c r="L48" s="102">
        <f t="shared" si="57"/>
        <v>7</v>
      </c>
      <c r="M48" s="122">
        <f t="shared" si="58"/>
        <v>1.75</v>
      </c>
      <c r="N48" s="102">
        <f t="shared" si="59"/>
        <v>0</v>
      </c>
      <c r="O48" s="5">
        <f t="shared" si="59"/>
        <v>0</v>
      </c>
      <c r="P48" s="10">
        <f t="shared" si="61"/>
        <v>0</v>
      </c>
      <c r="Q48" s="46" t="str">
        <f t="shared" si="62"/>
        <v>n/a</v>
      </c>
      <c r="R48" s="102">
        <f t="shared" si="60"/>
        <v>0</v>
      </c>
      <c r="S48" s="5">
        <f t="shared" si="60"/>
        <v>0</v>
      </c>
      <c r="T48" s="10">
        <f t="shared" si="63"/>
        <v>0</v>
      </c>
      <c r="U48" s="46" t="str">
        <f t="shared" si="64"/>
        <v>n/a</v>
      </c>
    </row>
    <row r="49" spans="1:21" x14ac:dyDescent="0.25">
      <c r="A49" s="283" t="s">
        <v>20</v>
      </c>
      <c r="B49" s="102">
        <f t="shared" si="50"/>
        <v>78</v>
      </c>
      <c r="C49" s="102">
        <f t="shared" si="50"/>
        <v>77</v>
      </c>
      <c r="D49" s="105">
        <f t="shared" si="51"/>
        <v>-1</v>
      </c>
      <c r="E49" s="122">
        <f t="shared" si="52"/>
        <v>-1.282051282051282E-2</v>
      </c>
      <c r="F49" s="102">
        <f t="shared" si="53"/>
        <v>60</v>
      </c>
      <c r="G49" s="102">
        <f t="shared" si="53"/>
        <v>64</v>
      </c>
      <c r="H49" s="102">
        <f t="shared" si="54"/>
        <v>4</v>
      </c>
      <c r="I49" s="122">
        <f t="shared" si="55"/>
        <v>6.6666666666666666E-2</v>
      </c>
      <c r="J49" s="102">
        <f t="shared" si="56"/>
        <v>2</v>
      </c>
      <c r="K49" s="102">
        <f t="shared" si="56"/>
        <v>3</v>
      </c>
      <c r="L49" s="102">
        <f t="shared" si="57"/>
        <v>1</v>
      </c>
      <c r="M49" s="122">
        <f t="shared" si="58"/>
        <v>0.5</v>
      </c>
      <c r="N49" s="102">
        <f t="shared" si="59"/>
        <v>0</v>
      </c>
      <c r="O49" s="5">
        <f t="shared" si="59"/>
        <v>0</v>
      </c>
      <c r="P49" s="10">
        <f t="shared" si="61"/>
        <v>0</v>
      </c>
      <c r="Q49" s="46" t="str">
        <f t="shared" si="62"/>
        <v>n/a</v>
      </c>
      <c r="R49" s="102">
        <f t="shared" si="60"/>
        <v>0</v>
      </c>
      <c r="S49" s="5">
        <f t="shared" si="60"/>
        <v>0</v>
      </c>
      <c r="T49" s="10">
        <f t="shared" si="63"/>
        <v>0</v>
      </c>
      <c r="U49" s="46" t="str">
        <f t="shared" si="64"/>
        <v>n/a</v>
      </c>
    </row>
    <row r="50" spans="1:21" x14ac:dyDescent="0.25">
      <c r="A50" s="283" t="s">
        <v>32</v>
      </c>
      <c r="B50" s="102">
        <f t="shared" si="50"/>
        <v>1184</v>
      </c>
      <c r="C50" s="102">
        <f t="shared" si="50"/>
        <v>1163</v>
      </c>
      <c r="D50" s="105">
        <f t="shared" si="51"/>
        <v>-21</v>
      </c>
      <c r="E50" s="122">
        <f t="shared" si="52"/>
        <v>-1.7736486486486486E-2</v>
      </c>
      <c r="F50" s="102">
        <f t="shared" si="53"/>
        <v>468</v>
      </c>
      <c r="G50" s="102">
        <f t="shared" si="53"/>
        <v>573</v>
      </c>
      <c r="H50" s="102">
        <f t="shared" si="54"/>
        <v>105</v>
      </c>
      <c r="I50" s="122">
        <f t="shared" si="55"/>
        <v>0.22435897435897437</v>
      </c>
      <c r="J50" s="102">
        <f t="shared" si="56"/>
        <v>5</v>
      </c>
      <c r="K50" s="102">
        <f t="shared" si="56"/>
        <v>11</v>
      </c>
      <c r="L50" s="102">
        <f t="shared" si="57"/>
        <v>6</v>
      </c>
      <c r="M50" s="122">
        <f t="shared" si="58"/>
        <v>1.2</v>
      </c>
      <c r="N50" s="102">
        <f t="shared" si="59"/>
        <v>0</v>
      </c>
      <c r="O50" s="5">
        <f t="shared" si="59"/>
        <v>0</v>
      </c>
      <c r="P50" s="10">
        <f t="shared" si="61"/>
        <v>0</v>
      </c>
      <c r="Q50" s="46" t="str">
        <f t="shared" si="62"/>
        <v>n/a</v>
      </c>
      <c r="R50" s="102">
        <f t="shared" si="60"/>
        <v>0</v>
      </c>
      <c r="S50" s="5">
        <f t="shared" si="60"/>
        <v>0</v>
      </c>
      <c r="T50" s="10">
        <f t="shared" si="63"/>
        <v>0</v>
      </c>
      <c r="U50" s="46" t="str">
        <f t="shared" si="64"/>
        <v>n/a</v>
      </c>
    </row>
    <row r="51" spans="1:21" x14ac:dyDescent="0.25">
      <c r="A51" s="283" t="s">
        <v>22</v>
      </c>
      <c r="B51" s="102">
        <f t="shared" si="50"/>
        <v>321</v>
      </c>
      <c r="C51" s="102">
        <f t="shared" si="50"/>
        <v>336</v>
      </c>
      <c r="D51" s="105">
        <f t="shared" si="51"/>
        <v>15</v>
      </c>
      <c r="E51" s="122">
        <f t="shared" si="52"/>
        <v>4.6728971962616821E-2</v>
      </c>
      <c r="F51" s="102">
        <f t="shared" si="53"/>
        <v>130</v>
      </c>
      <c r="G51" s="102">
        <f t="shared" si="53"/>
        <v>163</v>
      </c>
      <c r="H51" s="102">
        <f t="shared" si="54"/>
        <v>33</v>
      </c>
      <c r="I51" s="122">
        <f t="shared" si="55"/>
        <v>0.25384615384615383</v>
      </c>
      <c r="J51" s="102">
        <f t="shared" si="56"/>
        <v>3</v>
      </c>
      <c r="K51" s="102">
        <f t="shared" si="56"/>
        <v>3</v>
      </c>
      <c r="L51" s="102">
        <f t="shared" si="57"/>
        <v>0</v>
      </c>
      <c r="M51" s="122">
        <f t="shared" si="58"/>
        <v>0</v>
      </c>
      <c r="N51" s="102">
        <f t="shared" si="59"/>
        <v>0</v>
      </c>
      <c r="O51" s="5">
        <f t="shared" si="59"/>
        <v>0</v>
      </c>
      <c r="P51" s="10">
        <f t="shared" ref="P51:P56" si="65">O51-N51</f>
        <v>0</v>
      </c>
      <c r="Q51" s="46" t="str">
        <f t="shared" ref="Q51:Q56" si="66">IF(ISERROR(P51/N51),"n/a",(P51/N51))</f>
        <v>n/a</v>
      </c>
      <c r="R51" s="102">
        <f t="shared" si="60"/>
        <v>0</v>
      </c>
      <c r="S51" s="5">
        <f t="shared" si="60"/>
        <v>0</v>
      </c>
      <c r="T51" s="10">
        <f t="shared" ref="T51:T56" si="67">S51-R51</f>
        <v>0</v>
      </c>
      <c r="U51" s="46" t="str">
        <f t="shared" ref="U51:U56" si="68">IF(ISERROR(T51/R51),"n/a",(T51/R51))</f>
        <v>n/a</v>
      </c>
    </row>
    <row r="52" spans="1:21" x14ac:dyDescent="0.25">
      <c r="A52" s="308" t="s">
        <v>111</v>
      </c>
      <c r="B52" s="102">
        <f t="shared" si="50"/>
        <v>733</v>
      </c>
      <c r="C52" s="102">
        <f t="shared" si="50"/>
        <v>909</v>
      </c>
      <c r="D52" s="105">
        <f t="shared" ref="D52" si="69">C52-B52</f>
        <v>176</v>
      </c>
      <c r="E52" s="122">
        <f t="shared" ref="E52" si="70">IF(ISERROR(D52/B52),"n/a",(D52/B52))</f>
        <v>0.24010914051841747</v>
      </c>
      <c r="F52" s="102">
        <f t="shared" si="53"/>
        <v>311</v>
      </c>
      <c r="G52" s="102">
        <f t="shared" si="53"/>
        <v>435</v>
      </c>
      <c r="H52" s="102">
        <f t="shared" ref="H52" si="71">G52-F52</f>
        <v>124</v>
      </c>
      <c r="I52" s="122">
        <f t="shared" ref="I52" si="72">IF(ISERROR(H52/F52),"n/a",(H52/F52))</f>
        <v>0.3987138263665595</v>
      </c>
      <c r="J52" s="102">
        <f t="shared" si="56"/>
        <v>3</v>
      </c>
      <c r="K52" s="102">
        <f t="shared" si="56"/>
        <v>10</v>
      </c>
      <c r="L52" s="102">
        <f t="shared" ref="L52" si="73">K52-J52</f>
        <v>7</v>
      </c>
      <c r="M52" s="122">
        <f t="shared" ref="M52" si="74">IF(ISERROR(L52/J52),"n/a",(L52/J52))</f>
        <v>2.3333333333333335</v>
      </c>
      <c r="N52" s="102">
        <f t="shared" si="59"/>
        <v>0</v>
      </c>
      <c r="O52" s="5">
        <f t="shared" si="59"/>
        <v>0</v>
      </c>
      <c r="P52" s="10">
        <f t="shared" si="65"/>
        <v>0</v>
      </c>
      <c r="Q52" s="46" t="str">
        <f t="shared" si="66"/>
        <v>n/a</v>
      </c>
      <c r="R52" s="102">
        <f t="shared" si="60"/>
        <v>0</v>
      </c>
      <c r="S52" s="5">
        <f t="shared" si="60"/>
        <v>0</v>
      </c>
      <c r="T52" s="10">
        <f t="shared" si="67"/>
        <v>0</v>
      </c>
      <c r="U52" s="46" t="str">
        <f t="shared" si="68"/>
        <v>n/a</v>
      </c>
    </row>
    <row r="53" spans="1:21" x14ac:dyDescent="0.25">
      <c r="A53" s="283" t="s">
        <v>26</v>
      </c>
      <c r="B53" s="102">
        <f t="shared" si="50"/>
        <v>4983</v>
      </c>
      <c r="C53" s="102">
        <f t="shared" si="50"/>
        <v>5697</v>
      </c>
      <c r="D53" s="105">
        <f t="shared" si="51"/>
        <v>714</v>
      </c>
      <c r="E53" s="122">
        <f t="shared" si="52"/>
        <v>0.14328717639975919</v>
      </c>
      <c r="F53" s="102">
        <f t="shared" si="53"/>
        <v>1320</v>
      </c>
      <c r="G53" s="102">
        <f t="shared" si="53"/>
        <v>1885</v>
      </c>
      <c r="H53" s="102">
        <f t="shared" si="54"/>
        <v>565</v>
      </c>
      <c r="I53" s="122">
        <f t="shared" si="55"/>
        <v>0.42803030303030304</v>
      </c>
      <c r="J53" s="102">
        <f t="shared" si="56"/>
        <v>9</v>
      </c>
      <c r="K53" s="102">
        <f t="shared" si="56"/>
        <v>17</v>
      </c>
      <c r="L53" s="102">
        <f t="shared" si="57"/>
        <v>8</v>
      </c>
      <c r="M53" s="122">
        <f t="shared" si="58"/>
        <v>0.88888888888888884</v>
      </c>
      <c r="N53" s="102">
        <f t="shared" si="59"/>
        <v>0</v>
      </c>
      <c r="O53" s="5">
        <f t="shared" si="59"/>
        <v>0</v>
      </c>
      <c r="P53" s="10">
        <f t="shared" si="65"/>
        <v>0</v>
      </c>
      <c r="Q53" s="46" t="str">
        <f t="shared" si="66"/>
        <v>n/a</v>
      </c>
      <c r="R53" s="102">
        <f t="shared" si="60"/>
        <v>0</v>
      </c>
      <c r="S53" s="5">
        <f t="shared" si="60"/>
        <v>0</v>
      </c>
      <c r="T53" s="10">
        <f t="shared" si="67"/>
        <v>0</v>
      </c>
      <c r="U53" s="46" t="str">
        <f t="shared" si="68"/>
        <v>n/a</v>
      </c>
    </row>
    <row r="54" spans="1:21" x14ac:dyDescent="0.25">
      <c r="A54" s="283" t="s">
        <v>34</v>
      </c>
      <c r="B54" s="102">
        <f t="shared" si="50"/>
        <v>755</v>
      </c>
      <c r="C54" s="102">
        <f t="shared" si="50"/>
        <v>870</v>
      </c>
      <c r="D54" s="105">
        <f t="shared" ref="D54:D64" si="75">C54-B54</f>
        <v>115</v>
      </c>
      <c r="E54" s="122">
        <f t="shared" ref="E54:E64" si="76">IF(ISERROR(D54/B54),"n/a",(D54/B54))</f>
        <v>0.15231788079470199</v>
      </c>
      <c r="F54" s="102">
        <f t="shared" si="53"/>
        <v>279</v>
      </c>
      <c r="G54" s="102">
        <f t="shared" si="53"/>
        <v>297</v>
      </c>
      <c r="H54" s="102">
        <f t="shared" ref="H54:H64" si="77">G54-F54</f>
        <v>18</v>
      </c>
      <c r="I54" s="122">
        <f t="shared" ref="I54:I64" si="78">IF(ISERROR(H54/F54),"n/a",(H54/F54))</f>
        <v>6.4516129032258063E-2</v>
      </c>
      <c r="J54" s="102">
        <f t="shared" si="56"/>
        <v>4</v>
      </c>
      <c r="K54" s="102">
        <f t="shared" si="56"/>
        <v>2</v>
      </c>
      <c r="L54" s="102">
        <f t="shared" si="57"/>
        <v>-2</v>
      </c>
      <c r="M54" s="122">
        <f t="shared" si="58"/>
        <v>-0.5</v>
      </c>
      <c r="N54" s="102">
        <f t="shared" si="59"/>
        <v>0</v>
      </c>
      <c r="O54" s="5">
        <f t="shared" si="59"/>
        <v>0</v>
      </c>
      <c r="P54" s="10">
        <f t="shared" si="65"/>
        <v>0</v>
      </c>
      <c r="Q54" s="46" t="str">
        <f t="shared" si="66"/>
        <v>n/a</v>
      </c>
      <c r="R54" s="102">
        <f t="shared" si="60"/>
        <v>0</v>
      </c>
      <c r="S54" s="5">
        <f t="shared" si="60"/>
        <v>0</v>
      </c>
      <c r="T54" s="10">
        <f t="shared" si="67"/>
        <v>0</v>
      </c>
      <c r="U54" s="46" t="str">
        <f t="shared" si="68"/>
        <v>n/a</v>
      </c>
    </row>
    <row r="55" spans="1:21" x14ac:dyDescent="0.25">
      <c r="A55" s="283" t="s">
        <v>125</v>
      </c>
      <c r="B55" s="102">
        <f t="shared" si="50"/>
        <v>284</v>
      </c>
      <c r="C55" s="102">
        <f t="shared" si="50"/>
        <v>526</v>
      </c>
      <c r="D55" s="105">
        <f t="shared" ref="D55" si="79">C55-B55</f>
        <v>242</v>
      </c>
      <c r="E55" s="122">
        <f t="shared" ref="E55" si="80">IF(ISERROR(D55/B55),"n/a",(D55/B55))</f>
        <v>0.852112676056338</v>
      </c>
      <c r="F55" s="102">
        <f t="shared" si="53"/>
        <v>111</v>
      </c>
      <c r="G55" s="102">
        <f t="shared" si="53"/>
        <v>528</v>
      </c>
      <c r="H55" s="102">
        <f t="shared" ref="H55" si="81">G55-F55</f>
        <v>417</v>
      </c>
      <c r="I55" s="122">
        <f t="shared" ref="I55" si="82">IF(ISERROR(H55/F55),"n/a",(H55/F55))</f>
        <v>3.7567567567567566</v>
      </c>
      <c r="J55" s="102">
        <f t="shared" si="56"/>
        <v>2</v>
      </c>
      <c r="K55" s="102">
        <f t="shared" si="56"/>
        <v>7</v>
      </c>
      <c r="L55" s="102">
        <f t="shared" ref="L55" si="83">K55-J55</f>
        <v>5</v>
      </c>
      <c r="M55" s="122">
        <f t="shared" ref="M55" si="84">IF(ISERROR(L55/J55),"n/a",(L55/J55))</f>
        <v>2.5</v>
      </c>
      <c r="N55" s="102">
        <f t="shared" si="59"/>
        <v>0</v>
      </c>
      <c r="O55" s="5">
        <f t="shared" si="59"/>
        <v>0</v>
      </c>
      <c r="P55" s="10">
        <f t="shared" si="65"/>
        <v>0</v>
      </c>
      <c r="Q55" s="46" t="str">
        <f t="shared" si="66"/>
        <v>n/a</v>
      </c>
      <c r="R55" s="102">
        <f t="shared" si="60"/>
        <v>0</v>
      </c>
      <c r="S55" s="5">
        <f t="shared" si="60"/>
        <v>0</v>
      </c>
      <c r="T55" s="10">
        <f t="shared" si="67"/>
        <v>0</v>
      </c>
      <c r="U55" s="46" t="str">
        <f t="shared" si="68"/>
        <v>n/a</v>
      </c>
    </row>
    <row r="56" spans="1:21" x14ac:dyDescent="0.25">
      <c r="A56" s="283" t="s">
        <v>24</v>
      </c>
      <c r="B56" s="102">
        <f t="shared" si="50"/>
        <v>902</v>
      </c>
      <c r="C56" s="102">
        <f t="shared" si="50"/>
        <v>886</v>
      </c>
      <c r="D56" s="105">
        <f t="shared" si="75"/>
        <v>-16</v>
      </c>
      <c r="E56" s="122">
        <f t="shared" si="76"/>
        <v>-1.7738359201773836E-2</v>
      </c>
      <c r="F56" s="102">
        <f t="shared" si="53"/>
        <v>503</v>
      </c>
      <c r="G56" s="102">
        <f t="shared" si="53"/>
        <v>649</v>
      </c>
      <c r="H56" s="102">
        <f t="shared" si="77"/>
        <v>146</v>
      </c>
      <c r="I56" s="122">
        <f t="shared" si="78"/>
        <v>0.29025844930417494</v>
      </c>
      <c r="J56" s="102">
        <f>J14+J35</f>
        <v>11</v>
      </c>
      <c r="K56" s="102">
        <f>K14+K35</f>
        <v>11</v>
      </c>
      <c r="L56" s="102">
        <f t="shared" si="57"/>
        <v>0</v>
      </c>
      <c r="M56" s="122">
        <f t="shared" si="58"/>
        <v>0</v>
      </c>
      <c r="N56" s="102">
        <f>N14+N35</f>
        <v>0</v>
      </c>
      <c r="O56" s="5">
        <f>O14+O35</f>
        <v>0</v>
      </c>
      <c r="P56" s="10">
        <f t="shared" si="65"/>
        <v>0</v>
      </c>
      <c r="Q56" s="46" t="str">
        <f t="shared" si="66"/>
        <v>n/a</v>
      </c>
      <c r="R56" s="102">
        <f>R14+R35</f>
        <v>0</v>
      </c>
      <c r="S56" s="5">
        <f>S14+S35</f>
        <v>0</v>
      </c>
      <c r="T56" s="10">
        <f t="shared" si="67"/>
        <v>0</v>
      </c>
      <c r="U56" s="46" t="str">
        <f t="shared" si="68"/>
        <v>n/a</v>
      </c>
    </row>
    <row r="57" spans="1:21" x14ac:dyDescent="0.25">
      <c r="A57" s="283" t="s">
        <v>23</v>
      </c>
      <c r="B57" s="102">
        <f t="shared" si="50"/>
        <v>146</v>
      </c>
      <c r="C57" s="102">
        <f t="shared" si="50"/>
        <v>154</v>
      </c>
      <c r="D57" s="105">
        <f t="shared" si="75"/>
        <v>8</v>
      </c>
      <c r="E57" s="122">
        <f t="shared" si="76"/>
        <v>5.4794520547945202E-2</v>
      </c>
      <c r="F57" s="102">
        <f t="shared" si="53"/>
        <v>103</v>
      </c>
      <c r="G57" s="102">
        <f t="shared" si="53"/>
        <v>129</v>
      </c>
      <c r="H57" s="102">
        <f t="shared" si="77"/>
        <v>26</v>
      </c>
      <c r="I57" s="122">
        <f t="shared" si="78"/>
        <v>0.25242718446601942</v>
      </c>
      <c r="J57" s="102">
        <f>J15+J36</f>
        <v>1</v>
      </c>
      <c r="K57" s="102">
        <f>K15+K36</f>
        <v>3</v>
      </c>
      <c r="L57" s="102">
        <f t="shared" ref="L57:L64" si="85">K57-J57</f>
        <v>2</v>
      </c>
      <c r="M57" s="122">
        <f t="shared" ref="M57:M64" si="86">IF(ISERROR(L57/J57),"n/a",(L57/J57))</f>
        <v>2</v>
      </c>
      <c r="N57" s="102">
        <f>N15+N36</f>
        <v>0</v>
      </c>
      <c r="O57" s="5">
        <f>O15+O36</f>
        <v>0</v>
      </c>
      <c r="P57" s="10">
        <f t="shared" si="61"/>
        <v>0</v>
      </c>
      <c r="Q57" s="46" t="str">
        <f t="shared" si="62"/>
        <v>n/a</v>
      </c>
      <c r="R57" s="102">
        <f>R15+R36</f>
        <v>0</v>
      </c>
      <c r="S57" s="5">
        <f>S15+S36</f>
        <v>0</v>
      </c>
      <c r="T57" s="10">
        <f t="shared" ref="T57:T61" si="87">S57-R57</f>
        <v>0</v>
      </c>
      <c r="U57" s="46" t="str">
        <f t="shared" ref="U57:U61" si="88">IF(ISERROR(T57/R57),"n/a",(T57/R57))</f>
        <v>n/a</v>
      </c>
    </row>
    <row r="58" spans="1:21" x14ac:dyDescent="0.25">
      <c r="A58" s="283" t="s">
        <v>120</v>
      </c>
      <c r="B58" s="102">
        <f>B16</f>
        <v>0</v>
      </c>
      <c r="C58" s="102">
        <f>C16</f>
        <v>0</v>
      </c>
      <c r="D58" s="105">
        <f t="shared" si="75"/>
        <v>0</v>
      </c>
      <c r="E58" s="122" t="str">
        <f t="shared" si="76"/>
        <v>n/a</v>
      </c>
      <c r="F58" s="102">
        <f>F16</f>
        <v>0</v>
      </c>
      <c r="G58" s="102">
        <f>G16</f>
        <v>0</v>
      </c>
      <c r="H58" s="102">
        <f t="shared" si="77"/>
        <v>0</v>
      </c>
      <c r="I58" s="122" t="str">
        <f t="shared" si="78"/>
        <v>n/a</v>
      </c>
      <c r="J58" s="102">
        <f>J16</f>
        <v>0</v>
      </c>
      <c r="K58" s="102">
        <f>K16</f>
        <v>0</v>
      </c>
      <c r="L58" s="102">
        <f t="shared" si="85"/>
        <v>0</v>
      </c>
      <c r="M58" s="122" t="str">
        <f t="shared" si="86"/>
        <v>n/a</v>
      </c>
      <c r="N58" s="102">
        <f>N16</f>
        <v>0</v>
      </c>
      <c r="O58" s="5">
        <f>O16</f>
        <v>0</v>
      </c>
      <c r="P58" s="10">
        <f t="shared" si="61"/>
        <v>0</v>
      </c>
      <c r="Q58" s="46" t="str">
        <f t="shared" si="62"/>
        <v>n/a</v>
      </c>
      <c r="R58" s="102">
        <f>R16</f>
        <v>0</v>
      </c>
      <c r="S58" s="5">
        <f>S16</f>
        <v>0</v>
      </c>
      <c r="T58" s="10">
        <f t="shared" si="87"/>
        <v>0</v>
      </c>
      <c r="U58" s="46" t="str">
        <f t="shared" si="88"/>
        <v>n/a</v>
      </c>
    </row>
    <row r="59" spans="1:21" x14ac:dyDescent="0.25">
      <c r="A59" s="283" t="s">
        <v>27</v>
      </c>
      <c r="B59" s="102">
        <f>B17+B37</f>
        <v>361</v>
      </c>
      <c r="C59" s="102">
        <f>C17+C37</f>
        <v>413</v>
      </c>
      <c r="D59" s="105">
        <f t="shared" si="75"/>
        <v>52</v>
      </c>
      <c r="E59" s="122">
        <f t="shared" si="76"/>
        <v>0.1440443213296399</v>
      </c>
      <c r="F59" s="102">
        <f>F17+F37</f>
        <v>236</v>
      </c>
      <c r="G59" s="102">
        <f>G17+G37</f>
        <v>301</v>
      </c>
      <c r="H59" s="102">
        <f t="shared" si="77"/>
        <v>65</v>
      </c>
      <c r="I59" s="122">
        <f t="shared" si="78"/>
        <v>0.27542372881355931</v>
      </c>
      <c r="J59" s="102">
        <f>J17+J37</f>
        <v>7</v>
      </c>
      <c r="K59" s="102">
        <f>K17+K37</f>
        <v>3</v>
      </c>
      <c r="L59" s="102">
        <f t="shared" si="85"/>
        <v>-4</v>
      </c>
      <c r="M59" s="122">
        <f t="shared" si="86"/>
        <v>-0.5714285714285714</v>
      </c>
      <c r="N59" s="102">
        <f>N17+N37</f>
        <v>0</v>
      </c>
      <c r="O59" s="5">
        <f>O17+O37</f>
        <v>0</v>
      </c>
      <c r="P59" s="10">
        <f t="shared" si="61"/>
        <v>0</v>
      </c>
      <c r="Q59" s="46" t="str">
        <f t="shared" si="62"/>
        <v>n/a</v>
      </c>
      <c r="R59" s="102">
        <f>R17+R37</f>
        <v>0</v>
      </c>
      <c r="S59" s="5">
        <f>S17+S37</f>
        <v>0</v>
      </c>
      <c r="T59" s="10">
        <f t="shared" si="87"/>
        <v>0</v>
      </c>
      <c r="U59" s="46" t="str">
        <f t="shared" si="88"/>
        <v>n/a</v>
      </c>
    </row>
    <row r="60" spans="1:21" x14ac:dyDescent="0.25">
      <c r="A60" s="283" t="s">
        <v>25</v>
      </c>
      <c r="B60" s="102">
        <f>B18+B38</f>
        <v>91</v>
      </c>
      <c r="C60" s="102">
        <f>C18+C38</f>
        <v>94</v>
      </c>
      <c r="D60" s="105">
        <f t="shared" si="75"/>
        <v>3</v>
      </c>
      <c r="E60" s="122">
        <f t="shared" si="76"/>
        <v>3.2967032967032968E-2</v>
      </c>
      <c r="F60" s="102">
        <f>F18+F38</f>
        <v>73</v>
      </c>
      <c r="G60" s="102">
        <f>G18+G38</f>
        <v>75</v>
      </c>
      <c r="H60" s="102">
        <f t="shared" si="77"/>
        <v>2</v>
      </c>
      <c r="I60" s="122">
        <f t="shared" si="78"/>
        <v>2.7397260273972601E-2</v>
      </c>
      <c r="J60" s="102">
        <f>J18+J38</f>
        <v>2</v>
      </c>
      <c r="K60" s="102">
        <f>K18+K38</f>
        <v>0</v>
      </c>
      <c r="L60" s="102">
        <f t="shared" si="85"/>
        <v>-2</v>
      </c>
      <c r="M60" s="122">
        <f t="shared" si="86"/>
        <v>-1</v>
      </c>
      <c r="N60" s="102">
        <f>N18+N38</f>
        <v>0</v>
      </c>
      <c r="O60" s="5">
        <f>O18+O38</f>
        <v>0</v>
      </c>
      <c r="P60" s="10">
        <f t="shared" si="61"/>
        <v>0</v>
      </c>
      <c r="Q60" s="46" t="str">
        <f t="shared" si="62"/>
        <v>n/a</v>
      </c>
      <c r="R60" s="102">
        <f>R18+R38</f>
        <v>0</v>
      </c>
      <c r="S60" s="5">
        <f>S18+S38</f>
        <v>0</v>
      </c>
      <c r="T60" s="10">
        <f t="shared" si="87"/>
        <v>0</v>
      </c>
      <c r="U60" s="46" t="str">
        <f t="shared" si="88"/>
        <v>n/a</v>
      </c>
    </row>
    <row r="61" spans="1:21" x14ac:dyDescent="0.25">
      <c r="A61" s="283" t="s">
        <v>55</v>
      </c>
      <c r="B61" s="102">
        <f>B39</f>
        <v>0</v>
      </c>
      <c r="C61" s="102">
        <f>C39</f>
        <v>0</v>
      </c>
      <c r="D61" s="105">
        <f>C61-B61</f>
        <v>0</v>
      </c>
      <c r="E61" s="122" t="str">
        <f t="shared" si="76"/>
        <v>n/a</v>
      </c>
      <c r="F61" s="102">
        <f>F39</f>
        <v>0</v>
      </c>
      <c r="G61" s="102">
        <f>G39</f>
        <v>0</v>
      </c>
      <c r="H61" s="102">
        <f t="shared" si="77"/>
        <v>0</v>
      </c>
      <c r="I61" s="122" t="str">
        <f t="shared" si="78"/>
        <v>n/a</v>
      </c>
      <c r="J61" s="102">
        <f>J39</f>
        <v>0</v>
      </c>
      <c r="K61" s="102">
        <f>K39</f>
        <v>0</v>
      </c>
      <c r="L61" s="102">
        <f t="shared" si="85"/>
        <v>0</v>
      </c>
      <c r="M61" s="122" t="str">
        <f t="shared" si="86"/>
        <v>n/a</v>
      </c>
      <c r="N61" s="102">
        <f>N39</f>
        <v>0</v>
      </c>
      <c r="O61" s="5">
        <f>O39</f>
        <v>0</v>
      </c>
      <c r="P61" s="10">
        <f t="shared" si="61"/>
        <v>0</v>
      </c>
      <c r="Q61" s="46" t="str">
        <f t="shared" si="62"/>
        <v>n/a</v>
      </c>
      <c r="R61" s="102">
        <f>R39</f>
        <v>0</v>
      </c>
      <c r="S61" s="5">
        <f>S39</f>
        <v>0</v>
      </c>
      <c r="T61" s="10">
        <f t="shared" si="87"/>
        <v>0</v>
      </c>
      <c r="U61" s="46" t="str">
        <f t="shared" si="88"/>
        <v>n/a</v>
      </c>
    </row>
    <row r="62" spans="1:21" x14ac:dyDescent="0.25">
      <c r="A62" s="284" t="s">
        <v>33</v>
      </c>
      <c r="B62" s="102">
        <f t="shared" ref="B62:C64" si="89">B19+B40</f>
        <v>156</v>
      </c>
      <c r="C62" s="102">
        <f t="shared" si="89"/>
        <v>180</v>
      </c>
      <c r="D62" s="105">
        <f>C62-B62</f>
        <v>24</v>
      </c>
      <c r="E62" s="122">
        <f t="shared" si="76"/>
        <v>0.15384615384615385</v>
      </c>
      <c r="F62" s="102">
        <f t="shared" ref="F62:G64" si="90">F19+F40</f>
        <v>155</v>
      </c>
      <c r="G62" s="102">
        <f t="shared" si="90"/>
        <v>196</v>
      </c>
      <c r="H62" s="102">
        <f t="shared" si="77"/>
        <v>41</v>
      </c>
      <c r="I62" s="122">
        <f t="shared" si="78"/>
        <v>0.26451612903225807</v>
      </c>
      <c r="J62" s="102">
        <f t="shared" ref="J62:K64" si="91">J19+J40</f>
        <v>3</v>
      </c>
      <c r="K62" s="102">
        <f t="shared" si="91"/>
        <v>5</v>
      </c>
      <c r="L62" s="102">
        <f t="shared" si="85"/>
        <v>2</v>
      </c>
      <c r="M62" s="122">
        <f t="shared" si="86"/>
        <v>0.66666666666666663</v>
      </c>
      <c r="N62" s="102">
        <f t="shared" ref="N62:O64" si="92">N19+N40</f>
        <v>0</v>
      </c>
      <c r="O62" s="5">
        <f t="shared" si="92"/>
        <v>0</v>
      </c>
      <c r="P62" s="10">
        <f>O62-N62</f>
        <v>0</v>
      </c>
      <c r="Q62" s="46" t="str">
        <f>IF(ISERROR(P62/N62),"n/a",(P62/N62))</f>
        <v>n/a</v>
      </c>
      <c r="R62" s="102">
        <f t="shared" ref="R62:S64" si="93">R19+R40</f>
        <v>0</v>
      </c>
      <c r="S62" s="5">
        <f t="shared" si="93"/>
        <v>0</v>
      </c>
      <c r="T62" s="10">
        <f>S62-R62</f>
        <v>0</v>
      </c>
      <c r="U62" s="46" t="str">
        <f>IF(ISERROR(T62/R62),"n/a",(T62/R62))</f>
        <v>n/a</v>
      </c>
    </row>
    <row r="63" spans="1:21" x14ac:dyDescent="0.25">
      <c r="A63" s="285" t="s">
        <v>30</v>
      </c>
      <c r="B63" s="102">
        <f t="shared" si="89"/>
        <v>2226</v>
      </c>
      <c r="C63" s="102">
        <f t="shared" si="89"/>
        <v>2328</v>
      </c>
      <c r="D63" s="105">
        <f t="shared" si="75"/>
        <v>102</v>
      </c>
      <c r="E63" s="122">
        <f t="shared" si="76"/>
        <v>4.5822102425876012E-2</v>
      </c>
      <c r="F63" s="102">
        <f t="shared" si="90"/>
        <v>809</v>
      </c>
      <c r="G63" s="102">
        <f t="shared" si="90"/>
        <v>1160</v>
      </c>
      <c r="H63" s="102">
        <f t="shared" si="77"/>
        <v>351</v>
      </c>
      <c r="I63" s="122">
        <f t="shared" si="78"/>
        <v>0.43386897404202718</v>
      </c>
      <c r="J63" s="102">
        <f t="shared" si="91"/>
        <v>18</v>
      </c>
      <c r="K63" s="102">
        <f t="shared" si="91"/>
        <v>17</v>
      </c>
      <c r="L63" s="102">
        <f t="shared" si="85"/>
        <v>-1</v>
      </c>
      <c r="M63" s="122">
        <f t="shared" si="86"/>
        <v>-5.5555555555555552E-2</v>
      </c>
      <c r="N63" s="102">
        <f t="shared" si="92"/>
        <v>0</v>
      </c>
      <c r="O63" s="5">
        <f t="shared" si="92"/>
        <v>0</v>
      </c>
      <c r="P63" s="10">
        <f>O63-N63</f>
        <v>0</v>
      </c>
      <c r="Q63" s="46" t="str">
        <f>IF(ISERROR(P63/N63),"n/a",(P63/N63))</f>
        <v>n/a</v>
      </c>
      <c r="R63" s="102">
        <f t="shared" si="93"/>
        <v>0</v>
      </c>
      <c r="S63" s="5">
        <f t="shared" si="93"/>
        <v>0</v>
      </c>
      <c r="T63" s="10">
        <f>S63-R63</f>
        <v>0</v>
      </c>
      <c r="U63" s="46" t="str">
        <f>IF(ISERROR(T63/R63),"n/a",(T63/R63))</f>
        <v>n/a</v>
      </c>
    </row>
    <row r="64" spans="1:21" ht="13.8" thickBot="1" x14ac:dyDescent="0.3">
      <c r="A64" s="286" t="s">
        <v>31</v>
      </c>
      <c r="B64" s="117">
        <f t="shared" si="89"/>
        <v>402</v>
      </c>
      <c r="C64" s="118">
        <f t="shared" si="89"/>
        <v>403</v>
      </c>
      <c r="D64" s="119">
        <f t="shared" si="75"/>
        <v>1</v>
      </c>
      <c r="E64" s="123">
        <f t="shared" si="76"/>
        <v>2.4875621890547263E-3</v>
      </c>
      <c r="F64" s="118">
        <f t="shared" si="90"/>
        <v>176</v>
      </c>
      <c r="G64" s="36">
        <f t="shared" si="90"/>
        <v>232</v>
      </c>
      <c r="H64" s="118">
        <f t="shared" si="77"/>
        <v>56</v>
      </c>
      <c r="I64" s="123">
        <f t="shared" si="78"/>
        <v>0.31818181818181818</v>
      </c>
      <c r="J64" s="118">
        <f t="shared" si="91"/>
        <v>5</v>
      </c>
      <c r="K64" s="118">
        <f t="shared" si="91"/>
        <v>5</v>
      </c>
      <c r="L64" s="118">
        <f t="shared" si="85"/>
        <v>0</v>
      </c>
      <c r="M64" s="123">
        <f t="shared" si="86"/>
        <v>0</v>
      </c>
      <c r="N64" s="118">
        <f t="shared" si="92"/>
        <v>0</v>
      </c>
      <c r="O64" s="36">
        <f t="shared" si="92"/>
        <v>0</v>
      </c>
      <c r="P64" s="110">
        <f>O64-N64</f>
        <v>0</v>
      </c>
      <c r="Q64" s="111" t="str">
        <f>IF(ISERROR(P64/N64),"n/a",(P64/N64))</f>
        <v>n/a</v>
      </c>
      <c r="R64" s="118">
        <f t="shared" si="93"/>
        <v>0</v>
      </c>
      <c r="S64" s="36">
        <f t="shared" si="93"/>
        <v>0</v>
      </c>
      <c r="T64" s="110">
        <f>S64-R64</f>
        <v>0</v>
      </c>
      <c r="U64" s="111" t="str">
        <f>IF(ISERROR(T64/R64),"n/a",(T64/R64))</f>
        <v>n/a</v>
      </c>
    </row>
    <row r="65" spans="1:21" s="27" customFormat="1" ht="14.4" thickTop="1" thickBot="1" x14ac:dyDescent="0.3">
      <c r="A65" s="103" t="s">
        <v>9</v>
      </c>
      <c r="B65" s="87">
        <f>B22+B43</f>
        <v>14027</v>
      </c>
      <c r="C65" s="31">
        <f>SUM(C46:C64)</f>
        <v>15467</v>
      </c>
      <c r="D65" s="32">
        <f>C65-B65</f>
        <v>1440</v>
      </c>
      <c r="E65" s="33">
        <f>IF(ISERROR(D65/B65),"n/a",(D65/B65))</f>
        <v>0.10265915733941684</v>
      </c>
      <c r="F65" s="87">
        <f>F22+F43</f>
        <v>5777</v>
      </c>
      <c r="G65" s="31">
        <f>SUM(G46:G64)</f>
        <v>7961</v>
      </c>
      <c r="H65" s="32">
        <f>G65-F65</f>
        <v>2184</v>
      </c>
      <c r="I65" s="33">
        <f>IF(ISERROR(H65/F65),"n/a",(H65/F65))</f>
        <v>0.37805089146615889</v>
      </c>
      <c r="J65" s="87">
        <f>J22+J43</f>
        <v>90</v>
      </c>
      <c r="K65" s="31">
        <f>SUM(K46:K64)</f>
        <v>133</v>
      </c>
      <c r="L65" s="32">
        <f>K65-J65</f>
        <v>43</v>
      </c>
      <c r="M65" s="33">
        <f>IF(ISERROR(L65/J65),"n/a",(L65/J65))</f>
        <v>0.4777777777777778</v>
      </c>
      <c r="N65" s="87">
        <f>N22+N43</f>
        <v>0</v>
      </c>
      <c r="O65" s="31">
        <f>SUM(O46:O64)</f>
        <v>0</v>
      </c>
      <c r="P65" s="59">
        <f>O65-N65</f>
        <v>0</v>
      </c>
      <c r="Q65" s="60" t="str">
        <f>IF(ISERROR(P65/N65),"n/a",(P65/N65))</f>
        <v>n/a</v>
      </c>
      <c r="R65" s="87">
        <f>R22+R43</f>
        <v>0</v>
      </c>
      <c r="S65" s="31">
        <f>SUM(S46:S64)</f>
        <v>0</v>
      </c>
      <c r="T65" s="59">
        <f>S65-R65</f>
        <v>0</v>
      </c>
      <c r="U65" s="60" t="str">
        <f>IF(ISERROR(T65/R65),"n/a",(T65/R65))</f>
        <v>n/a</v>
      </c>
    </row>
    <row r="69" spans="1:21" ht="26.4" x14ac:dyDescent="0.25">
      <c r="A69" s="62" t="s">
        <v>121</v>
      </c>
    </row>
  </sheetData>
  <mergeCells count="6">
    <mergeCell ref="R1:U1"/>
    <mergeCell ref="N1:Q1"/>
    <mergeCell ref="A1:A2"/>
    <mergeCell ref="B1:E1"/>
    <mergeCell ref="F1:I1"/>
    <mergeCell ref="J1:M1"/>
  </mergeCells>
  <phoneticPr fontId="0" type="noConversion"/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  <rowBreaks count="2" manualBreakCount="2">
    <brk id="22" max="16383" man="1"/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4"/>
  <sheetViews>
    <sheetView workbookViewId="0">
      <selection sqref="A1:A2"/>
    </sheetView>
  </sheetViews>
  <sheetFormatPr defaultRowHeight="13.2" x14ac:dyDescent="0.25"/>
  <cols>
    <col min="1" max="1" width="40.21875" customWidth="1"/>
    <col min="2" max="2" width="7.77734375" customWidth="1"/>
    <col min="3" max="4" width="7.21875" customWidth="1"/>
    <col min="5" max="5" width="10.77734375" customWidth="1"/>
    <col min="6" max="6" width="7.5546875" customWidth="1"/>
    <col min="7" max="8" width="7.21875" customWidth="1"/>
    <col min="9" max="9" width="7.77734375" customWidth="1"/>
    <col min="10" max="11" width="7" customWidth="1"/>
    <col min="12" max="12" width="7.21875" customWidth="1"/>
    <col min="13" max="13" width="8.21875" customWidth="1"/>
    <col min="14" max="16" width="6.77734375" hidden="1" customWidth="1"/>
    <col min="17" max="17" width="7.77734375" hidden="1" customWidth="1"/>
    <col min="18" max="20" width="6.77734375" hidden="1" customWidth="1"/>
    <col min="21" max="21" width="7.77734375" hidden="1" customWidth="1"/>
  </cols>
  <sheetData>
    <row r="1" spans="1:21" x14ac:dyDescent="0.25">
      <c r="A1" s="445">
        <f>'CHASS- 1st Yr'!A1:A2</f>
        <v>44652</v>
      </c>
      <c r="B1" s="447" t="s">
        <v>6</v>
      </c>
      <c r="C1" s="443"/>
      <c r="D1" s="443"/>
      <c r="E1" s="448"/>
      <c r="F1" s="447" t="s">
        <v>7</v>
      </c>
      <c r="G1" s="443"/>
      <c r="H1" s="443"/>
      <c r="I1" s="448"/>
      <c r="J1" s="442" t="s">
        <v>8</v>
      </c>
      <c r="K1" s="443"/>
      <c r="L1" s="443"/>
      <c r="M1" s="448"/>
      <c r="N1" s="443" t="s">
        <v>4</v>
      </c>
      <c r="O1" s="443"/>
      <c r="P1" s="443"/>
      <c r="Q1" s="444"/>
      <c r="R1" s="443" t="s">
        <v>113</v>
      </c>
      <c r="S1" s="443"/>
      <c r="T1" s="443"/>
      <c r="U1" s="444"/>
    </row>
    <row r="2" spans="1:21" ht="27" customHeight="1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79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97" t="str">
        <f>Summary!B4</f>
        <v>Fall 2021</v>
      </c>
      <c r="K2" s="80" t="str">
        <f>Summary!C4</f>
        <v>Fall 2022</v>
      </c>
      <c r="L2" s="81" t="s">
        <v>0</v>
      </c>
      <c r="M2" s="82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83" t="s">
        <v>1</v>
      </c>
      <c r="R2" s="90" t="str">
        <f>Summary!B4</f>
        <v>Fall 2021</v>
      </c>
      <c r="S2" s="80" t="str">
        <f>Summary!C4</f>
        <v>Fall 2022</v>
      </c>
      <c r="T2" s="81" t="s">
        <v>0</v>
      </c>
      <c r="U2" s="83" t="s">
        <v>1</v>
      </c>
    </row>
    <row r="3" spans="1:21" ht="13.8" thickBot="1" x14ac:dyDescent="0.3">
      <c r="A3" s="277" t="s">
        <v>131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9"/>
      <c r="R3" s="278"/>
      <c r="S3" s="278"/>
      <c r="T3" s="278"/>
      <c r="U3" s="279"/>
    </row>
    <row r="4" spans="1:21" ht="13.8" thickBot="1" x14ac:dyDescent="0.3">
      <c r="A4" s="368" t="s">
        <v>114</v>
      </c>
      <c r="B4" s="369">
        <v>1020</v>
      </c>
      <c r="C4" s="370">
        <v>1076</v>
      </c>
      <c r="D4" s="371">
        <f>C4-B4</f>
        <v>56</v>
      </c>
      <c r="E4" s="372">
        <f>IF(ISERROR(D4/B4),"n/a",(D4/B4))</f>
        <v>5.4901960784313725E-2</v>
      </c>
      <c r="F4" s="370">
        <v>614</v>
      </c>
      <c r="G4" s="370">
        <v>690</v>
      </c>
      <c r="H4" s="373">
        <f>G4-F4</f>
        <v>76</v>
      </c>
      <c r="I4" s="372">
        <f>IF(ISERROR(H4/F4),"n/a",(H4/F4))</f>
        <v>0.12377850162866449</v>
      </c>
      <c r="J4" s="370">
        <v>10</v>
      </c>
      <c r="K4" s="370">
        <v>10</v>
      </c>
      <c r="L4" s="373">
        <f>K4-J4</f>
        <v>0</v>
      </c>
      <c r="M4" s="374">
        <f>IF(ISERROR(L4/J4),"n/a",(L4/J4))</f>
        <v>0</v>
      </c>
      <c r="N4" s="370">
        <v>0</v>
      </c>
      <c r="O4" s="370">
        <v>0</v>
      </c>
      <c r="P4" s="373">
        <f t="shared" ref="P4" si="0">O4-N4</f>
        <v>0</v>
      </c>
      <c r="Q4" s="375" t="str">
        <f>IF(ISERROR(P4/N4),"n/a",(P4/N4))</f>
        <v>n/a</v>
      </c>
      <c r="R4" s="370">
        <v>0</v>
      </c>
      <c r="S4" s="370">
        <v>0</v>
      </c>
      <c r="T4" s="373">
        <f t="shared" ref="T4" si="1">S4-R4</f>
        <v>0</v>
      </c>
      <c r="U4" s="375" t="str">
        <f>IF(ISERROR(T4/R4),"n/a",(T4/R4))</f>
        <v>n/a</v>
      </c>
    </row>
    <row r="5" spans="1:21" ht="13.8" thickBot="1" x14ac:dyDescent="0.3"/>
    <row r="6" spans="1:21" ht="13.8" thickBot="1" x14ac:dyDescent="0.3">
      <c r="A6" s="277" t="s">
        <v>10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9"/>
      <c r="R6" s="278"/>
      <c r="S6" s="278"/>
      <c r="T6" s="278"/>
      <c r="U6" s="279"/>
    </row>
    <row r="7" spans="1:21" ht="13.8" thickBot="1" x14ac:dyDescent="0.3">
      <c r="A7" s="368" t="s">
        <v>114</v>
      </c>
      <c r="B7" s="369">
        <v>162</v>
      </c>
      <c r="C7" s="370">
        <v>179</v>
      </c>
      <c r="D7" s="371">
        <f>C7-B7</f>
        <v>17</v>
      </c>
      <c r="E7" s="372">
        <f>IF(ISERROR(D7/B7),"n/a",(D7/B7))</f>
        <v>0.10493827160493827</v>
      </c>
      <c r="F7" s="370">
        <v>112</v>
      </c>
      <c r="G7" s="370">
        <v>151</v>
      </c>
      <c r="H7" s="373">
        <f>G7-F7</f>
        <v>39</v>
      </c>
      <c r="I7" s="372">
        <f>IF(ISERROR(H7/F7),"n/a",(H7/F7))</f>
        <v>0.3482142857142857</v>
      </c>
      <c r="J7" s="370">
        <v>8</v>
      </c>
      <c r="K7" s="370">
        <v>9</v>
      </c>
      <c r="L7" s="373">
        <f>K7-J7</f>
        <v>1</v>
      </c>
      <c r="M7" s="374">
        <f>IF(ISERROR(L7/J7),"n/a",(L7/J7))</f>
        <v>0.125</v>
      </c>
      <c r="N7" s="370">
        <v>0</v>
      </c>
      <c r="O7" s="370">
        <v>0</v>
      </c>
      <c r="P7" s="373">
        <f t="shared" ref="P7" si="2">O7-N7</f>
        <v>0</v>
      </c>
      <c r="Q7" s="375" t="str">
        <f>IF(ISERROR(P7/N7),"n/a",(P7/N7))</f>
        <v>n/a</v>
      </c>
      <c r="R7" s="370">
        <v>0</v>
      </c>
      <c r="S7" s="370">
        <v>0</v>
      </c>
      <c r="T7" s="373">
        <f t="shared" ref="T7" si="3">S7-R7</f>
        <v>0</v>
      </c>
      <c r="U7" s="375" t="str">
        <f>IF(ISERROR(T7/R7),"n/a",(T7/R7))</f>
        <v>n/a</v>
      </c>
    </row>
    <row r="8" spans="1:21" ht="13.8" thickBot="1" x14ac:dyDescent="0.3"/>
    <row r="9" spans="1:21" ht="13.8" thickBot="1" x14ac:dyDescent="0.3">
      <c r="A9" s="277" t="s">
        <v>9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9"/>
      <c r="R9" s="278"/>
      <c r="S9" s="278"/>
      <c r="T9" s="278"/>
      <c r="U9" s="279"/>
    </row>
    <row r="10" spans="1:21" ht="13.8" thickBot="1" x14ac:dyDescent="0.3">
      <c r="A10" s="368" t="s">
        <v>114</v>
      </c>
      <c r="B10" s="377">
        <f>SUM(B4,B7)</f>
        <v>1182</v>
      </c>
      <c r="C10" s="376">
        <f>SUM(C4,C7)</f>
        <v>1255</v>
      </c>
      <c r="D10" s="371">
        <f>C10-B10</f>
        <v>73</v>
      </c>
      <c r="E10" s="372">
        <f>IF(ISERROR(D10/B10),"n/a",(D10/B10))</f>
        <v>6.1759729272419628E-2</v>
      </c>
      <c r="F10" s="378">
        <f>SUM(F4,F7)</f>
        <v>726</v>
      </c>
      <c r="G10" s="376">
        <f>SUM(G4,G7)</f>
        <v>841</v>
      </c>
      <c r="H10" s="373">
        <f>G10-F10</f>
        <v>115</v>
      </c>
      <c r="I10" s="372">
        <f>IF(ISERROR(H10/F10),"n/a",(H10/F10))</f>
        <v>0.1584022038567493</v>
      </c>
      <c r="J10" s="378">
        <f>SUM(J4,J7)</f>
        <v>18</v>
      </c>
      <c r="K10" s="376">
        <f>SUM(K4,K7)</f>
        <v>19</v>
      </c>
      <c r="L10" s="373">
        <f>K10-J10</f>
        <v>1</v>
      </c>
      <c r="M10" s="374">
        <f>IF(ISERROR(L10/J10),"n/a",(L10/J10))</f>
        <v>5.5555555555555552E-2</v>
      </c>
      <c r="N10" s="378">
        <f>SUM(N4,N7)</f>
        <v>0</v>
      </c>
      <c r="O10" s="376">
        <f>SUM(O4,O7)</f>
        <v>0</v>
      </c>
      <c r="P10" s="373">
        <f t="shared" ref="P10" si="4">O10-N10</f>
        <v>0</v>
      </c>
      <c r="Q10" s="375" t="str">
        <f>IF(ISERROR(P10/N10),"n/a",(P10/N10))</f>
        <v>n/a</v>
      </c>
      <c r="R10" s="377">
        <f>SUM(R4,R7)</f>
        <v>0</v>
      </c>
      <c r="S10" s="376">
        <f>SUM(S4,S7)</f>
        <v>0</v>
      </c>
      <c r="T10" s="373">
        <f t="shared" ref="T10" si="5">S10-R10</f>
        <v>0</v>
      </c>
      <c r="U10" s="375" t="str">
        <f>IF(ISERROR(T10/R10),"n/a",(T10/R10))</f>
        <v>n/a</v>
      </c>
    </row>
    <row r="14" spans="1:21" ht="26.4" x14ac:dyDescent="0.25">
      <c r="A14" s="62" t="s">
        <v>121</v>
      </c>
    </row>
  </sheetData>
  <mergeCells count="6">
    <mergeCell ref="R1:U1"/>
    <mergeCell ref="A1:A2"/>
    <mergeCell ref="B1:E1"/>
    <mergeCell ref="F1:I1"/>
    <mergeCell ref="J1:M1"/>
    <mergeCell ref="N1:Q1"/>
  </mergeCells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"/>
  <sheetViews>
    <sheetView workbookViewId="0">
      <selection sqref="A1:A2"/>
    </sheetView>
  </sheetViews>
  <sheetFormatPr defaultRowHeight="13.2" x14ac:dyDescent="0.25"/>
  <cols>
    <col min="1" max="1" width="40.21875" customWidth="1"/>
    <col min="2" max="4" width="7.21875" customWidth="1"/>
    <col min="5" max="5" width="10.77734375" customWidth="1"/>
    <col min="6" max="6" width="7" customWidth="1"/>
    <col min="7" max="8" width="7.21875" customWidth="1"/>
    <col min="9" max="9" width="7.77734375" customWidth="1"/>
    <col min="10" max="11" width="7" customWidth="1"/>
    <col min="12" max="12" width="7.21875" customWidth="1"/>
    <col min="13" max="13" width="8.21875" customWidth="1"/>
    <col min="14" max="16" width="7.21875" hidden="1" customWidth="1"/>
    <col min="17" max="17" width="7.77734375" hidden="1" customWidth="1"/>
    <col min="18" max="20" width="7.21875" hidden="1" customWidth="1"/>
    <col min="21" max="21" width="7.77734375" hidden="1" customWidth="1"/>
  </cols>
  <sheetData>
    <row r="1" spans="1:21" x14ac:dyDescent="0.25">
      <c r="A1" s="445">
        <f>'CHASS- 1st Yr'!A1:A2</f>
        <v>44652</v>
      </c>
      <c r="B1" s="447" t="s">
        <v>6</v>
      </c>
      <c r="C1" s="443"/>
      <c r="D1" s="443"/>
      <c r="E1" s="448"/>
      <c r="F1" s="447" t="s">
        <v>7</v>
      </c>
      <c r="G1" s="443"/>
      <c r="H1" s="443"/>
      <c r="I1" s="448"/>
      <c r="J1" s="442" t="s">
        <v>8</v>
      </c>
      <c r="K1" s="443"/>
      <c r="L1" s="443"/>
      <c r="M1" s="448"/>
      <c r="N1" s="443" t="s">
        <v>4</v>
      </c>
      <c r="O1" s="443"/>
      <c r="P1" s="443"/>
      <c r="Q1" s="444"/>
      <c r="R1" s="443" t="s">
        <v>113</v>
      </c>
      <c r="S1" s="443"/>
      <c r="T1" s="443"/>
      <c r="U1" s="444"/>
    </row>
    <row r="2" spans="1:21" ht="27" customHeight="1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79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97" t="str">
        <f>Summary!B4</f>
        <v>Fall 2021</v>
      </c>
      <c r="K2" s="80" t="str">
        <f>Summary!C4</f>
        <v>Fall 2022</v>
      </c>
      <c r="L2" s="81" t="s">
        <v>0</v>
      </c>
      <c r="M2" s="82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83" t="s">
        <v>1</v>
      </c>
      <c r="R2" s="90" t="str">
        <f>Summary!B4</f>
        <v>Fall 2021</v>
      </c>
      <c r="S2" s="80" t="str">
        <f>Summary!C4</f>
        <v>Fall 2022</v>
      </c>
      <c r="T2" s="81" t="s">
        <v>0</v>
      </c>
      <c r="U2" s="83" t="s">
        <v>1</v>
      </c>
    </row>
    <row r="3" spans="1:21" ht="13.8" thickBot="1" x14ac:dyDescent="0.3">
      <c r="A3" s="277" t="s">
        <v>131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9"/>
      <c r="R3" s="278"/>
      <c r="S3" s="278"/>
      <c r="T3" s="278"/>
      <c r="U3" s="279"/>
    </row>
    <row r="4" spans="1:21" ht="13.8" thickBot="1" x14ac:dyDescent="0.3">
      <c r="A4" s="368" t="s">
        <v>117</v>
      </c>
      <c r="B4" s="369">
        <v>312</v>
      </c>
      <c r="C4" s="370">
        <v>320</v>
      </c>
      <c r="D4" s="371">
        <f>C4-B4</f>
        <v>8</v>
      </c>
      <c r="E4" s="372">
        <f>IF(ISERROR(D4/B4),"n/a",(D4/B4))</f>
        <v>2.564102564102564E-2</v>
      </c>
      <c r="F4" s="370">
        <v>237</v>
      </c>
      <c r="G4" s="370">
        <v>286</v>
      </c>
      <c r="H4" s="373">
        <f>G4-F4</f>
        <v>49</v>
      </c>
      <c r="I4" s="372">
        <f>IF(ISERROR(H4/F4),"n/a",(H4/F4))</f>
        <v>0.20675105485232068</v>
      </c>
      <c r="J4" s="370">
        <v>3</v>
      </c>
      <c r="K4" s="370">
        <v>5</v>
      </c>
      <c r="L4" s="373">
        <f>K4-J4</f>
        <v>2</v>
      </c>
      <c r="M4" s="374">
        <f>IF(ISERROR(L4/J4),"n/a",(L4/J4))</f>
        <v>0.66666666666666663</v>
      </c>
      <c r="N4" s="370">
        <v>0</v>
      </c>
      <c r="O4" s="370">
        <v>0</v>
      </c>
      <c r="P4" s="373">
        <f t="shared" ref="P4" si="0">O4-N4</f>
        <v>0</v>
      </c>
      <c r="Q4" s="375" t="str">
        <f>IF(ISERROR(P4/N4),"n/a",(P4/N4))</f>
        <v>n/a</v>
      </c>
      <c r="R4" s="370">
        <v>0</v>
      </c>
      <c r="S4" s="370">
        <v>0</v>
      </c>
      <c r="T4" s="373">
        <f t="shared" ref="T4" si="1">S4-R4</f>
        <v>0</v>
      </c>
      <c r="U4" s="375" t="str">
        <f>IF(ISERROR(T4/R4),"n/a",(T4/R4))</f>
        <v>n/a</v>
      </c>
    </row>
    <row r="5" spans="1:21" ht="13.8" thickBot="1" x14ac:dyDescent="0.3"/>
    <row r="6" spans="1:21" ht="13.8" thickBot="1" x14ac:dyDescent="0.3">
      <c r="A6" s="277" t="s">
        <v>10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9"/>
      <c r="R6" s="278"/>
      <c r="S6" s="278"/>
      <c r="T6" s="278"/>
      <c r="U6" s="279"/>
    </row>
    <row r="7" spans="1:21" ht="13.8" thickBot="1" x14ac:dyDescent="0.3">
      <c r="A7" s="368" t="s">
        <v>117</v>
      </c>
      <c r="B7" s="369">
        <v>110</v>
      </c>
      <c r="C7" s="370">
        <v>92</v>
      </c>
      <c r="D7" s="371">
        <f>C7-B7</f>
        <v>-18</v>
      </c>
      <c r="E7" s="372">
        <f>IF(ISERROR(D7/B7),"n/a",(D7/B7))</f>
        <v>-0.16363636363636364</v>
      </c>
      <c r="F7" s="370">
        <v>80</v>
      </c>
      <c r="G7" s="370">
        <v>79</v>
      </c>
      <c r="H7" s="373">
        <f>G7-F7</f>
        <v>-1</v>
      </c>
      <c r="I7" s="372">
        <f>IF(ISERROR(H7/F7),"n/a",(H7/F7))</f>
        <v>-1.2500000000000001E-2</v>
      </c>
      <c r="J7" s="370">
        <v>3</v>
      </c>
      <c r="K7" s="370">
        <v>2</v>
      </c>
      <c r="L7" s="373">
        <f>K7-J7</f>
        <v>-1</v>
      </c>
      <c r="M7" s="374">
        <f>IF(ISERROR(L7/J7),"n/a",(L7/J7))</f>
        <v>-0.33333333333333331</v>
      </c>
      <c r="N7" s="370">
        <v>0</v>
      </c>
      <c r="O7" s="370">
        <v>0</v>
      </c>
      <c r="P7" s="373">
        <f t="shared" ref="P7" si="2">O7-N7</f>
        <v>0</v>
      </c>
      <c r="Q7" s="375" t="str">
        <f>IF(ISERROR(P7/N7),"n/a",(P7/N7))</f>
        <v>n/a</v>
      </c>
      <c r="R7" s="370">
        <v>0</v>
      </c>
      <c r="S7" s="370">
        <v>0</v>
      </c>
      <c r="T7" s="373">
        <f t="shared" ref="T7" si="3">S7-R7</f>
        <v>0</v>
      </c>
      <c r="U7" s="375" t="str">
        <f>IF(ISERROR(T7/R7),"n/a",(T7/R7))</f>
        <v>n/a</v>
      </c>
    </row>
    <row r="8" spans="1:21" ht="13.8" thickBot="1" x14ac:dyDescent="0.3"/>
    <row r="9" spans="1:21" ht="13.8" thickBot="1" x14ac:dyDescent="0.3">
      <c r="A9" s="277" t="s">
        <v>9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9"/>
      <c r="R9" s="278"/>
      <c r="S9" s="278"/>
      <c r="T9" s="278"/>
      <c r="U9" s="279"/>
    </row>
    <row r="10" spans="1:21" ht="13.8" thickBot="1" x14ac:dyDescent="0.3">
      <c r="A10" s="368" t="s">
        <v>117</v>
      </c>
      <c r="B10" s="377">
        <f>SUM(B4,B7)</f>
        <v>422</v>
      </c>
      <c r="C10" s="376">
        <f>SUM(C4,C7)</f>
        <v>412</v>
      </c>
      <c r="D10" s="371">
        <f>C10-B10</f>
        <v>-10</v>
      </c>
      <c r="E10" s="372">
        <f>IF(ISERROR(D10/B10),"n/a",(D10/B10))</f>
        <v>-2.3696682464454975E-2</v>
      </c>
      <c r="F10" s="378">
        <f>SUM(F4,F7)</f>
        <v>317</v>
      </c>
      <c r="G10" s="376">
        <f>SUM(G4,G7)</f>
        <v>365</v>
      </c>
      <c r="H10" s="373">
        <f>G10-F10</f>
        <v>48</v>
      </c>
      <c r="I10" s="372">
        <f>IF(ISERROR(H10/F10),"n/a",(H10/F10))</f>
        <v>0.15141955835962145</v>
      </c>
      <c r="J10" s="378">
        <f>SUM(J4,J7)</f>
        <v>6</v>
      </c>
      <c r="K10" s="376">
        <f>SUM(K4,K7)</f>
        <v>7</v>
      </c>
      <c r="L10" s="373">
        <f>K10-J10</f>
        <v>1</v>
      </c>
      <c r="M10" s="374">
        <f>IF(ISERROR(L10/J10),"n/a",(L10/J10))</f>
        <v>0.16666666666666666</v>
      </c>
      <c r="N10" s="378">
        <f>SUM(N4,N7)</f>
        <v>0</v>
      </c>
      <c r="O10" s="376">
        <f>SUM(O4,O7)</f>
        <v>0</v>
      </c>
      <c r="P10" s="373">
        <f t="shared" ref="P10" si="4">O10-N10</f>
        <v>0</v>
      </c>
      <c r="Q10" s="375" t="str">
        <f>IF(ISERROR(P10/N10),"n/a",(P10/N10))</f>
        <v>n/a</v>
      </c>
      <c r="R10" s="377">
        <f>SUM(R4,R7)</f>
        <v>0</v>
      </c>
      <c r="S10" s="376">
        <f>SUM(S4,S7)</f>
        <v>0</v>
      </c>
      <c r="T10" s="373">
        <f t="shared" ref="T10" si="5">S10-R10</f>
        <v>0</v>
      </c>
      <c r="U10" s="375" t="str">
        <f>IF(ISERROR(T10/R10),"n/a",(T10/R10))</f>
        <v>n/a</v>
      </c>
    </row>
    <row r="14" spans="1:21" ht="26.4" x14ac:dyDescent="0.25">
      <c r="A14" s="62" t="s">
        <v>121</v>
      </c>
    </row>
  </sheetData>
  <mergeCells count="6">
    <mergeCell ref="R1:U1"/>
    <mergeCell ref="A1:A2"/>
    <mergeCell ref="B1:E1"/>
    <mergeCell ref="F1:I1"/>
    <mergeCell ref="J1:M1"/>
    <mergeCell ref="N1:Q1"/>
  </mergeCells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11"/>
  <sheetViews>
    <sheetView zoomScaleNormal="100" workbookViewId="0">
      <selection sqref="A1:A2"/>
    </sheetView>
  </sheetViews>
  <sheetFormatPr defaultColWidth="8.77734375" defaultRowHeight="13.2" x14ac:dyDescent="0.25"/>
  <cols>
    <col min="1" max="1" width="40.21875" style="17" customWidth="1"/>
    <col min="2" max="2" width="7" style="28" bestFit="1" customWidth="1"/>
    <col min="3" max="3" width="7" style="2" bestFit="1" customWidth="1"/>
    <col min="4" max="4" width="7.21875" style="1" customWidth="1"/>
    <col min="5" max="5" width="7.77734375" style="4" customWidth="1"/>
    <col min="6" max="7" width="7" style="2" customWidth="1"/>
    <col min="8" max="8" width="7.21875" style="1" customWidth="1"/>
    <col min="9" max="9" width="8.21875" style="30" customWidth="1"/>
    <col min="10" max="11" width="7" style="2" customWidth="1"/>
    <col min="12" max="12" width="7" style="1" customWidth="1"/>
    <col min="13" max="13" width="7.77734375" style="1" customWidth="1"/>
    <col min="14" max="15" width="7.21875" style="2" hidden="1" customWidth="1"/>
    <col min="16" max="16" width="7.21875" style="1" hidden="1" customWidth="1"/>
    <col min="17" max="17" width="7.77734375" style="17" hidden="1" customWidth="1"/>
    <col min="18" max="18" width="7.21875" style="17" hidden="1" customWidth="1"/>
    <col min="19" max="20" width="7.21875" style="1" hidden="1" customWidth="1"/>
    <col min="21" max="21" width="7.77734375" style="1" hidden="1" customWidth="1"/>
    <col min="22" max="16384" width="8.77734375" style="1"/>
  </cols>
  <sheetData>
    <row r="1" spans="1:21" s="11" customFormat="1" x14ac:dyDescent="0.25">
      <c r="A1" s="445">
        <f>'CHASS- 1st Yr'!A1:A2</f>
        <v>44652</v>
      </c>
      <c r="B1" s="447" t="s">
        <v>6</v>
      </c>
      <c r="C1" s="443"/>
      <c r="D1" s="443"/>
      <c r="E1" s="448"/>
      <c r="F1" s="447" t="s">
        <v>7</v>
      </c>
      <c r="G1" s="443"/>
      <c r="H1" s="443"/>
      <c r="I1" s="448"/>
      <c r="J1" s="442" t="s">
        <v>8</v>
      </c>
      <c r="K1" s="443"/>
      <c r="L1" s="443"/>
      <c r="M1" s="448"/>
      <c r="N1" s="443" t="s">
        <v>4</v>
      </c>
      <c r="O1" s="443"/>
      <c r="P1" s="443"/>
      <c r="Q1" s="443"/>
      <c r="R1" s="442" t="s">
        <v>113</v>
      </c>
      <c r="S1" s="443"/>
      <c r="T1" s="443"/>
      <c r="U1" s="444"/>
    </row>
    <row r="2" spans="1:21" s="84" customFormat="1" ht="27" customHeight="1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79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97" t="str">
        <f>Summary!B4</f>
        <v>Fall 2021</v>
      </c>
      <c r="K2" s="80" t="str">
        <f>Summary!C4</f>
        <v>Fall 2022</v>
      </c>
      <c r="L2" s="81" t="s">
        <v>0</v>
      </c>
      <c r="M2" s="82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341" t="s">
        <v>1</v>
      </c>
      <c r="R2" s="97" t="str">
        <f>Summary!B4</f>
        <v>Fall 2021</v>
      </c>
      <c r="S2" s="80" t="str">
        <f>Summary!C4</f>
        <v>Fall 2022</v>
      </c>
      <c r="T2" s="81" t="s">
        <v>0</v>
      </c>
      <c r="U2" s="83" t="s">
        <v>1</v>
      </c>
    </row>
    <row r="3" spans="1:21" ht="16.05" customHeight="1" thickBot="1" x14ac:dyDescent="0.3">
      <c r="A3" s="456" t="s">
        <v>10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8"/>
    </row>
    <row r="4" spans="1:21" ht="12.75" customHeight="1" x14ac:dyDescent="0.25">
      <c r="A4" s="292" t="s">
        <v>35</v>
      </c>
      <c r="B4" s="250">
        <v>2056</v>
      </c>
      <c r="C4" s="9">
        <v>1840</v>
      </c>
      <c r="D4" s="251">
        <f>C4-B4</f>
        <v>-216</v>
      </c>
      <c r="E4" s="252">
        <f>IF(ISERROR(D4/B4),"n/a",(D4/B4))</f>
        <v>-0.10505836575875487</v>
      </c>
      <c r="F4" s="9">
        <v>629</v>
      </c>
      <c r="G4" s="9">
        <v>654</v>
      </c>
      <c r="H4" s="253">
        <f>G4-F4</f>
        <v>25</v>
      </c>
      <c r="I4" s="252">
        <f>IF(ISERROR(H4/F4),"n/a",(H4/F4))</f>
        <v>3.9745627980922099E-2</v>
      </c>
      <c r="J4" s="9">
        <v>39</v>
      </c>
      <c r="K4" s="9">
        <v>32</v>
      </c>
      <c r="L4" s="253">
        <f>K4-J4</f>
        <v>-7</v>
      </c>
      <c r="M4" s="23">
        <f>IF(ISERROR(L4/J4),"n/a",(L4/J4))</f>
        <v>-0.17948717948717949</v>
      </c>
      <c r="N4" s="250">
        <v>0</v>
      </c>
      <c r="O4" s="9">
        <v>0</v>
      </c>
      <c r="P4" s="253">
        <f>O4-N4</f>
        <v>0</v>
      </c>
      <c r="Q4" s="392" t="str">
        <f>IF(ISERROR(P4/N4),"n/a",(P4/N4))</f>
        <v>n/a</v>
      </c>
      <c r="R4" s="395">
        <v>0</v>
      </c>
      <c r="S4" s="396">
        <v>0</v>
      </c>
      <c r="T4" s="397">
        <f>S4-R4</f>
        <v>0</v>
      </c>
      <c r="U4" s="398" t="str">
        <f>IF(ISERROR(T4/R4),"n/a",(T4/R4))</f>
        <v>n/a</v>
      </c>
    </row>
    <row r="5" spans="1:21" ht="12.75" customHeight="1" thickBot="1" x14ac:dyDescent="0.3">
      <c r="A5" s="288" t="s">
        <v>36</v>
      </c>
      <c r="B5" s="117">
        <v>0</v>
      </c>
      <c r="C5" s="36">
        <v>0</v>
      </c>
      <c r="D5" s="120">
        <f>C5-B5</f>
        <v>0</v>
      </c>
      <c r="E5" s="121" t="str">
        <f>IF(ISERROR(D5/B5),"n/a",(D5/B5))</f>
        <v>n/a</v>
      </c>
      <c r="F5" s="36">
        <v>287</v>
      </c>
      <c r="G5" s="36">
        <v>0</v>
      </c>
      <c r="H5" s="110">
        <f>G5-F5</f>
        <v>-287</v>
      </c>
      <c r="I5" s="121">
        <f>IF(ISERROR(H5/F5),"n/a",(H5/F5))</f>
        <v>-1</v>
      </c>
      <c r="J5" s="36">
        <v>6</v>
      </c>
      <c r="K5" s="36">
        <v>0</v>
      </c>
      <c r="L5" s="110">
        <f>K5-J5</f>
        <v>-6</v>
      </c>
      <c r="M5" s="37">
        <f>IF(ISERROR(L5/J5),"n/a",(L5/J5))</f>
        <v>-1</v>
      </c>
      <c r="N5" s="118">
        <v>0</v>
      </c>
      <c r="O5" s="36">
        <v>0</v>
      </c>
      <c r="P5" s="110">
        <f>O5-N5</f>
        <v>0</v>
      </c>
      <c r="Q5" s="393" t="str">
        <f>IF(ISERROR(P5/N5),"n/a",(P5/N5))</f>
        <v>n/a</v>
      </c>
      <c r="R5" s="399">
        <v>0</v>
      </c>
      <c r="S5" s="36">
        <v>0</v>
      </c>
      <c r="T5" s="110">
        <f>S5-R5</f>
        <v>0</v>
      </c>
      <c r="U5" s="111" t="str">
        <f>IF(ISERROR(T5/R5),"n/a",(T5/R5))</f>
        <v>n/a</v>
      </c>
    </row>
    <row r="6" spans="1:21" s="3" customFormat="1" ht="21.75" customHeight="1" thickTop="1" thickBot="1" x14ac:dyDescent="0.3">
      <c r="A6" s="94" t="s">
        <v>5</v>
      </c>
      <c r="B6" s="87">
        <f>SUM(B4:B5)</f>
        <v>2056</v>
      </c>
      <c r="C6" s="31">
        <f>SUM(C4:C5)</f>
        <v>1840</v>
      </c>
      <c r="D6" s="32">
        <f>C6-B6</f>
        <v>-216</v>
      </c>
      <c r="E6" s="33">
        <f>IF(ISERROR(D6/B6),"n/a",(D6/B6))</f>
        <v>-0.10505836575875487</v>
      </c>
      <c r="F6" s="47">
        <f>SUM(F4:F5)</f>
        <v>916</v>
      </c>
      <c r="G6" s="31">
        <f>SUM(G4:G5)</f>
        <v>654</v>
      </c>
      <c r="H6" s="59">
        <f>G6-F6</f>
        <v>-262</v>
      </c>
      <c r="I6" s="33">
        <f>IF(ISERROR(H6/F6),"n/a",(H6/F6))</f>
        <v>-0.28602620087336245</v>
      </c>
      <c r="J6" s="142">
        <f>SUM(J4:J5)</f>
        <v>45</v>
      </c>
      <c r="K6" s="31">
        <f>SUM(K4:K5)</f>
        <v>32</v>
      </c>
      <c r="L6" s="59">
        <f>K6-J6</f>
        <v>-13</v>
      </c>
      <c r="M6" s="89">
        <f>IF(ISERROR(L6/J6),"n/a",(L6/J6))</f>
        <v>-0.28888888888888886</v>
      </c>
      <c r="N6" s="87">
        <f>SUM(N4:N5)</f>
        <v>0</v>
      </c>
      <c r="O6" s="31">
        <f>SUM(O4:O5)</f>
        <v>0</v>
      </c>
      <c r="P6" s="59">
        <f>O6-N6</f>
        <v>0</v>
      </c>
      <c r="Q6" s="394" t="str">
        <f>IF(ISERROR(P6/N6),"n/a",(P6/N6))</f>
        <v>n/a</v>
      </c>
      <c r="R6" s="400">
        <f>SUM(R4:R5)</f>
        <v>0</v>
      </c>
      <c r="S6" s="31">
        <f>SUM(S4:S5)</f>
        <v>0</v>
      </c>
      <c r="T6" s="59">
        <f>S6-R6</f>
        <v>0</v>
      </c>
      <c r="U6" s="60" t="str">
        <f>IF(ISERROR(T6/R6),"n/a",(T6/R6))</f>
        <v>n/a</v>
      </c>
    </row>
    <row r="7" spans="1:21" x14ac:dyDescent="0.25">
      <c r="A7" s="125"/>
      <c r="B7" s="2"/>
      <c r="E7" s="30"/>
      <c r="G7" s="126"/>
    </row>
    <row r="8" spans="1:21" x14ac:dyDescent="0.25">
      <c r="A8" s="126"/>
      <c r="B8" s="125"/>
      <c r="E8" s="30"/>
    </row>
    <row r="9" spans="1:21" x14ac:dyDescent="0.25">
      <c r="A9" s="125" t="s">
        <v>105</v>
      </c>
      <c r="B9" s="2"/>
      <c r="E9" s="30"/>
    </row>
    <row r="10" spans="1:21" ht="25.5" customHeight="1" x14ac:dyDescent="0.25">
      <c r="B10" s="140"/>
      <c r="C10" s="141"/>
      <c r="D10" s="30"/>
      <c r="E10" s="30"/>
      <c r="F10" s="141"/>
      <c r="G10" s="141"/>
      <c r="H10" s="30"/>
    </row>
    <row r="11" spans="1:21" ht="26.4" x14ac:dyDescent="0.25">
      <c r="A11" s="62" t="s">
        <v>122</v>
      </c>
    </row>
  </sheetData>
  <mergeCells count="7">
    <mergeCell ref="R1:U1"/>
    <mergeCell ref="A3:U3"/>
    <mergeCell ref="N1:Q1"/>
    <mergeCell ref="A1:A2"/>
    <mergeCell ref="B1:E1"/>
    <mergeCell ref="F1:I1"/>
    <mergeCell ref="J1:M1"/>
  </mergeCells>
  <phoneticPr fontId="9" type="noConversion"/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UGAP99AX&amp;R&amp;8Prepared Date: 4/1/2022
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"/>
  <sheetViews>
    <sheetView workbookViewId="0">
      <selection sqref="A1:A2"/>
    </sheetView>
  </sheetViews>
  <sheetFormatPr defaultRowHeight="13.2" x14ac:dyDescent="0.25"/>
  <cols>
    <col min="1" max="1" width="40.21875" customWidth="1"/>
    <col min="2" max="3" width="5.44140625" customWidth="1"/>
    <col min="4" max="4" width="7.21875" customWidth="1"/>
    <col min="5" max="5" width="7.77734375" customWidth="1"/>
    <col min="6" max="7" width="5.44140625" hidden="1" customWidth="1"/>
    <col min="8" max="8" width="7.21875" hidden="1" customWidth="1"/>
    <col min="9" max="9" width="8.21875" hidden="1" customWidth="1"/>
    <col min="10" max="11" width="5.44140625" hidden="1" customWidth="1"/>
    <col min="12" max="12" width="7" hidden="1" customWidth="1"/>
    <col min="13" max="13" width="7.77734375" hidden="1" customWidth="1"/>
    <col min="14" max="15" width="5.44140625" hidden="1" customWidth="1"/>
    <col min="16" max="16" width="7.21875" hidden="1" customWidth="1"/>
    <col min="17" max="17" width="7.77734375" hidden="1" customWidth="1"/>
    <col min="18" max="19" width="5.44140625" hidden="1" customWidth="1"/>
    <col min="20" max="20" width="7.21875" hidden="1" customWidth="1"/>
    <col min="21" max="21" width="7.77734375" hidden="1" customWidth="1"/>
  </cols>
  <sheetData>
    <row r="1" spans="1:21" x14ac:dyDescent="0.25">
      <c r="A1" s="445">
        <f>'CHASS- 1st Yr'!A1:A2</f>
        <v>44652</v>
      </c>
      <c r="B1" s="447" t="s">
        <v>6</v>
      </c>
      <c r="C1" s="443"/>
      <c r="D1" s="443"/>
      <c r="E1" s="448"/>
      <c r="F1" s="447" t="s">
        <v>7</v>
      </c>
      <c r="G1" s="443"/>
      <c r="H1" s="443"/>
      <c r="I1" s="448"/>
      <c r="J1" s="442" t="s">
        <v>8</v>
      </c>
      <c r="K1" s="443"/>
      <c r="L1" s="443"/>
      <c r="M1" s="448"/>
      <c r="N1" s="443" t="s">
        <v>4</v>
      </c>
      <c r="O1" s="443"/>
      <c r="P1" s="443"/>
      <c r="Q1" s="443"/>
      <c r="R1" s="442" t="s">
        <v>113</v>
      </c>
      <c r="S1" s="443"/>
      <c r="T1" s="443"/>
      <c r="U1" s="444"/>
    </row>
    <row r="2" spans="1:21" ht="27" thickBot="1" x14ac:dyDescent="0.3">
      <c r="A2" s="446"/>
      <c r="B2" s="79" t="str">
        <f>Summary!B4</f>
        <v>Fall 2021</v>
      </c>
      <c r="C2" s="80" t="str">
        <f>Summary!C4</f>
        <v>Fall 2022</v>
      </c>
      <c r="D2" s="138" t="s">
        <v>0</v>
      </c>
      <c r="E2" s="139" t="s">
        <v>1</v>
      </c>
      <c r="F2" s="79" t="str">
        <f>Summary!B4</f>
        <v>Fall 2021</v>
      </c>
      <c r="G2" s="80" t="str">
        <f>Summary!C4</f>
        <v>Fall 2022</v>
      </c>
      <c r="H2" s="138" t="s">
        <v>0</v>
      </c>
      <c r="I2" s="139" t="s">
        <v>1</v>
      </c>
      <c r="J2" s="97" t="str">
        <f>Summary!B4</f>
        <v>Fall 2021</v>
      </c>
      <c r="K2" s="80" t="str">
        <f>Summary!C4</f>
        <v>Fall 2022</v>
      </c>
      <c r="L2" s="81" t="s">
        <v>0</v>
      </c>
      <c r="M2" s="82" t="s">
        <v>1</v>
      </c>
      <c r="N2" s="90" t="str">
        <f>Summary!B4</f>
        <v>Fall 2021</v>
      </c>
      <c r="O2" s="80" t="str">
        <f>Summary!C4</f>
        <v>Fall 2022</v>
      </c>
      <c r="P2" s="81" t="s">
        <v>0</v>
      </c>
      <c r="Q2" s="341" t="s">
        <v>1</v>
      </c>
      <c r="R2" s="97" t="str">
        <f>Summary!B4</f>
        <v>Fall 2021</v>
      </c>
      <c r="S2" s="80" t="str">
        <f>Summary!C4</f>
        <v>Fall 2022</v>
      </c>
      <c r="T2" s="81" t="s">
        <v>0</v>
      </c>
      <c r="U2" s="83" t="s">
        <v>1</v>
      </c>
    </row>
    <row r="3" spans="1:21" ht="13.8" thickBot="1" x14ac:dyDescent="0.3">
      <c r="A3" s="456" t="s">
        <v>10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8"/>
    </row>
    <row r="4" spans="1:21" x14ac:dyDescent="0.25">
      <c r="A4" s="292" t="s">
        <v>118</v>
      </c>
      <c r="B4" s="250">
        <v>0</v>
      </c>
      <c r="C4" s="9">
        <v>0</v>
      </c>
      <c r="D4" s="251">
        <f>C4-B4</f>
        <v>0</v>
      </c>
      <c r="E4" s="252" t="str">
        <f>IF(ISERROR(D4/B4),"n/a",(D4/B4))</f>
        <v>n/a</v>
      </c>
      <c r="F4" s="9">
        <v>0</v>
      </c>
      <c r="G4" s="9">
        <v>0</v>
      </c>
      <c r="H4" s="253">
        <f>G4-F4</f>
        <v>0</v>
      </c>
      <c r="I4" s="252" t="str">
        <f>IF(ISERROR(H4/F4),"n/a",(H4/F4))</f>
        <v>n/a</v>
      </c>
      <c r="J4" s="9">
        <v>0</v>
      </c>
      <c r="K4" s="9">
        <v>0</v>
      </c>
      <c r="L4" s="253">
        <f>K4-J4</f>
        <v>0</v>
      </c>
      <c r="M4" s="23" t="str">
        <f>IF(ISERROR(L4/J4),"n/a",(L4/J4))</f>
        <v>n/a</v>
      </c>
      <c r="N4" s="250">
        <v>0</v>
      </c>
      <c r="O4" s="9">
        <v>0</v>
      </c>
      <c r="P4" s="253">
        <f>O4-N4</f>
        <v>0</v>
      </c>
      <c r="Q4" s="392" t="str">
        <f>IF(ISERROR(P4/N4),"n/a",(P4/N4))</f>
        <v>n/a</v>
      </c>
      <c r="R4" s="395">
        <v>0</v>
      </c>
      <c r="S4" s="396">
        <v>0</v>
      </c>
      <c r="T4" s="397">
        <f>S4-R4</f>
        <v>0</v>
      </c>
      <c r="U4" s="398" t="str">
        <f>IF(ISERROR(T4/R4),"n/a",(T4/R4))</f>
        <v>n/a</v>
      </c>
    </row>
    <row r="5" spans="1:21" ht="13.8" thickBot="1" x14ac:dyDescent="0.3">
      <c r="A5" s="94" t="s">
        <v>5</v>
      </c>
      <c r="B5" s="87">
        <f>SUM(B4:B4)</f>
        <v>0</v>
      </c>
      <c r="C5" s="31">
        <f>SUM(C4:C4)</f>
        <v>0</v>
      </c>
      <c r="D5" s="32">
        <f>C5-B5</f>
        <v>0</v>
      </c>
      <c r="E5" s="33" t="str">
        <f>IF(ISERROR(D5/B5),"n/a",(D5/B5))</f>
        <v>n/a</v>
      </c>
      <c r="F5" s="47">
        <f>SUM(F4:F4)</f>
        <v>0</v>
      </c>
      <c r="G5" s="31">
        <f>SUM(G4:G4)</f>
        <v>0</v>
      </c>
      <c r="H5" s="59">
        <f>G5-F5</f>
        <v>0</v>
      </c>
      <c r="I5" s="33" t="str">
        <f>IF(ISERROR(H5/F5),"n/a",(H5/F5))</f>
        <v>n/a</v>
      </c>
      <c r="J5" s="142">
        <f>SUM(J4:J4)</f>
        <v>0</v>
      </c>
      <c r="K5" s="31">
        <f>SUM(K4:K4)</f>
        <v>0</v>
      </c>
      <c r="L5" s="59">
        <f>K5-J5</f>
        <v>0</v>
      </c>
      <c r="M5" s="89" t="str">
        <f>IF(ISERROR(L5/J5),"n/a",(L5/J5))</f>
        <v>n/a</v>
      </c>
      <c r="N5" s="87">
        <f>SUM(N4:N4)</f>
        <v>0</v>
      </c>
      <c r="O5" s="31">
        <f>SUM(O4:O4)</f>
        <v>0</v>
      </c>
      <c r="P5" s="59">
        <f>O5-N5</f>
        <v>0</v>
      </c>
      <c r="Q5" s="394" t="str">
        <f>IF(ISERROR(P5/N5),"n/a",(P5/N5))</f>
        <v>n/a</v>
      </c>
      <c r="R5" s="400">
        <f>SUM(R4:R4)</f>
        <v>0</v>
      </c>
      <c r="S5" s="31">
        <f>SUM(S4:S4)</f>
        <v>0</v>
      </c>
      <c r="T5" s="59">
        <f>S5-R5</f>
        <v>0</v>
      </c>
      <c r="U5" s="60" t="str">
        <f>IF(ISERROR(T5/R5),"n/a",(T5/R5))</f>
        <v>n/a</v>
      </c>
    </row>
  </sheetData>
  <mergeCells count="7">
    <mergeCell ref="A3:U3"/>
    <mergeCell ref="A1:A2"/>
    <mergeCell ref="B1:E1"/>
    <mergeCell ref="F1:I1"/>
    <mergeCell ref="J1:M1"/>
    <mergeCell ref="N1:Q1"/>
    <mergeCell ref="R1:U1"/>
  </mergeCells>
  <printOptions horizontalCentered="1" verticalCentered="1"/>
  <pageMargins left="0.23" right="0.23" top="1" bottom="0.6" header="0.5" footer="0.25"/>
  <pageSetup orientation="landscape" verticalDpi="2" r:id="rId1"/>
  <headerFooter alignWithMargins="0">
    <oddHeader>&amp;C&amp;F
&amp;A&amp;RPage &amp;P of &amp;N</oddHeader>
    <oddFooter xml:space="preserve">&amp;L&amp;8Prepared by: Student Affairs Information Systems
Job Name:  UGAP099&amp;R&amp;8Prepared Date: 2/1/2019
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"/>
  <sheetViews>
    <sheetView topLeftCell="B1" workbookViewId="0"/>
  </sheetViews>
  <sheetFormatPr defaultColWidth="8.77734375" defaultRowHeight="13.2" x14ac:dyDescent="0.25"/>
  <cols>
    <col min="1" max="1" width="0" hidden="1" customWidth="1"/>
  </cols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"/>
  <sheetViews>
    <sheetView workbookViewId="0">
      <selection activeCell="H42" sqref="H42"/>
    </sheetView>
  </sheetViews>
  <sheetFormatPr defaultColWidth="8.7773437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D0AAF5DF268479CE3442AEB46CCBB" ma:contentTypeVersion="13" ma:contentTypeDescription="Create a new document." ma:contentTypeScope="" ma:versionID="009e2262ecd778cb8a28d4ca8d4ba759">
  <xsd:schema xmlns:xsd="http://www.w3.org/2001/XMLSchema" xmlns:xs="http://www.w3.org/2001/XMLSchema" xmlns:p="http://schemas.microsoft.com/office/2006/metadata/properties" xmlns:ns3="7b0d7e73-53c3-49f5-853f-2cb02a030650" xmlns:ns4="ca7bfdcf-1463-48ab-aff7-245b8ac76c12" targetNamespace="http://schemas.microsoft.com/office/2006/metadata/properties" ma:root="true" ma:fieldsID="175942f8709a54dc5cee6fd9febe3ddc" ns3:_="" ns4:_="">
    <xsd:import namespace="7b0d7e73-53c3-49f5-853f-2cb02a030650"/>
    <xsd:import namespace="ca7bfdcf-1463-48ab-aff7-245b8ac76c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d7e73-53c3-49f5-853f-2cb02a0306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bfdcf-1463-48ab-aff7-245b8ac76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D9A20-1F90-4BCD-94D2-A18D1A458A7F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ca7bfdcf-1463-48ab-aff7-245b8ac76c12"/>
    <ds:schemaRef ds:uri="http://schemas.microsoft.com/office/infopath/2007/PartnerControls"/>
    <ds:schemaRef ds:uri="7b0d7e73-53c3-49f5-853f-2cb02a030650"/>
  </ds:schemaRefs>
</ds:datastoreItem>
</file>

<file path=customXml/itemProps2.xml><?xml version="1.0" encoding="utf-8"?>
<ds:datastoreItem xmlns:ds="http://schemas.openxmlformats.org/officeDocument/2006/customXml" ds:itemID="{90E74B03-C6CA-4904-B566-ED28C03F4C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96160-AD13-4480-8B9C-AC6D446A1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d7e73-53c3-49f5-853f-2cb02a030650"/>
    <ds:schemaRef ds:uri="ca7bfdcf-1463-48ab-aff7-245b8ac76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Summary</vt:lpstr>
      <vt:lpstr>CHASS- 1st Yr</vt:lpstr>
      <vt:lpstr>CHASS - TR</vt:lpstr>
      <vt:lpstr>CHASS - Totals</vt:lpstr>
      <vt:lpstr>CNAS - 1st Yr</vt:lpstr>
      <vt:lpstr>CNAS - TR</vt:lpstr>
      <vt:lpstr>CNAS - Totals</vt:lpstr>
      <vt:lpstr>COE</vt:lpstr>
      <vt:lpstr>SOE</vt:lpstr>
      <vt:lpstr>SOPP</vt:lpstr>
      <vt:lpstr>Business - TR</vt:lpstr>
      <vt:lpstr>Summer Session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</vt:lpstr>
      <vt:lpstr>'CHASS - Totals'!Print_Titles</vt:lpstr>
      <vt:lpstr>'CHASS - TR'!Print_Titles</vt:lpstr>
      <vt:lpstr>'CHASS- 1st Yr'!Print_Titles</vt:lpstr>
      <vt:lpstr>COE!Print_Titles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Undergraduate Admissions</dc:creator>
  <cp:lastModifiedBy>Steve R Hinton</cp:lastModifiedBy>
  <cp:lastPrinted>2018-02-01T19:18:38Z</cp:lastPrinted>
  <dcterms:created xsi:type="dcterms:W3CDTF">2000-08-02T19:34:02Z</dcterms:created>
  <dcterms:modified xsi:type="dcterms:W3CDTF">2022-04-01T18:02:45Z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0x010100D5ED0AAF5DF268479CE3442AEB46CCBB</vt:lpwstr>
  </property>
</Properties>
</file>