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<sst xmlns="http://schemas.openxmlformats.org/spreadsheetml/2006/main" count="921" uniqueCount="90">
  <si>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</si>
  <si>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</si>
  <si>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</si>
  <si>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</si>
  <si>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</si>
  <si>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</si>
  <si>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</si>
  <si>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</si>
  <si>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</si>
  <si>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</si>
  <si>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</si>
  <si>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</si>
  <si>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</si>
  <si>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</si>
  <si>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</si>
  <si>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</si>
  <si>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</si>
  <si>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</si>
  <si>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</si>
  <si>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</si>
  <si>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</si>
  <si>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</si>
  <si>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</si>
  <si>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</si>
  <si>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</si>
  <si>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</si>
  <si>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</si>
  <si>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</si>
  <si>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</si>
  <si>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</si>
  <si>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</si>
  <si>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</si>
  <si>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</si>
  <si>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</si>
  <si>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</si>
  <si>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</si>
  <si>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</si>
  <si>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</si>
  <si>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</si>
  <si>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</si>
  <si>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</si>
  <si>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</si>
  <si>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</si>
  <si>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</si>
  <si>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</si>
  <si>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</si>
  <si>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</si>
  <si>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</si>
  <si>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</si>
  <si>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</si>
  <si>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</si>
  <si>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</si>
  <si>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</si>
  <si>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</si>
  <si>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</si>
  <si>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</si>
  <si>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</si>
  <si>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</si>
  <si>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</si>
  <si>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</si>
  <si>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</si>
  <si>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</si>
  <si>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</si>
  <si>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</si>
  <si>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</si>
  <si>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</si>
  <si>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</si>
  <si>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</si>
  <si>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</si>
  <si>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</si>
  <si>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</si>
  <si>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</si>
  <si>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</si>
  <si>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</si>
  <si>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</si>
  <si>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</si>
  <si>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</si>
  <si>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</si>
  <si>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</si>
  <si>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</si>
  <si>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CA Resident Freshman =</t>
  </si>
  <si>
    <t>CA Resident Transfer =</t>
  </si>
  <si>
    <t>Nonresident Freshman =</t>
  </si>
  <si>
    <t xml:space="preserve">Nonresident Transfer </t>
  </si>
  <si>
    <t>Fall 2022 Enrollment Targets</t>
  </si>
  <si>
    <t>Fall 2022</t>
  </si>
  <si>
    <t>as of Friday, January 28, 2022</t>
  </si>
  <si>
    <t>Fall 2021</t>
  </si>
  <si>
    <t>as of 1/28/22</t>
  </si>
  <si>
    <t>as of 1/28/21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</si>
</sst>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8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7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7" fillId="21" borderId="53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7" fillId="21" borderId="56" xfId="3" applyFont="1" applyFill="1" applyBorder="1" applyAlignment="1">
      <alignment wrapText="1"/>
    </xf>
    <xf numFmtId="0" fontId="7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0" fontId="5" fillId="21" borderId="55" xfId="3" applyFont="1" applyFill="1" applyBorder="1" applyAlignment="1">
      <alignment wrapText="1"/>
    </xf>
    <xf numFmtId="0" fontId="3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3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2" fillId="17" borderId="58" xfId="3" applyFont="1" applyFill="1" applyBorder="1" applyAlignment="1">
      <alignment horizontal="center"/>
    </xf>
    <xf numFmtId="0" fontId="7" fillId="17" borderId="60" xfId="3" applyFont="1" applyFill="1" applyBorder="1" applyAlignment="1">
      <alignment horizontal="center"/>
    </xf>
    <xf numFmtId="0" fontId="7" fillId="17" borderId="61" xfId="3" applyFont="1" applyFill="1" applyBorder="1" applyAlignment="1">
      <alignment horizontal="center"/>
    </xf>
    <xf numFmtId="0" fontId="2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7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4" fillId="17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8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85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86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85</v>
      </c>
      <c r="C6" s="184" t="s">
        <v>87</v>
      </c>
      <c r="D6" s="185"/>
      <c r="E6" s="186"/>
    </row>
    <row r="7" spans="1:7" ht="15" x14ac:dyDescent="0.25">
      <c r="A7" s="38"/>
      <c r="B7" s="187" t="s">
        <v>88</v>
      </c>
      <c r="C7" s="188" t="s">
        <v>89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79</v>
      </c>
      <c r="B9" s="84">
        <f>(B10+B14+B12)</f>
        <v>54364</v>
      </c>
      <c r="C9" s="84">
        <f>(C10+C14+C12)</f>
        <v>52565</v>
      </c>
      <c r="D9" s="84">
        <f>IF(ISERROR(B9-C9),"n/a",B9-C9)</f>
        <v>1799</v>
      </c>
      <c r="E9" s="156">
        <f>IF(ISERROR(D9/C9),"n/a",(D9/C9))</f>
        <v>3.4224293731570439E-2</v>
      </c>
    </row>
    <row r="10" spans="1:7" x14ac:dyDescent="0.2">
      <c r="A10" s="157" t="s">
        <v>30</v>
      </c>
      <c r="B10" s="210">
        <f>B11</f>
        <v>46577</v>
      </c>
      <c r="C10" s="210">
        <f>C11</f>
        <v>45552</v>
      </c>
      <c r="D10" s="7">
        <f t="shared" ref="D10:D16" si="0">IF(ISERROR(B10-C10),"n/a",B10-C10)</f>
        <v>1025</v>
      </c>
      <c r="E10" s="158">
        <f t="shared" ref="E10:E16" si="1">IF(ISERROR(D10/C10),"n/a",(D10/C10))</f>
        <v>2.2501756234632946E-2</v>
      </c>
    </row>
    <row r="11" spans="1:7" x14ac:dyDescent="0.2">
      <c r="A11" s="159" t="s">
        <v>31</v>
      </c>
      <c r="B11" s="280">
        <v>46577</v>
      </c>
      <c r="C11" s="280">
        <v>45552</v>
      </c>
      <c r="D11" s="282">
        <f t="shared" ref="D11" si="2">IF(ISERROR(B11-C11),"n/a",B11-C11)</f>
        <v>1025</v>
      </c>
      <c r="E11" s="283">
        <f t="shared" ref="E11" si="3">IF(ISERROR(D11/C11),"n/a",(D11/C11))</f>
        <v>2.2501756234632946E-2</v>
      </c>
    </row>
    <row r="12" spans="1:7" x14ac:dyDescent="0.2">
      <c r="A12" s="157" t="s">
        <v>29</v>
      </c>
      <c r="B12" s="28">
        <f>B13</f>
        <v>5325</v>
      </c>
      <c r="C12" s="210">
        <f>C13</f>
        <v>4728</v>
      </c>
      <c r="D12" s="7">
        <f>IF(ISERROR(B12-C12),"n/a",B12-C12)</f>
        <v>597</v>
      </c>
      <c r="E12" s="158">
        <f>IF(ISERROR(D12/C12),"n/a",(D12/C12))</f>
        <v>0.12626903553299493</v>
      </c>
    </row>
    <row r="13" spans="1:7" x14ac:dyDescent="0.2">
      <c r="A13" s="159" t="s">
        <v>31</v>
      </c>
      <c r="B13" s="211">
        <v>5325</v>
      </c>
      <c r="C13" s="211">
        <v>4728</v>
      </c>
      <c r="D13" s="6">
        <f>IF(ISERROR(B13-C13),"n/a",B13-C13)</f>
        <v>597</v>
      </c>
      <c r="E13" s="160">
        <f>IF(ISERROR(D13/C13),"n/a",(D13/C13))</f>
        <v>0.12626903553299493</v>
      </c>
    </row>
    <row r="14" spans="1:7" x14ac:dyDescent="0.2">
      <c r="A14" s="157" t="s">
        <v>32</v>
      </c>
      <c r="B14" s="28">
        <f>B15</f>
        <v>2462</v>
      </c>
      <c r="C14" s="28">
        <f>C15</f>
        <v>2285</v>
      </c>
      <c r="D14" s="7">
        <f t="shared" si="0"/>
        <v>177</v>
      </c>
      <c r="E14" s="158">
        <f t="shared" si="1"/>
        <v>7.7461706783369805E-2</v>
      </c>
    </row>
    <row r="15" spans="1:7" x14ac:dyDescent="0.2">
      <c r="A15" s="159" t="s">
        <v>31</v>
      </c>
      <c r="B15" s="211">
        <v>2462</v>
      </c>
      <c r="C15" s="211">
        <v>2285</v>
      </c>
      <c r="D15" s="6">
        <v>0</v>
      </c>
      <c r="E15" s="160">
        <f t="shared" si="1"/>
        <v>0</v>
      </c>
    </row>
    <row r="16" spans="1:7" x14ac:dyDescent="0.2">
      <c r="A16" s="155" t="s">
        <v>7</v>
      </c>
      <c r="B16" s="84">
        <f>(B17+B23+B20)</f>
        <v>12473</v>
      </c>
      <c r="C16" s="84">
        <f>(C17+C23+C20)</f>
        <v>14432</v>
      </c>
      <c r="D16" s="84">
        <f t="shared" si="0"/>
        <v>-1959</v>
      </c>
      <c r="E16" s="156">
        <f t="shared" si="1"/>
        <v>-0.135740022172949</v>
      </c>
    </row>
    <row r="17" spans="1:5" x14ac:dyDescent="0.2">
      <c r="A17" s="157" t="s">
        <v>30</v>
      </c>
      <c r="B17" s="210">
        <f>SUM(B18:B19)</f>
        <v>11267</v>
      </c>
      <c r="C17" s="210">
        <f>SUM(C18:C19)</f>
        <v>12954</v>
      </c>
      <c r="D17" s="7">
        <f t="shared" ref="D17:D23" si="4">IF(ISERROR(B17-C17),"n/a",B17-C17)</f>
        <v>-1687</v>
      </c>
      <c r="E17" s="158">
        <f t="shared" ref="E17:E24" si="5">IF(ISERROR(D17/C17),"n/a",(D17/C17))</f>
        <v>-0.13023004477381503</v>
      </c>
    </row>
    <row r="18" spans="1:5" x14ac:dyDescent="0.2">
      <c r="A18" s="159" t="s">
        <v>31</v>
      </c>
      <c r="B18" s="280">
        <v>11267</v>
      </c>
      <c r="C18" s="281">
        <v>12954</v>
      </c>
      <c r="D18" s="282">
        <v>0</v>
      </c>
      <c r="E18" s="283">
        <f t="shared" si="5"/>
        <v>0</v>
      </c>
    </row>
    <row r="19" spans="1:5" x14ac:dyDescent="0.2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29</v>
      </c>
      <c r="B20" s="28">
        <f>B21+B22</f>
        <v>987</v>
      </c>
      <c r="C20" s="28">
        <f>C21+C22</f>
        <v>1266</v>
      </c>
      <c r="D20" s="7">
        <f>IF(ISERROR(B20-C20),"n/a",B20-C20)</f>
        <v>-279</v>
      </c>
      <c r="E20" s="158">
        <f>IF(ISERROR(D20/C20),"n/a",(D20/C20))</f>
        <v>-0.22037914691943128</v>
      </c>
    </row>
    <row r="21" spans="1:5" x14ac:dyDescent="0.2">
      <c r="A21" s="159" t="s">
        <v>31</v>
      </c>
      <c r="B21" s="211">
        <v>987</v>
      </c>
      <c r="C21" s="211">
        <v>1266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32</v>
      </c>
      <c r="B23" s="212">
        <f>B24</f>
        <v>219</v>
      </c>
      <c r="C23" s="28">
        <f>C24</f>
        <v>212</v>
      </c>
      <c r="D23" s="7">
        <f t="shared" si="4"/>
        <v>7</v>
      </c>
      <c r="E23" s="158">
        <f t="shared" si="5"/>
        <v>3.3018867924528301E-2</v>
      </c>
    </row>
    <row r="24" spans="1:5" x14ac:dyDescent="0.2">
      <c r="A24" s="159" t="s">
        <v>31</v>
      </c>
      <c r="B24" s="211">
        <v>219</v>
      </c>
      <c r="C24" s="211">
        <v>212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66837</v>
      </c>
      <c r="C25" s="84">
        <f>(C9+C16)</f>
        <v>66997</v>
      </c>
      <c r="D25" s="84">
        <f>IF(ISERROR(B25-C25),"n/a",B25-C25)</f>
        <v>-160</v>
      </c>
      <c r="E25" s="156">
        <f>IF(ISERROR(D25/C25),"n/a",(D25/C25))</f>
        <v>-2.3881666343269102E-3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17</v>
      </c>
      <c r="B27" s="31"/>
      <c r="C27" s="31"/>
      <c r="D27" s="24"/>
      <c r="E27" s="173"/>
    </row>
    <row r="28" spans="1:5" x14ac:dyDescent="0.2">
      <c r="A28" s="155" t="s">
        <v>79</v>
      </c>
      <c r="B28" s="84">
        <f>(B29+B33+B31)</f>
        <v>52158</v>
      </c>
      <c r="C28" s="84">
        <f>(C29+C33+C31)</f>
        <v>50202</v>
      </c>
      <c r="D28" s="84">
        <f t="shared" ref="D28:D44" si="6">IF(ISERROR(B28-C28),"n/a",B28-C28)</f>
        <v>1956</v>
      </c>
      <c r="E28" s="156">
        <f t="shared" ref="E28:E44" si="7">IF(ISERROR(D28/C28),"n/a",(D28/C28))</f>
        <v>3.8962591131827415E-2</v>
      </c>
    </row>
    <row r="29" spans="1:5" x14ac:dyDescent="0.2">
      <c r="A29" s="157" t="s">
        <v>30</v>
      </c>
      <c r="B29" s="210">
        <f>B30</f>
        <v>45385</v>
      </c>
      <c r="C29" s="210">
        <f>C30</f>
        <v>43610</v>
      </c>
      <c r="D29" s="7">
        <f t="shared" si="6"/>
        <v>1775</v>
      </c>
      <c r="E29" s="158">
        <f t="shared" si="7"/>
        <v>4.0701673927998165E-2</v>
      </c>
    </row>
    <row r="30" spans="1:5" x14ac:dyDescent="0.2">
      <c r="A30" s="159" t="s">
        <v>31</v>
      </c>
      <c r="B30" s="280">
        <v>45385</v>
      </c>
      <c r="C30" s="280">
        <v>43610</v>
      </c>
      <c r="D30" s="282">
        <f t="shared" ref="D30" si="8">IF(ISERROR(B30-C30),"n/a",B30-C30)</f>
        <v>1775</v>
      </c>
      <c r="E30" s="283">
        <f t="shared" ref="E30" si="9">IF(ISERROR(D30/C30),"n/a",(D30/C30))</f>
        <v>4.0701673927998165E-2</v>
      </c>
    </row>
    <row r="31" spans="1:5" x14ac:dyDescent="0.2">
      <c r="A31" s="157" t="s">
        <v>29</v>
      </c>
      <c r="B31" s="28">
        <f>B32</f>
        <v>4529</v>
      </c>
      <c r="C31" s="28">
        <f>C32</f>
        <v>4365</v>
      </c>
      <c r="D31" s="7">
        <f>IF(ISERROR(B31-C31),"n/a",B31-C31)</f>
        <v>164</v>
      </c>
      <c r="E31" s="158">
        <f>IF(ISERROR(D31/C31),"n/a",(D31/C31))</f>
        <v>3.7571592210767467E-2</v>
      </c>
    </row>
    <row r="32" spans="1:5" x14ac:dyDescent="0.2">
      <c r="A32" s="159" t="s">
        <v>31</v>
      </c>
      <c r="B32" s="211">
        <v>4529</v>
      </c>
      <c r="C32" s="211">
        <v>4365</v>
      </c>
      <c r="D32" s="6">
        <f>IF(ISERROR(B32-C32),"n/a",B32-C32)</f>
        <v>164</v>
      </c>
      <c r="E32" s="160">
        <f>IF(ISERROR(D32/C32),"n/a",(D32/C32))</f>
        <v>3.7571592210767467E-2</v>
      </c>
    </row>
    <row r="33" spans="1:5" x14ac:dyDescent="0.2">
      <c r="A33" s="157" t="s">
        <v>32</v>
      </c>
      <c r="B33" s="28">
        <f>B34</f>
        <v>2244</v>
      </c>
      <c r="C33" s="28">
        <f>C34</f>
        <v>2227</v>
      </c>
      <c r="D33" s="7">
        <f t="shared" si="6"/>
        <v>17</v>
      </c>
      <c r="E33" s="158">
        <f t="shared" si="7"/>
        <v>7.6335877862595417E-3</v>
      </c>
    </row>
    <row r="34" spans="1:5" x14ac:dyDescent="0.2">
      <c r="A34" s="159" t="s">
        <v>31</v>
      </c>
      <c r="B34" s="211">
        <v>2244</v>
      </c>
      <c r="C34" s="211">
        <v>2227</v>
      </c>
      <c r="D34" s="6">
        <f t="shared" si="6"/>
        <v>17</v>
      </c>
      <c r="E34" s="160">
        <f t="shared" si="7"/>
        <v>7.6335877862595417E-3</v>
      </c>
    </row>
    <row r="35" spans="1:5" x14ac:dyDescent="0.2">
      <c r="A35" s="155" t="s">
        <v>7</v>
      </c>
      <c r="B35" s="84">
        <f>(B36+B42+B39)</f>
        <v>12216</v>
      </c>
      <c r="C35" s="84">
        <f>(C36+C42+C39)</f>
        <v>14305</v>
      </c>
      <c r="D35" s="84">
        <f t="shared" si="6"/>
        <v>-2089</v>
      </c>
      <c r="E35" s="156">
        <f t="shared" si="7"/>
        <v>-0.14603285564487942</v>
      </c>
    </row>
    <row r="36" spans="1:5" x14ac:dyDescent="0.2">
      <c r="A36" s="157" t="s">
        <v>30</v>
      </c>
      <c r="B36" s="210">
        <f>SUM(B37:B38)</f>
        <v>11011</v>
      </c>
      <c r="C36" s="210">
        <f>SUM(C37:C38)</f>
        <v>12829</v>
      </c>
      <c r="D36" s="7">
        <f t="shared" si="6"/>
        <v>-1818</v>
      </c>
      <c r="E36" s="158">
        <f t="shared" si="7"/>
        <v>-0.14171018785563957</v>
      </c>
    </row>
    <row r="37" spans="1:5" x14ac:dyDescent="0.2">
      <c r="A37" s="159" t="s">
        <v>31</v>
      </c>
      <c r="B37" s="280">
        <v>11011</v>
      </c>
      <c r="C37" s="281">
        <v>12829</v>
      </c>
      <c r="D37" s="282">
        <f t="shared" si="6"/>
        <v>-1818</v>
      </c>
      <c r="E37" s="283">
        <f t="shared" si="7"/>
        <v>-0.14171018785563957</v>
      </c>
    </row>
    <row r="38" spans="1:5" x14ac:dyDescent="0.2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29</v>
      </c>
      <c r="B39" s="28">
        <f>B40+B41</f>
        <v>986</v>
      </c>
      <c r="C39" s="28">
        <f>C40+C41</f>
        <v>1264</v>
      </c>
      <c r="D39" s="7">
        <f>IF(ISERROR(B39-C39),"n/a",B39-C39)</f>
        <v>-278</v>
      </c>
      <c r="E39" s="158">
        <f>IF(ISERROR(D39/C39),"n/a",(D39/C39))</f>
        <v>-0.2199367088607595</v>
      </c>
    </row>
    <row r="40" spans="1:5" x14ac:dyDescent="0.2">
      <c r="A40" s="159" t="s">
        <v>31</v>
      </c>
      <c r="B40" s="211">
        <v>986</v>
      </c>
      <c r="C40" s="211">
        <v>1264</v>
      </c>
      <c r="D40" s="6">
        <f>IF(ISERROR(B40-C40),"n/a",B40-C40)</f>
        <v>-278</v>
      </c>
      <c r="E40" s="160">
        <f>IF(ISERROR(D40/C40),"n/a",(D40/C40))</f>
        <v>-0.2199367088607595</v>
      </c>
    </row>
    <row r="41" spans="1:5" x14ac:dyDescent="0.2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32</v>
      </c>
      <c r="B42" s="28">
        <f>SUM(B43:B43)</f>
        <v>219</v>
      </c>
      <c r="C42" s="28">
        <f>SUM(C43:C43)</f>
        <v>212</v>
      </c>
      <c r="D42" s="7">
        <f t="shared" si="6"/>
        <v>7</v>
      </c>
      <c r="E42" s="158">
        <f t="shared" si="7"/>
        <v>3.3018867924528301E-2</v>
      </c>
    </row>
    <row r="43" spans="1:5" x14ac:dyDescent="0.2">
      <c r="A43" s="159" t="s">
        <v>31</v>
      </c>
      <c r="B43" s="211">
        <v>219</v>
      </c>
      <c r="C43" s="211">
        <v>212</v>
      </c>
      <c r="D43" s="6">
        <f t="shared" si="6"/>
        <v>7</v>
      </c>
      <c r="E43" s="160">
        <f t="shared" si="7"/>
        <v>3.3018867924528301E-2</v>
      </c>
    </row>
    <row r="44" spans="1:5" x14ac:dyDescent="0.2">
      <c r="A44" s="161" t="s">
        <v>5</v>
      </c>
      <c r="B44" s="84">
        <f>(B28+B35)</f>
        <v>64374</v>
      </c>
      <c r="C44" s="84">
        <f>(C28+C35)</f>
        <v>64507</v>
      </c>
      <c r="D44" s="84">
        <f t="shared" si="6"/>
        <v>-133</v>
      </c>
      <c r="E44" s="156">
        <f t="shared" si="7"/>
        <v>-2.0617917435317096E-3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34</v>
      </c>
      <c r="B46" s="33"/>
      <c r="C46" s="33"/>
      <c r="D46" s="26"/>
      <c r="E46" s="154"/>
    </row>
    <row r="47" spans="1:5" hidden="1" x14ac:dyDescent="0.2">
      <c r="A47" s="155" t="s">
        <v>79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30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31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29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31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7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30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31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29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31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32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31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18</v>
      </c>
      <c r="B65" s="33"/>
      <c r="C65" s="33"/>
      <c r="D65" s="26"/>
      <c r="E65" s="154"/>
    </row>
    <row r="66" spans="1:5" ht="14.25" hidden="1" customHeight="1" x14ac:dyDescent="0.2">
      <c r="A66" s="155" t="s">
        <v>79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30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31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29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31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7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30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31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29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31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32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31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9</v>
      </c>
      <c r="B84" s="33"/>
      <c r="C84" s="33"/>
      <c r="D84" s="26"/>
      <c r="E84" s="154"/>
    </row>
    <row r="85" spans="1:5" ht="14.25" hidden="1" customHeight="1" x14ac:dyDescent="0.2">
      <c r="A85" s="155" t="s">
        <v>79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30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31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29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31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7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30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31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29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31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32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31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79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7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79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79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84</v>
      </c>
    </row>
    <row r="151" spans="1:6" x14ac:dyDescent="0.2">
      <c r="A151" s="85" t="s">
        <v>80</v>
      </c>
    </row>
    <row r="152" spans="1:6" x14ac:dyDescent="0.2">
      <c r="A152" s="85" t="s">
        <v>81</v>
      </c>
    </row>
    <row r="153" spans="1:6" x14ac:dyDescent="0.2">
      <c r="A153" s="85" t="s">
        <v>82</v>
      </c>
    </row>
    <row r="154" spans="1:6" x14ac:dyDescent="0.2">
      <c r="A154" s="85" t="s">
        <v>83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1/28/2022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E1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January 28,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79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54</v>
      </c>
      <c r="B10" s="341">
        <f>SUM(B43,B74,B105,B136,B183)</f>
        <v>1891</v>
      </c>
      <c r="C10" s="341">
        <f>SUM(C43,C74,C105,C136,C183)</f>
        <v>2024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42</v>
      </c>
      <c r="B12" s="341">
        <f t="shared" ref="B12:M12" si="2">SUM(B45,B76,B107,B138,B185)</f>
        <v>16952</v>
      </c>
      <c r="C12" s="341">
        <f t="shared" si="2"/>
        <v>15251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52</v>
      </c>
      <c r="B13" s="341">
        <f t="shared" ref="B13:M13" si="3">SUM(B46,B77,B108,B139,B186)</f>
        <v>81</v>
      </c>
      <c r="C13" s="341">
        <f t="shared" si="3"/>
        <v>74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51</v>
      </c>
      <c r="B14" s="341">
        <f t="shared" ref="B14:M14" si="4">SUM(B47,B78,B109,B140,B187)</f>
        <v>20688</v>
      </c>
      <c r="C14" s="341">
        <f t="shared" si="4"/>
        <v>21440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50</v>
      </c>
      <c r="B15" s="341">
        <f t="shared" ref="B15:M15" si="5">SUM(B48,B79,B110,B141,B188)</f>
        <v>2479</v>
      </c>
      <c r="C15" s="341">
        <f t="shared" si="5"/>
        <v>2303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49</v>
      </c>
      <c r="B16" s="341">
        <f t="shared" ref="B16:M16" si="6">SUM(B49,B80,B111,B142,B189)</f>
        <v>5344</v>
      </c>
      <c r="C16" s="341">
        <f t="shared" si="6"/>
        <v>4768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48</v>
      </c>
      <c r="B17" s="341">
        <f t="shared" ref="B17:M17" si="7">SUM(B50,B81,B112,B143,B190)</f>
        <v>1046</v>
      </c>
      <c r="C17" s="341">
        <f t="shared" si="7"/>
        <v>1083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47</v>
      </c>
      <c r="B18" s="341">
        <f t="shared" ref="B18:M18" si="8">SUM(B51,B82,B113,B144,B191)</f>
        <v>5839</v>
      </c>
      <c r="C18" s="341">
        <f t="shared" si="8"/>
        <v>5583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61</v>
      </c>
      <c r="B19" s="359">
        <f t="shared" ref="B19:C19" si="9">SUM(B52,B83,B114,B145,B192)</f>
        <v>54364</v>
      </c>
      <c r="C19" s="359">
        <f t="shared" si="9"/>
        <v>52565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54</v>
      </c>
      <c r="B24" s="341">
        <f>SUM(B57,B88,B119,B150,B167,B197)</f>
        <v>456</v>
      </c>
      <c r="C24" s="341">
        <f t="shared" ref="C24:M24" si="11">SUM(C57,C88,C119,C150,C167,C197)</f>
        <v>559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42</v>
      </c>
      <c r="B26" s="341">
        <f t="shared" si="12"/>
        <v>3347</v>
      </c>
      <c r="C26" s="341">
        <f t="shared" si="12"/>
        <v>3635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51</v>
      </c>
      <c r="B28" s="341">
        <f t="shared" si="12"/>
        <v>4357</v>
      </c>
      <c r="C28" s="341">
        <f t="shared" si="12"/>
        <v>5310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50</v>
      </c>
      <c r="B29" s="341">
        <f t="shared" si="12"/>
        <v>690</v>
      </c>
      <c r="C29" s="341">
        <f t="shared" si="12"/>
        <v>703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49</v>
      </c>
      <c r="B30" s="341">
        <f t="shared" si="12"/>
        <v>1013</v>
      </c>
      <c r="C30" s="341">
        <f t="shared" si="12"/>
        <v>1286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48</v>
      </c>
      <c r="B31" s="341">
        <f t="shared" si="12"/>
        <v>158</v>
      </c>
      <c r="C31" s="341">
        <f t="shared" si="12"/>
        <v>169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47</v>
      </c>
      <c r="B32" s="341">
        <f t="shared" si="12"/>
        <v>2413</v>
      </c>
      <c r="C32" s="341">
        <f t="shared" si="12"/>
        <v>2733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71</v>
      </c>
      <c r="B33" s="359">
        <f>SUM(B24:B32)</f>
        <v>12473</v>
      </c>
      <c r="C33" s="359">
        <f t="shared" ref="C33:M33" si="13">SUM(C24:C32)</f>
        <v>14432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62</v>
      </c>
      <c r="B35" s="357">
        <f t="shared" ref="B35:M35" si="14">SUM(B19,B33)</f>
        <v>66837</v>
      </c>
      <c r="C35" s="357">
        <f t="shared" si="14"/>
        <v>66997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79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54</v>
      </c>
      <c r="B43" s="341">
        <v>338</v>
      </c>
      <c r="C43" s="341">
        <v>324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53</v>
      </c>
      <c r="B44" s="341">
        <v>6</v>
      </c>
      <c r="C44" s="341">
        <v>5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42</v>
      </c>
      <c r="B45" s="341">
        <v>5451</v>
      </c>
      <c r="C45" s="341">
        <v>4520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52</v>
      </c>
      <c r="B46" s="341">
        <v>10</v>
      </c>
      <c r="C46" s="341">
        <v>12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51</v>
      </c>
      <c r="B47" s="341">
        <v>3640</v>
      </c>
      <c r="C47" s="341">
        <v>3411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50</v>
      </c>
      <c r="B48" s="341">
        <v>593</v>
      </c>
      <c r="C48" s="341">
        <v>511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49</v>
      </c>
      <c r="B49" s="341">
        <v>1126</v>
      </c>
      <c r="C49" s="341">
        <v>896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48</v>
      </c>
      <c r="B50" s="341">
        <v>409</v>
      </c>
      <c r="C50" s="341">
        <v>389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47</v>
      </c>
      <c r="B51" s="341">
        <v>1252</v>
      </c>
      <c r="C51" s="341">
        <v>1170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12825</v>
      </c>
      <c r="C52" s="344">
        <f t="shared" ref="C52:M52" si="15">SUM(C43:C51)</f>
        <v>11238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54</v>
      </c>
      <c r="B57" s="341">
        <v>63</v>
      </c>
      <c r="C57" s="341">
        <v>81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53</v>
      </c>
      <c r="B58" s="341">
        <v>2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42</v>
      </c>
      <c r="B59" s="341">
        <v>969</v>
      </c>
      <c r="C59" s="341">
        <v>980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51</v>
      </c>
      <c r="B61" s="341">
        <v>695</v>
      </c>
      <c r="C61" s="341">
        <v>772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50</v>
      </c>
      <c r="B62" s="341">
        <v>151</v>
      </c>
      <c r="C62" s="341">
        <v>150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49</v>
      </c>
      <c r="B63" s="341">
        <v>213</v>
      </c>
      <c r="C63" s="341">
        <v>232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48</v>
      </c>
      <c r="B64" s="341">
        <v>49</v>
      </c>
      <c r="C64" s="341">
        <v>51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47</v>
      </c>
      <c r="B65" s="341">
        <v>521</v>
      </c>
      <c r="C65" s="341">
        <v>547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2667</v>
      </c>
      <c r="C66" s="353">
        <f t="shared" ref="C66:M66" si="16">SUM(C57:C65)</f>
        <v>2818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56</v>
      </c>
      <c r="B67" s="355">
        <f>SUM(B52,B66)</f>
        <v>15492</v>
      </c>
      <c r="C67" s="355">
        <f t="shared" ref="C67:M67" si="17">SUM(C52,C66)</f>
        <v>14056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79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54</v>
      </c>
      <c r="B74" s="341">
        <v>1048</v>
      </c>
      <c r="C74" s="341">
        <v>1126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53</v>
      </c>
      <c r="B75" s="341">
        <v>26</v>
      </c>
      <c r="C75" s="341">
        <v>24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42</v>
      </c>
      <c r="B76" s="341">
        <v>6422</v>
      </c>
      <c r="C76" s="341">
        <v>5932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52</v>
      </c>
      <c r="B77" s="341">
        <v>44</v>
      </c>
      <c r="C77" s="341">
        <v>36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51</v>
      </c>
      <c r="B78" s="341">
        <v>10933</v>
      </c>
      <c r="C78" s="341">
        <v>11488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50</v>
      </c>
      <c r="B79" s="341">
        <v>1163</v>
      </c>
      <c r="C79" s="341">
        <v>1111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49</v>
      </c>
      <c r="B80" s="341">
        <v>3101</v>
      </c>
      <c r="C80" s="341">
        <v>2863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48</v>
      </c>
      <c r="B81" s="341">
        <v>356</v>
      </c>
      <c r="C81" s="341">
        <v>397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47</v>
      </c>
      <c r="B82" s="341">
        <v>2797</v>
      </c>
      <c r="C82" s="341">
        <v>2747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25890</v>
      </c>
      <c r="C83" s="344">
        <f t="shared" ref="C83:M83" si="18">SUM(C74:C82)</f>
        <v>25724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54</v>
      </c>
      <c r="B88" s="341">
        <v>258</v>
      </c>
      <c r="C88" s="341">
        <v>308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53</v>
      </c>
      <c r="B89" s="341">
        <v>7</v>
      </c>
      <c r="C89" s="341">
        <v>7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42</v>
      </c>
      <c r="B90" s="341">
        <v>1089</v>
      </c>
      <c r="C90" s="341">
        <v>1218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52</v>
      </c>
      <c r="B91" s="341">
        <v>11</v>
      </c>
      <c r="C91" s="341">
        <v>11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51</v>
      </c>
      <c r="B92" s="341">
        <v>2215</v>
      </c>
      <c r="C92" s="341">
        <v>2788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50</v>
      </c>
      <c r="B93" s="341">
        <v>317</v>
      </c>
      <c r="C93" s="341">
        <v>342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49</v>
      </c>
      <c r="B94" s="341">
        <v>531</v>
      </c>
      <c r="C94" s="341">
        <v>688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48</v>
      </c>
      <c r="B95" s="341">
        <v>50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47</v>
      </c>
      <c r="B96" s="341">
        <v>1033</v>
      </c>
      <c r="C96" s="341">
        <v>1179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5511</v>
      </c>
      <c r="C97" s="344">
        <f t="shared" ref="C97:M97" si="19">SUM(C88:C96)</f>
        <v>6603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57</v>
      </c>
      <c r="B98" s="357">
        <f>SUM(B83,B97)</f>
        <v>31401</v>
      </c>
      <c r="C98" s="357">
        <f t="shared" ref="C98:M98" si="20">SUM(C83,C97)</f>
        <v>32327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79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54</v>
      </c>
      <c r="B105" s="341">
        <v>455</v>
      </c>
      <c r="C105" s="341">
        <v>530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53</v>
      </c>
      <c r="B106" s="341">
        <v>10</v>
      </c>
      <c r="C106" s="341">
        <v>10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42</v>
      </c>
      <c r="B107" s="341">
        <v>4831</v>
      </c>
      <c r="C107" s="341">
        <v>4557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52</v>
      </c>
      <c r="B108" s="341">
        <v>25</v>
      </c>
      <c r="C108" s="341">
        <v>24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51</v>
      </c>
      <c r="B109" s="341">
        <v>5298</v>
      </c>
      <c r="C109" s="341">
        <v>5720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50</v>
      </c>
      <c r="B110" s="341">
        <v>681</v>
      </c>
      <c r="C110" s="341">
        <v>649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49</v>
      </c>
      <c r="B111" s="341">
        <v>1017</v>
      </c>
      <c r="C111" s="341">
        <v>925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48</v>
      </c>
      <c r="B112" s="341">
        <v>262</v>
      </c>
      <c r="C112" s="341">
        <v>278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47</v>
      </c>
      <c r="B113" s="341">
        <v>1667</v>
      </c>
      <c r="C113" s="341">
        <v>1565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14246</v>
      </c>
      <c r="C114" s="344">
        <f t="shared" ref="C114:M114" si="21">SUM(C105:C113)</f>
        <v>14258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54</v>
      </c>
      <c r="B119" s="341">
        <v>54</v>
      </c>
      <c r="C119" s="341">
        <v>94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53</v>
      </c>
      <c r="B120" s="341">
        <v>5</v>
      </c>
      <c r="C120" s="341">
        <v>4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42</v>
      </c>
      <c r="B121" s="341">
        <v>619</v>
      </c>
      <c r="C121" s="341">
        <v>666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52</v>
      </c>
      <c r="B122" s="341">
        <v>7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51</v>
      </c>
      <c r="B123" s="341">
        <v>758</v>
      </c>
      <c r="C123" s="341">
        <v>971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50</v>
      </c>
      <c r="B124" s="341">
        <v>110</v>
      </c>
      <c r="C124" s="341">
        <v>144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49</v>
      </c>
      <c r="B125" s="341">
        <v>111</v>
      </c>
      <c r="C125" s="341">
        <v>139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48</v>
      </c>
      <c r="B126" s="341">
        <v>31</v>
      </c>
      <c r="C126" s="341">
        <v>35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47</v>
      </c>
      <c r="B127" s="341">
        <v>500</v>
      </c>
      <c r="C127" s="341">
        <v>637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2195</v>
      </c>
      <c r="C128" s="344">
        <f t="shared" si="22"/>
        <v>2695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58</v>
      </c>
      <c r="B129" s="357">
        <f>SUM(B114,B128)</f>
        <v>16441</v>
      </c>
      <c r="C129" s="357">
        <f t="shared" ref="C129:M129" si="23">SUM(C114,C128)</f>
        <v>16953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69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79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54</v>
      </c>
      <c r="B136" s="341">
        <v>32</v>
      </c>
      <c r="C136" s="341">
        <v>30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53</v>
      </c>
      <c r="B137" s="341">
        <v>1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42</v>
      </c>
      <c r="B138" s="341">
        <v>162</v>
      </c>
      <c r="C138" s="341">
        <v>160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52</v>
      </c>
      <c r="B139" s="341">
        <v>2</v>
      </c>
      <c r="C139" s="341">
        <v>2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51</v>
      </c>
      <c r="B140" s="341">
        <v>688</v>
      </c>
      <c r="C140" s="341">
        <v>670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50</v>
      </c>
      <c r="B141" s="341">
        <v>26</v>
      </c>
      <c r="C141" s="341">
        <v>22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49</v>
      </c>
      <c r="B142" s="341">
        <v>75</v>
      </c>
      <c r="C142" s="341">
        <v>64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48</v>
      </c>
      <c r="B143" s="341">
        <v>10</v>
      </c>
      <c r="C143" s="341">
        <v>12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47</v>
      </c>
      <c r="B144" s="341">
        <v>82</v>
      </c>
      <c r="C144" s="341">
        <v>64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1078</v>
      </c>
      <c r="C145" s="344">
        <f t="shared" ref="C145:M145" si="24">SUM(C136:C144)</f>
        <v>1024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69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54</v>
      </c>
      <c r="B150" s="341">
        <v>9</v>
      </c>
      <c r="C150" s="341">
        <v>3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53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42</v>
      </c>
      <c r="B152" s="341">
        <v>30</v>
      </c>
      <c r="C152" s="341">
        <v>35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51</v>
      </c>
      <c r="B154" s="341">
        <v>83</v>
      </c>
      <c r="C154" s="341">
        <v>93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50</v>
      </c>
      <c r="B155" s="341">
        <v>7</v>
      </c>
      <c r="C155" s="341">
        <v>1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49</v>
      </c>
      <c r="B156" s="341">
        <v>19</v>
      </c>
      <c r="C156" s="341">
        <v>6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48</v>
      </c>
      <c r="B157" s="341">
        <v>2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47</v>
      </c>
      <c r="B158" s="341">
        <v>24</v>
      </c>
      <c r="C158" s="341">
        <v>22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175</v>
      </c>
      <c r="C159" s="344">
        <f t="shared" si="25"/>
        <v>160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70</v>
      </c>
      <c r="B160" s="357">
        <f>SUM(B145,B159)</f>
        <v>1253</v>
      </c>
      <c r="C160" s="357">
        <f t="shared" ref="C160:M160" si="26">SUM(C145,C159)</f>
        <v>1184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73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54</v>
      </c>
      <c r="B167" s="341">
        <v>66</v>
      </c>
      <c r="C167" s="341">
        <v>59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42</v>
      </c>
      <c r="B169" s="341">
        <v>622</v>
      </c>
      <c r="C169" s="341">
        <v>714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52</v>
      </c>
      <c r="B170" s="341">
        <v>1</v>
      </c>
      <c r="C170" s="341">
        <v>3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51</v>
      </c>
      <c r="B171" s="341">
        <v>569</v>
      </c>
      <c r="C171" s="341">
        <v>641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50</v>
      </c>
      <c r="B172" s="341">
        <v>96</v>
      </c>
      <c r="C172" s="341">
        <v>62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49</v>
      </c>
      <c r="B173" s="341">
        <v>132</v>
      </c>
      <c r="C173" s="341">
        <v>217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48</v>
      </c>
      <c r="B174" s="341">
        <v>25</v>
      </c>
      <c r="C174" s="341">
        <v>19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47</v>
      </c>
      <c r="B175" s="341">
        <v>322</v>
      </c>
      <c r="C175" s="341">
        <v>331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59</v>
      </c>
      <c r="B176" s="359">
        <f>SUM(B167:B175)</f>
        <v>1834</v>
      </c>
      <c r="C176" s="359">
        <f t="shared" ref="C176:M176" si="27">SUM(C167:C175)</f>
        <v>2047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75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79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54</v>
      </c>
      <c r="B183" s="341">
        <v>18</v>
      </c>
      <c r="C183" s="341">
        <v>14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42</v>
      </c>
      <c r="B185" s="341">
        <v>86</v>
      </c>
      <c r="C185" s="341">
        <v>82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51</v>
      </c>
      <c r="B187" s="341">
        <v>129</v>
      </c>
      <c r="C187" s="341">
        <v>151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50</v>
      </c>
      <c r="B188" s="341">
        <v>16</v>
      </c>
      <c r="C188" s="341">
        <v>10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49</v>
      </c>
      <c r="B189" s="341">
        <v>25</v>
      </c>
      <c r="C189" s="341">
        <v>20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48</v>
      </c>
      <c r="B190" s="341">
        <v>9</v>
      </c>
      <c r="C190" s="341">
        <v>7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47</v>
      </c>
      <c r="B191" s="341">
        <v>41</v>
      </c>
      <c r="C191" s="341">
        <v>37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325</v>
      </c>
      <c r="C192" s="344">
        <f t="shared" ref="C192:M192" si="28">SUM(C183:C191)</f>
        <v>321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75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54</v>
      </c>
      <c r="B197" s="341">
        <v>6</v>
      </c>
      <c r="C197" s="341">
        <v>14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42</v>
      </c>
      <c r="B199" s="341">
        <v>18</v>
      </c>
      <c r="C199" s="341">
        <v>22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52</v>
      </c>
      <c r="B200" s="341">
        <v>0</v>
      </c>
      <c r="C200" s="341">
        <v>1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51</v>
      </c>
      <c r="B201" s="341">
        <v>37</v>
      </c>
      <c r="C201" s="341">
        <v>45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50</v>
      </c>
      <c r="B202" s="341">
        <v>9</v>
      </c>
      <c r="C202" s="341">
        <v>4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49</v>
      </c>
      <c r="B203" s="341">
        <v>7</v>
      </c>
      <c r="C203" s="341">
        <v>4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48</v>
      </c>
      <c r="B204" s="341">
        <v>1</v>
      </c>
      <c r="C204" s="341">
        <v>2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47</v>
      </c>
      <c r="B205" s="341">
        <v>13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91</v>
      </c>
      <c r="C206" s="344">
        <f t="shared" si="29"/>
        <v>109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76</v>
      </c>
      <c r="B207" s="357">
        <f>SUM(B192,B206)</f>
        <v>416</v>
      </c>
      <c r="C207" s="357">
        <f t="shared" ref="C207:M207" si="30">SUM(C192,C206)</f>
        <v>430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1/28/2022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78" t="s">
        <v>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ht="15.75" customHeight="1" x14ac:dyDescent="0.2">
      <c r="A2" s="378" t="s">
        <v>25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</row>
    <row r="3" spans="1:22" ht="15.75" x14ac:dyDescent="0.2">
      <c r="A3" s="393" t="str">
        <f>Summary!A3</f>
        <v>Fall 2022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</row>
    <row r="4" spans="1:22" ht="15.75" customHeight="1" x14ac:dyDescent="0.2">
      <c r="A4" s="393" t="str">
        <f>Summary!A4</f>
        <v>as of Friday, January 28, 2022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</row>
    <row r="5" spans="1:22" ht="16.5" thickBot="1" x14ac:dyDescent="0.25">
      <c r="A5" s="394"/>
      <c r="B5" s="394"/>
      <c r="C5" s="394"/>
      <c r="D5" s="394"/>
      <c r="E5" s="394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395" t="s">
        <v>33</v>
      </c>
      <c r="C6" s="396"/>
      <c r="D6" s="396"/>
      <c r="E6" s="397"/>
      <c r="F6" s="398" t="s">
        <v>35</v>
      </c>
      <c r="G6" s="399"/>
      <c r="H6" s="399"/>
      <c r="I6" s="400"/>
      <c r="J6" s="401" t="s">
        <v>27</v>
      </c>
      <c r="K6" s="402"/>
      <c r="L6" s="402"/>
      <c r="M6" s="403"/>
      <c r="N6" s="390" t="s">
        <v>26</v>
      </c>
      <c r="O6" s="391"/>
      <c r="P6" s="391"/>
      <c r="Q6" s="392"/>
      <c r="R6" s="379" t="s">
        <v>10</v>
      </c>
      <c r="S6" s="380"/>
      <c r="T6" s="380"/>
      <c r="U6" s="381"/>
    </row>
    <row r="7" spans="1:22" ht="30" x14ac:dyDescent="0.2">
      <c r="A7" s="90"/>
      <c r="B7" s="209" t="str">
        <f>Summary!B6</f>
        <v>Fall 2022</v>
      </c>
      <c r="C7" s="209" t="str">
        <f>Summary!C6</f>
        <v>Fall 2021</v>
      </c>
      <c r="D7" s="408" t="s">
        <v>23</v>
      </c>
      <c r="E7" s="410" t="s">
        <v>24</v>
      </c>
      <c r="F7" s="43" t="str">
        <f>B7</f>
        <v>Fall 2022</v>
      </c>
      <c r="G7" s="45" t="str">
        <f>C7</f>
        <v>Fall 2021</v>
      </c>
      <c r="H7" s="412" t="s">
        <v>23</v>
      </c>
      <c r="I7" s="414" t="s">
        <v>24</v>
      </c>
      <c r="J7" s="47" t="str">
        <f>B7</f>
        <v>Fall 2022</v>
      </c>
      <c r="K7" s="49" t="str">
        <f>G7</f>
        <v>Fall 2021</v>
      </c>
      <c r="L7" s="386" t="s">
        <v>23</v>
      </c>
      <c r="M7" s="388" t="s">
        <v>24</v>
      </c>
      <c r="N7" s="51" t="str">
        <f>B7</f>
        <v>Fall 2022</v>
      </c>
      <c r="O7" s="53" t="str">
        <f>B7</f>
        <v>Fall 2022</v>
      </c>
      <c r="P7" s="404" t="s">
        <v>23</v>
      </c>
      <c r="Q7" s="406" t="s">
        <v>24</v>
      </c>
      <c r="R7" s="131" t="str">
        <f>B7</f>
        <v>Fall 2022</v>
      </c>
      <c r="S7" s="132" t="str">
        <f>C7</f>
        <v>Fall 2021</v>
      </c>
      <c r="T7" s="382" t="s">
        <v>23</v>
      </c>
      <c r="U7" s="384" t="s">
        <v>24</v>
      </c>
    </row>
    <row r="8" spans="1:22" ht="30.75" thickBot="1" x14ac:dyDescent="0.25">
      <c r="A8" s="328"/>
      <c r="B8" s="42" t="str">
        <f>Summary!B7</f>
        <v>as of 1/28/22</v>
      </c>
      <c r="C8" s="42" t="str">
        <f>Summary!C7</f>
        <v>as of 1/28/21</v>
      </c>
      <c r="D8" s="409"/>
      <c r="E8" s="411"/>
      <c r="F8" s="44" t="str">
        <f>B8</f>
        <v>as of 1/28/22</v>
      </c>
      <c r="G8" s="46" t="str">
        <f>C8</f>
        <v>as of 1/28/21</v>
      </c>
      <c r="H8" s="413"/>
      <c r="I8" s="415"/>
      <c r="J8" s="48" t="str">
        <f>F8</f>
        <v>as of 1/28/22</v>
      </c>
      <c r="K8" s="50" t="str">
        <f>G8</f>
        <v>as of 1/28/21</v>
      </c>
      <c r="L8" s="387"/>
      <c r="M8" s="389"/>
      <c r="N8" s="52" t="str">
        <f>J8</f>
        <v>as of 1/28/22</v>
      </c>
      <c r="O8" s="54" t="str">
        <f>K8</f>
        <v>as of 1/28/21</v>
      </c>
      <c r="P8" s="405"/>
      <c r="Q8" s="407"/>
      <c r="R8" s="133" t="str">
        <f>N8</f>
        <v>as of 1/28/22</v>
      </c>
      <c r="S8" s="134" t="str">
        <f>O8</f>
        <v>as of 1/28/21</v>
      </c>
      <c r="T8" s="383"/>
      <c r="U8" s="385"/>
    </row>
    <row r="9" spans="1:22" s="80" customFormat="1" ht="15.75" thickBot="1" x14ac:dyDescent="0.25">
      <c r="A9" s="213" t="s">
        <v>28</v>
      </c>
      <c r="B9" s="55">
        <f>B26+B74+B42+B10+B58+B83</f>
        <v>66837</v>
      </c>
      <c r="C9" s="55">
        <f>C26+C74+C42+C10+C58+C83</f>
        <v>66997</v>
      </c>
      <c r="D9" s="55">
        <f t="shared" ref="D9" si="0">IF(ISERROR(B9-C9),"n/a",B9-C9)</f>
        <v>-160</v>
      </c>
      <c r="E9" s="56">
        <f t="shared" ref="E9" si="1">IF(ISERROR(D9/C9),"n/a",(D9/C9))</f>
        <v>-2.3881666343269102E-3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36</v>
      </c>
      <c r="B10" s="64">
        <f>B11+B18</f>
        <v>15492</v>
      </c>
      <c r="C10" s="65">
        <f>C11+C18</f>
        <v>14056</v>
      </c>
      <c r="D10" s="66">
        <f t="shared" ref="D10:D25" si="9">IF(ISERROR(B10-C10),"n/a",B10-C10)</f>
        <v>1436</v>
      </c>
      <c r="E10" s="67">
        <f t="shared" ref="E10:E25" si="10">IF(ISERROR(D10/C10),"n/a",(D10/C10))</f>
        <v>0.10216277746158224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79</v>
      </c>
      <c r="B11" s="64">
        <f>B12+B16+B14</f>
        <v>12825</v>
      </c>
      <c r="C11" s="65">
        <f>C12+C14+C16</f>
        <v>11238</v>
      </c>
      <c r="D11" s="66">
        <f t="shared" si="9"/>
        <v>1587</v>
      </c>
      <c r="E11" s="67">
        <f t="shared" si="10"/>
        <v>0.14121729845168179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30</v>
      </c>
      <c r="B12" s="106">
        <f>B13</f>
        <v>11140</v>
      </c>
      <c r="C12" s="107">
        <f>C13</f>
        <v>9885</v>
      </c>
      <c r="D12" s="108">
        <f t="shared" ref="D12:D15" si="19">IF(ISERROR(B12-C12),"n/a",B12-C12)</f>
        <v>1255</v>
      </c>
      <c r="E12" s="109">
        <f t="shared" ref="E12:E15" si="20">IF(ISERROR(D12/C12),"n/a",(D12/C12))</f>
        <v>0.12696004046535153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19</v>
      </c>
      <c r="B13" s="311">
        <v>11140</v>
      </c>
      <c r="C13" s="312">
        <v>9885</v>
      </c>
      <c r="D13" s="120">
        <f t="shared" si="19"/>
        <v>1255</v>
      </c>
      <c r="E13" s="321">
        <f t="shared" si="20"/>
        <v>0.12696004046535153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29</v>
      </c>
      <c r="B14" s="106">
        <f>B15</f>
        <v>1122</v>
      </c>
      <c r="C14" s="107">
        <f>C15</f>
        <v>891</v>
      </c>
      <c r="D14" s="108">
        <f t="shared" si="19"/>
        <v>231</v>
      </c>
      <c r="E14" s="109">
        <f t="shared" si="20"/>
        <v>0.25925925925925924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19</v>
      </c>
      <c r="B15" s="118">
        <v>1122</v>
      </c>
      <c r="C15" s="119">
        <v>891</v>
      </c>
      <c r="D15" s="120">
        <f t="shared" si="19"/>
        <v>231</v>
      </c>
      <c r="E15" s="121">
        <f t="shared" si="20"/>
        <v>0.25925925925925924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32</v>
      </c>
      <c r="B16" s="106">
        <f>B17</f>
        <v>563</v>
      </c>
      <c r="C16" s="107">
        <f>C17</f>
        <v>462</v>
      </c>
      <c r="D16" s="108">
        <f t="shared" si="9"/>
        <v>101</v>
      </c>
      <c r="E16" s="109">
        <f t="shared" si="10"/>
        <v>0.21861471861471862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19</v>
      </c>
      <c r="B17" s="118">
        <v>563</v>
      </c>
      <c r="C17" s="119">
        <v>462</v>
      </c>
      <c r="D17" s="120">
        <f t="shared" si="9"/>
        <v>101</v>
      </c>
      <c r="E17" s="121">
        <f t="shared" si="10"/>
        <v>0.21861471861471862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7</v>
      </c>
      <c r="B18" s="64">
        <f>B19+B24+B22</f>
        <v>2667</v>
      </c>
      <c r="C18" s="65">
        <f>C19+C22+C24</f>
        <v>2818</v>
      </c>
      <c r="D18" s="66">
        <f t="shared" si="9"/>
        <v>-151</v>
      </c>
      <c r="E18" s="67">
        <f t="shared" si="10"/>
        <v>-5.3584102200141946E-2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30</v>
      </c>
      <c r="B19" s="257">
        <f>SUM(B20:B21)</f>
        <v>2408</v>
      </c>
      <c r="C19" s="258">
        <f>SUM(C20:C21)</f>
        <v>2545</v>
      </c>
      <c r="D19" s="247">
        <f t="shared" si="9"/>
        <v>-137</v>
      </c>
      <c r="E19" s="248">
        <f t="shared" si="10"/>
        <v>-5.3831041257367387E-2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19</v>
      </c>
      <c r="B20" s="118">
        <v>2408</v>
      </c>
      <c r="C20" s="119">
        <v>2545</v>
      </c>
      <c r="D20" s="202">
        <f t="shared" si="9"/>
        <v>-137</v>
      </c>
      <c r="E20" s="267">
        <f t="shared" si="10"/>
        <v>-5.3831041257367387E-2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29</v>
      </c>
      <c r="B22" s="106">
        <f>B23</f>
        <v>209</v>
      </c>
      <c r="C22" s="107">
        <f>C23</f>
        <v>226</v>
      </c>
      <c r="D22" s="108">
        <f>IF(ISERROR(B22-C22),"n/a",B22-C22)</f>
        <v>-17</v>
      </c>
      <c r="E22" s="109">
        <f>IF(ISERROR(D22/C22),"n/a",(D22/C22))</f>
        <v>-7.5221238938053103E-2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19</v>
      </c>
      <c r="B23" s="118">
        <v>209</v>
      </c>
      <c r="C23" s="119">
        <v>226</v>
      </c>
      <c r="D23" s="108">
        <f>IF(ISERROR(B23-C23),"n/a",B23-C23)</f>
        <v>-17</v>
      </c>
      <c r="E23" s="121">
        <f>IF(ISERROR(D23/C23),"n/a",(D23/C23))</f>
        <v>-7.5221238938053103E-2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20</v>
      </c>
      <c r="B26" s="64">
        <f>B27+B34</f>
        <v>31401</v>
      </c>
      <c r="C26" s="65">
        <f>C27+C34</f>
        <v>32327</v>
      </c>
      <c r="D26" s="66">
        <f t="shared" ref="D26:D33" si="33">IF(ISERROR(B26-C26),"n/a",B26-C26)</f>
        <v>-926</v>
      </c>
      <c r="E26" s="67">
        <f t="shared" ref="E26:E33" si="34">IF(ISERROR(D26/C26),"n/a",(D26/C26))</f>
        <v>-2.8644786092121136E-2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79</v>
      </c>
      <c r="B27" s="64">
        <f>B28+B32+B30</f>
        <v>25890</v>
      </c>
      <c r="C27" s="65">
        <f>C28+C32+C30</f>
        <v>25724</v>
      </c>
      <c r="D27" s="66">
        <f t="shared" si="33"/>
        <v>166</v>
      </c>
      <c r="E27" s="67">
        <f t="shared" si="34"/>
        <v>6.4531177110869224E-3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30</v>
      </c>
      <c r="B28" s="106">
        <f>B29</f>
        <v>21569</v>
      </c>
      <c r="C28" s="107">
        <f>C29</f>
        <v>21655</v>
      </c>
      <c r="D28" s="108">
        <f t="shared" ref="D28" si="43">IF(ISERROR(B28-C28),"n/a",B28-C28)</f>
        <v>-86</v>
      </c>
      <c r="E28" s="109">
        <f t="shared" ref="E28" si="44">IF(ISERROR(D28/C28),"n/a",(D28/C28))</f>
        <v>-3.9713691987993535E-3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19</v>
      </c>
      <c r="B29" s="268">
        <v>21569</v>
      </c>
      <c r="C29" s="269">
        <v>21655</v>
      </c>
      <c r="D29" s="270">
        <f t="shared" ref="D29" si="53">IF(ISERROR(B29-C29),"n/a",B29-C29)</f>
        <v>-86</v>
      </c>
      <c r="E29" s="271">
        <f t="shared" ref="E29" si="54">IF(ISERROR(D29/C29),"n/a",(D29/C29))</f>
        <v>-3.9713691987993535E-3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29</v>
      </c>
      <c r="B30" s="106">
        <f>B31</f>
        <v>3087</v>
      </c>
      <c r="C30" s="107">
        <f>C31</f>
        <v>2837</v>
      </c>
      <c r="D30" s="108">
        <f t="shared" si="33"/>
        <v>250</v>
      </c>
      <c r="E30" s="109">
        <f t="shared" si="34"/>
        <v>8.8121254846669023E-2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19</v>
      </c>
      <c r="B31" s="118">
        <v>3087</v>
      </c>
      <c r="C31" s="119">
        <v>2837</v>
      </c>
      <c r="D31" s="120">
        <f t="shared" si="33"/>
        <v>250</v>
      </c>
      <c r="E31" s="121">
        <f t="shared" si="34"/>
        <v>8.8121254846669023E-2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32</v>
      </c>
      <c r="B32" s="106">
        <f>B33</f>
        <v>1234</v>
      </c>
      <c r="C32" s="107">
        <f>C33</f>
        <v>1232</v>
      </c>
      <c r="D32" s="108">
        <f t="shared" si="33"/>
        <v>2</v>
      </c>
      <c r="E32" s="109">
        <f t="shared" si="34"/>
        <v>1.6233766233766235E-3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19</v>
      </c>
      <c r="B33" s="118">
        <v>1234</v>
      </c>
      <c r="C33" s="119">
        <v>1232</v>
      </c>
      <c r="D33" s="120">
        <f t="shared" si="33"/>
        <v>2</v>
      </c>
      <c r="E33" s="121">
        <f t="shared" si="34"/>
        <v>1.6233766233766235E-3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7</v>
      </c>
      <c r="B34" s="64">
        <f>B35+B40+B38</f>
        <v>5511</v>
      </c>
      <c r="C34" s="65">
        <f>C35+C40+C38</f>
        <v>6603</v>
      </c>
      <c r="D34" s="66">
        <f t="shared" ref="D34" si="63">IF(ISERROR(B34-C34),"n/a",B34-C34)</f>
        <v>-1092</v>
      </c>
      <c r="E34" s="67">
        <f t="shared" ref="E34" si="64">IF(ISERROR(D34/C34),"n/a",(D34/C34))</f>
        <v>-0.16537937301226716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30</v>
      </c>
      <c r="B35" s="245">
        <f>SUM(B36:B37)</f>
        <v>4890</v>
      </c>
      <c r="C35" s="246">
        <f>SUM(C36:C37)</f>
        <v>5842</v>
      </c>
      <c r="D35" s="247">
        <f t="shared" ref="D35:D41" si="73">IF(ISERROR(B35-C35),"n/a",B35-C35)</f>
        <v>-952</v>
      </c>
      <c r="E35" s="248">
        <f t="shared" ref="E35:E41" si="74">IF(ISERROR(D35/C35),"n/a",(D35/C35))</f>
        <v>-0.16295789113317358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19</v>
      </c>
      <c r="B36" s="268">
        <v>4890</v>
      </c>
      <c r="C36" s="269">
        <v>5842</v>
      </c>
      <c r="D36" s="202">
        <f t="shared" si="73"/>
        <v>-952</v>
      </c>
      <c r="E36" s="267">
        <f t="shared" si="74"/>
        <v>-0.16295789113317358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29</v>
      </c>
      <c r="B38" s="106">
        <f>B39</f>
        <v>518</v>
      </c>
      <c r="C38" s="107">
        <f>C39</f>
        <v>680</v>
      </c>
      <c r="D38" s="108">
        <f>IF(ISERROR(B38-C38),"n/a",B38-C38)</f>
        <v>-162</v>
      </c>
      <c r="E38" s="109">
        <f>IF(ISERROR(D38/C38),"n/a",(D38/C38))</f>
        <v>-0.23823529411764705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19</v>
      </c>
      <c r="B39" s="118">
        <v>518</v>
      </c>
      <c r="C39" s="119">
        <v>680</v>
      </c>
      <c r="D39" s="120">
        <f>IF(ISERROR(B39-C39),"n/a",B39-C39)</f>
        <v>-162</v>
      </c>
      <c r="E39" s="121">
        <f>IF(ISERROR(D39/C39),"n/a",(D39/C39))</f>
        <v>-0.23823529411764705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32</v>
      </c>
      <c r="B40" s="106">
        <f>B41</f>
        <v>103</v>
      </c>
      <c r="C40" s="107">
        <f>C41</f>
        <v>81</v>
      </c>
      <c r="D40" s="108">
        <f t="shared" si="73"/>
        <v>22</v>
      </c>
      <c r="E40" s="109">
        <f t="shared" si="74"/>
        <v>0.27160493827160492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19</v>
      </c>
      <c r="B41" s="118">
        <v>103</v>
      </c>
      <c r="C41" s="119">
        <v>81</v>
      </c>
      <c r="D41" s="120">
        <f t="shared" si="73"/>
        <v>22</v>
      </c>
      <c r="E41" s="121">
        <f t="shared" si="74"/>
        <v>0.27160493827160492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21</v>
      </c>
      <c r="B42" s="64">
        <f>B43+B50</f>
        <v>16441</v>
      </c>
      <c r="C42" s="65">
        <f>C43+C50</f>
        <v>16953</v>
      </c>
      <c r="D42" s="66">
        <f t="shared" ref="D42:D57" si="87">IF(ISERROR(B42-C42),"n/a",B42-C42)</f>
        <v>-512</v>
      </c>
      <c r="E42" s="67">
        <f t="shared" ref="E42:E57" si="88">IF(ISERROR(D42/C42),"n/a",(D42/C42))</f>
        <v>-3.0201144340234767E-2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79</v>
      </c>
      <c r="B43" s="64">
        <f>B44+B48+B46</f>
        <v>14246</v>
      </c>
      <c r="C43" s="65">
        <f>C44+C48+C46</f>
        <v>14258</v>
      </c>
      <c r="D43" s="66">
        <f t="shared" si="87"/>
        <v>-12</v>
      </c>
      <c r="E43" s="67">
        <f t="shared" si="88"/>
        <v>-8.4163276756908407E-4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30</v>
      </c>
      <c r="B44" s="91">
        <f>B45</f>
        <v>12614</v>
      </c>
      <c r="C44" s="93">
        <f>C45</f>
        <v>12795</v>
      </c>
      <c r="D44" s="93">
        <f t="shared" si="87"/>
        <v>-181</v>
      </c>
      <c r="E44" s="94">
        <f t="shared" si="88"/>
        <v>-1.4146150840171942E-2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19</v>
      </c>
      <c r="B45" s="268">
        <v>12614</v>
      </c>
      <c r="C45" s="269">
        <v>12795</v>
      </c>
      <c r="D45" s="202">
        <f t="shared" ref="D45" si="97">IF(ISERROR(B45-C45),"n/a",B45-C45)</f>
        <v>-181</v>
      </c>
      <c r="E45" s="267">
        <f t="shared" ref="E45" si="98">IF(ISERROR(D45/C45),"n/a",(D45/C45))</f>
        <v>-1.4146150840171942E-2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29</v>
      </c>
      <c r="B46" s="106">
        <f>B47</f>
        <v>1015</v>
      </c>
      <c r="C46" s="107">
        <f>C47</f>
        <v>917</v>
      </c>
      <c r="D46" s="108">
        <f>IF(ISERROR(B46-C46),"n/a",B46-C46)</f>
        <v>98</v>
      </c>
      <c r="E46" s="109">
        <f>IF(ISERROR(D46/C46),"n/a",(D46/C46))</f>
        <v>0.10687022900763359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19</v>
      </c>
      <c r="B47" s="118">
        <v>1015</v>
      </c>
      <c r="C47" s="119">
        <v>917</v>
      </c>
      <c r="D47" s="120">
        <f>IF(ISERROR(B47-C47),"n/a",B47-C47)</f>
        <v>98</v>
      </c>
      <c r="E47" s="121">
        <f>IF(ISERROR(D47/C47),"n/a",(D47/C47))</f>
        <v>0.10687022900763359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32</v>
      </c>
      <c r="B48" s="106">
        <f>B49</f>
        <v>617</v>
      </c>
      <c r="C48" s="107">
        <f>C49</f>
        <v>546</v>
      </c>
      <c r="D48" s="108">
        <f t="shared" si="87"/>
        <v>71</v>
      </c>
      <c r="E48" s="109">
        <f t="shared" si="88"/>
        <v>0.13003663003663005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19</v>
      </c>
      <c r="B49" s="118">
        <v>617</v>
      </c>
      <c r="C49" s="119">
        <v>546</v>
      </c>
      <c r="D49" s="120">
        <f t="shared" si="87"/>
        <v>71</v>
      </c>
      <c r="E49" s="121">
        <f t="shared" si="88"/>
        <v>0.13003663003663005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7</v>
      </c>
      <c r="B50" s="64">
        <f>B51+B56+B54</f>
        <v>2195</v>
      </c>
      <c r="C50" s="65">
        <f>C51+C56+C54</f>
        <v>2695</v>
      </c>
      <c r="D50" s="66">
        <f t="shared" si="87"/>
        <v>-500</v>
      </c>
      <c r="E50" s="67">
        <f t="shared" si="88"/>
        <v>-0.18552875695732837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30</v>
      </c>
      <c r="B51" s="91">
        <f>SUM(B52:B53)</f>
        <v>2052</v>
      </c>
      <c r="C51" s="92">
        <f>SUM(C52:C53)</f>
        <v>2503</v>
      </c>
      <c r="D51" s="93">
        <f t="shared" si="87"/>
        <v>-451</v>
      </c>
      <c r="E51" s="94">
        <f t="shared" si="88"/>
        <v>-0.18018377946464242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19</v>
      </c>
      <c r="B52" s="268">
        <v>2052</v>
      </c>
      <c r="C52" s="269">
        <v>2503</v>
      </c>
      <c r="D52" s="270">
        <f>IF(ISERROR(B52-C52),"n/a",B52-C52)</f>
        <v>-451</v>
      </c>
      <c r="E52" s="271">
        <f>IF(ISERROR(D52/C52),"n/a",(D52/C52))</f>
        <v>-0.18018377946464242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29</v>
      </c>
      <c r="B54" s="106">
        <f>B55</f>
        <v>107</v>
      </c>
      <c r="C54" s="107">
        <f>C55</f>
        <v>134</v>
      </c>
      <c r="D54" s="108">
        <f>IF(ISERROR(B54-C54),"n/a",B54-C54)</f>
        <v>-27</v>
      </c>
      <c r="E54" s="109">
        <f>IF(ISERROR(D54/C54),"n/a",(D54/C54))</f>
        <v>-0.20149253731343283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19</v>
      </c>
      <c r="B55" s="118">
        <v>107</v>
      </c>
      <c r="C55" s="119">
        <v>134</v>
      </c>
      <c r="D55" s="120">
        <f>IF(ISERROR(B55-C55),"n/a",B55-C55)</f>
        <v>-27</v>
      </c>
      <c r="E55" s="121">
        <f>IF(ISERROR(D55/C55),"n/a",(D55/C55))</f>
        <v>-0.20149253731343283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32</v>
      </c>
      <c r="B56" s="106">
        <f>B57</f>
        <v>36</v>
      </c>
      <c r="C56" s="107">
        <f>C57</f>
        <v>58</v>
      </c>
      <c r="D56" s="108">
        <f t="shared" si="87"/>
        <v>-22</v>
      </c>
      <c r="E56" s="109">
        <f t="shared" si="88"/>
        <v>-0.37931034482758619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19</v>
      </c>
      <c r="B57" s="118">
        <v>36</v>
      </c>
      <c r="C57" s="119">
        <v>58</v>
      </c>
      <c r="D57" s="120">
        <f t="shared" si="87"/>
        <v>-22</v>
      </c>
      <c r="E57" s="121">
        <f t="shared" si="88"/>
        <v>-0.37931034482758619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67</v>
      </c>
      <c r="B58" s="64">
        <f>B59+B66</f>
        <v>1253</v>
      </c>
      <c r="C58" s="65">
        <f>C59+C66</f>
        <v>1184</v>
      </c>
      <c r="D58" s="66">
        <f t="shared" ref="D58:D61" si="111">IF(ISERROR(B58-C58),"n/a",B58-C58)</f>
        <v>69</v>
      </c>
      <c r="E58" s="67">
        <f t="shared" ref="E58:E61" si="112">IF(ISERROR(D58/C58),"n/a",(D58/C58))</f>
        <v>5.8277027027027029E-2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79</v>
      </c>
      <c r="B59" s="64">
        <f>B60+B64+B62</f>
        <v>1078</v>
      </c>
      <c r="C59" s="65">
        <f>C60+C64+C62</f>
        <v>1024</v>
      </c>
      <c r="D59" s="66">
        <f t="shared" si="111"/>
        <v>54</v>
      </c>
      <c r="E59" s="67">
        <f t="shared" si="112"/>
        <v>5.2734375E-2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30</v>
      </c>
      <c r="B60" s="91">
        <f>B61</f>
        <v>977</v>
      </c>
      <c r="C60" s="93">
        <f>C61</f>
        <v>929</v>
      </c>
      <c r="D60" s="93">
        <f t="shared" si="111"/>
        <v>48</v>
      </c>
      <c r="E60" s="94">
        <f t="shared" si="112"/>
        <v>5.1668460710441337E-2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19</v>
      </c>
      <c r="B61" s="268">
        <v>977</v>
      </c>
      <c r="C61" s="269">
        <v>929</v>
      </c>
      <c r="D61" s="202">
        <f t="shared" si="111"/>
        <v>48</v>
      </c>
      <c r="E61" s="267">
        <f t="shared" si="112"/>
        <v>5.1668460710441337E-2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29</v>
      </c>
      <c r="B62" s="106">
        <f>B63</f>
        <v>75</v>
      </c>
      <c r="C62" s="107">
        <f>C63</f>
        <v>64</v>
      </c>
      <c r="D62" s="108">
        <f>IF(ISERROR(B62-C62),"n/a",B62-C62)</f>
        <v>11</v>
      </c>
      <c r="E62" s="109">
        <f>IF(ISERROR(D62/C62),"n/a",(D62/C62))</f>
        <v>0.171875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19</v>
      </c>
      <c r="B63" s="118">
        <v>75</v>
      </c>
      <c r="C63" s="119">
        <v>64</v>
      </c>
      <c r="D63" s="120">
        <f>IF(ISERROR(B63-C63),"n/a",B63-C63)</f>
        <v>11</v>
      </c>
      <c r="E63" s="121">
        <f>IF(ISERROR(D63/C63),"n/a",(D63/C63))</f>
        <v>0.171875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32</v>
      </c>
      <c r="B64" s="106">
        <f>B65</f>
        <v>26</v>
      </c>
      <c r="C64" s="107">
        <f>C65</f>
        <v>31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-0.16129032258064516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19</v>
      </c>
      <c r="B65" s="118">
        <v>26</v>
      </c>
      <c r="C65" s="119">
        <v>31</v>
      </c>
      <c r="D65" s="120">
        <f t="shared" si="121"/>
        <v>-5</v>
      </c>
      <c r="E65" s="121">
        <f t="shared" si="122"/>
        <v>-0.16129032258064516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7</v>
      </c>
      <c r="B66" s="64">
        <f>B67+B72+B70</f>
        <v>175</v>
      </c>
      <c r="C66" s="65">
        <f>C67+C72+C70</f>
        <v>160</v>
      </c>
      <c r="D66" s="66">
        <f t="shared" si="121"/>
        <v>15</v>
      </c>
      <c r="E66" s="67">
        <f t="shared" si="122"/>
        <v>9.375E-2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30</v>
      </c>
      <c r="B67" s="91">
        <f>SUM(B68:B69)</f>
        <v>149</v>
      </c>
      <c r="C67" s="92">
        <f>SUM(C68:C69)</f>
        <v>152</v>
      </c>
      <c r="D67" s="93">
        <f t="shared" si="121"/>
        <v>-3</v>
      </c>
      <c r="E67" s="94">
        <f t="shared" si="122"/>
        <v>-1.9736842105263157E-2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19</v>
      </c>
      <c r="B68" s="268">
        <v>149</v>
      </c>
      <c r="C68" s="269">
        <v>152</v>
      </c>
      <c r="D68" s="270">
        <f>IF(ISERROR(B68-C68),"n/a",B68-C68)</f>
        <v>-3</v>
      </c>
      <c r="E68" s="271">
        <f>IF(ISERROR(D68/C68),"n/a",(D68/C68))</f>
        <v>-1.9736842105263157E-2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72</v>
      </c>
      <c r="B74" s="64">
        <f>SUM(B75:B75)</f>
        <v>1834</v>
      </c>
      <c r="C74" s="65">
        <f>SUM(C75:C75)</f>
        <v>2047</v>
      </c>
      <c r="D74" s="66">
        <f>IF(ISERROR(B74-C74),"n/a",B74-C74)</f>
        <v>-213</v>
      </c>
      <c r="E74" s="67">
        <f>IF(ISERROR(D74/C74),"n/a",(D74/C74))</f>
        <v>-0.10405471421592574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7</v>
      </c>
      <c r="B75" s="64">
        <f>B76+B81+B79</f>
        <v>1834</v>
      </c>
      <c r="C75" s="65">
        <f>C76+C81+C79</f>
        <v>2047</v>
      </c>
      <c r="D75" s="66">
        <f t="shared" ref="D75:D86" si="141">IF(ISERROR(B75-C75),"n/a",B75-C75)</f>
        <v>-213</v>
      </c>
      <c r="E75" s="67">
        <f t="shared" ref="E75:E86" si="142">IF(ISERROR(D75/C75),"n/a",(D75/C75))</f>
        <v>-0.10405471421592574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30</v>
      </c>
      <c r="B76" s="91">
        <f>SUM(B77:B78)</f>
        <v>1683</v>
      </c>
      <c r="C76" s="92">
        <f>SUM(C77:C78)</f>
        <v>1813</v>
      </c>
      <c r="D76" s="93">
        <f t="shared" si="141"/>
        <v>-130</v>
      </c>
      <c r="E76" s="94">
        <f t="shared" si="142"/>
        <v>-7.170435741864313E-2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19</v>
      </c>
      <c r="B77" s="268">
        <v>1683</v>
      </c>
      <c r="C77" s="269">
        <v>1813</v>
      </c>
      <c r="D77" s="270">
        <f>IF(ISERROR(B77-C77),"n/a",B77-C77)</f>
        <v>-130</v>
      </c>
      <c r="E77" s="271">
        <f>IF(ISERROR(D77/C77),"n/a",(D77/C77))</f>
        <v>-7.170435741864313E-2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29</v>
      </c>
      <c r="B79" s="106">
        <f>B80</f>
        <v>128</v>
      </c>
      <c r="C79" s="107">
        <f>C80</f>
        <v>216</v>
      </c>
      <c r="D79" s="108">
        <f>IF(ISERROR(B79-C79),"n/a",B79-C79)</f>
        <v>-88</v>
      </c>
      <c r="E79" s="109">
        <f>IF(ISERROR(D79/C79),"n/a",(D79/C79))</f>
        <v>-0.40740740740740738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19</v>
      </c>
      <c r="B80" s="118">
        <v>128</v>
      </c>
      <c r="C80" s="119">
        <v>216</v>
      </c>
      <c r="D80" s="120">
        <f>IF(ISERROR(B80-C80),"n/a",B80-C80)</f>
        <v>-88</v>
      </c>
      <c r="E80" s="121">
        <f>IF(ISERROR(D80/C80),"n/a",(D80/C80))</f>
        <v>-0.40740740740740738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32</v>
      </c>
      <c r="B81" s="106">
        <f>B82</f>
        <v>23</v>
      </c>
      <c r="C81" s="107">
        <f>C82</f>
        <v>18</v>
      </c>
      <c r="D81" s="108">
        <f t="shared" si="141"/>
        <v>5</v>
      </c>
      <c r="E81" s="109">
        <f t="shared" si="142"/>
        <v>0.27777777777777779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19</v>
      </c>
      <c r="B82" s="215">
        <v>23</v>
      </c>
      <c r="C82" s="216">
        <v>18</v>
      </c>
      <c r="D82" s="130">
        <f t="shared" si="141"/>
        <v>5</v>
      </c>
      <c r="E82" s="217">
        <f t="shared" si="142"/>
        <v>0.27777777777777779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74</v>
      </c>
      <c r="B83" s="64">
        <f>B84+B91</f>
        <v>416</v>
      </c>
      <c r="C83" s="65">
        <f>C84+C91</f>
        <v>430</v>
      </c>
      <c r="D83" s="66">
        <f t="shared" si="141"/>
        <v>-14</v>
      </c>
      <c r="E83" s="67">
        <f t="shared" si="142"/>
        <v>-3.255813953488372E-2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79</v>
      </c>
      <c r="B84" s="64">
        <f>B85+B89+B87</f>
        <v>325</v>
      </c>
      <c r="C84" s="65">
        <f>C85+C89+C87</f>
        <v>321</v>
      </c>
      <c r="D84" s="66">
        <f t="shared" si="141"/>
        <v>4</v>
      </c>
      <c r="E84" s="67">
        <f t="shared" si="142"/>
        <v>1.2461059190031152E-2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30</v>
      </c>
      <c r="B85" s="91">
        <f>B86</f>
        <v>277</v>
      </c>
      <c r="C85" s="93">
        <f>C86</f>
        <v>288</v>
      </c>
      <c r="D85" s="93">
        <f t="shared" si="141"/>
        <v>-11</v>
      </c>
      <c r="E85" s="94">
        <f t="shared" si="142"/>
        <v>-3.8194444444444448E-2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19</v>
      </c>
      <c r="B86" s="268">
        <v>277</v>
      </c>
      <c r="C86" s="269">
        <v>288</v>
      </c>
      <c r="D86" s="202">
        <f t="shared" si="141"/>
        <v>-11</v>
      </c>
      <c r="E86" s="267">
        <f t="shared" si="142"/>
        <v>-3.8194444444444448E-2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32</v>
      </c>
      <c r="B89" s="106">
        <f>B90</f>
        <v>22</v>
      </c>
      <c r="C89" s="107">
        <f>C90</f>
        <v>14</v>
      </c>
      <c r="D89" s="108">
        <f t="shared" ref="D89:D92" si="155">IF(ISERROR(B89-C89),"n/a",B89-C89)</f>
        <v>8</v>
      </c>
      <c r="E89" s="109">
        <f t="shared" ref="E89:E92" si="156">IF(ISERROR(D89/C89),"n/a",(D89/C89))</f>
        <v>0.5714285714285714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19</v>
      </c>
      <c r="B90" s="118">
        <v>22</v>
      </c>
      <c r="C90" s="119">
        <v>14</v>
      </c>
      <c r="D90" s="120">
        <f t="shared" si="155"/>
        <v>8</v>
      </c>
      <c r="E90" s="121">
        <f t="shared" si="156"/>
        <v>0.5714285714285714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7</v>
      </c>
      <c r="B91" s="64">
        <f>B92+B97+B95</f>
        <v>91</v>
      </c>
      <c r="C91" s="65">
        <f>C92+C97+C95</f>
        <v>109</v>
      </c>
      <c r="D91" s="66">
        <f t="shared" si="155"/>
        <v>-18</v>
      </c>
      <c r="E91" s="67">
        <f t="shared" si="156"/>
        <v>-0.16513761467889909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30</v>
      </c>
      <c r="B92" s="91">
        <f>SUM(B93:B94)</f>
        <v>85</v>
      </c>
      <c r="C92" s="92">
        <f>SUM(C93:C94)</f>
        <v>99</v>
      </c>
      <c r="D92" s="93">
        <f t="shared" si="155"/>
        <v>-14</v>
      </c>
      <c r="E92" s="94">
        <f t="shared" si="156"/>
        <v>-0.14141414141414141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19</v>
      </c>
      <c r="B93" s="268">
        <v>85</v>
      </c>
      <c r="C93" s="269">
        <v>99</v>
      </c>
      <c r="D93" s="270">
        <f>IF(ISERROR(B93-C93),"n/a",B93-C93)</f>
        <v>-14</v>
      </c>
      <c r="E93" s="271">
        <f>IF(ISERROR(D93/C93),"n/a",(D93/C93))</f>
        <v>-0.14141414141414141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1/28/2022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8</v>
      </c>
      <c r="B1" s="375"/>
      <c r="C1" s="375"/>
      <c r="D1" s="375"/>
      <c r="E1" s="35"/>
    </row>
    <row r="2" spans="1:5" ht="15.75" x14ac:dyDescent="0.25">
      <c r="A2" s="375" t="s">
        <v>55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January 28,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79</v>
      </c>
      <c r="B6" s="421"/>
      <c r="C6" s="421"/>
      <c r="D6" s="422"/>
      <c r="E6" s="35"/>
    </row>
    <row r="7" spans="1:5" ht="15.75" x14ac:dyDescent="0.25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1/28/22</v>
      </c>
      <c r="C8" s="349" t="str">
        <f>Summary!C7</f>
        <v>as of 1/28/21</v>
      </c>
      <c r="D8" s="417"/>
      <c r="E8" s="35"/>
    </row>
    <row r="9" spans="1:5" ht="15.75" x14ac:dyDescent="0.2">
      <c r="A9" s="19" t="s">
        <v>30</v>
      </c>
      <c r="B9" s="17"/>
      <c r="C9" s="17"/>
      <c r="D9" s="18"/>
      <c r="E9" s="35"/>
    </row>
    <row r="10" spans="1:5" ht="15" x14ac:dyDescent="0.2">
      <c r="A10" s="14" t="s">
        <v>12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13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14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15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32</v>
      </c>
      <c r="B15" s="21"/>
      <c r="C15" s="21"/>
      <c r="D15" s="22"/>
      <c r="E15" s="35"/>
    </row>
    <row r="16" spans="1:5" ht="15" x14ac:dyDescent="0.2">
      <c r="A16" s="14" t="s">
        <v>12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29</v>
      </c>
      <c r="B21" s="21"/>
      <c r="C21" s="21"/>
      <c r="D21" s="22"/>
      <c r="E21" s="37"/>
    </row>
    <row r="22" spans="1:5" s="8" customFormat="1" ht="15" x14ac:dyDescent="0.2">
      <c r="A22" s="14" t="s">
        <v>12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13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14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15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12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13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14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15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5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87" t="str">
        <f>(Summary!B7)</f>
        <v>as of 1/28/22</v>
      </c>
      <c r="C36" s="349" t="str">
        <f>Summary!C7</f>
        <v>as of 1/28/21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s="8" customFormat="1" ht="15" x14ac:dyDescent="0.2">
      <c r="A39" s="14" t="s">
        <v>12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13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1/28/2022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8</v>
      </c>
      <c r="B1" s="375"/>
      <c r="C1" s="375"/>
      <c r="D1" s="375"/>
      <c r="E1" s="331"/>
    </row>
    <row r="2" spans="1:5" ht="15.75" x14ac:dyDescent="0.25">
      <c r="A2" s="375" t="s">
        <v>66</v>
      </c>
      <c r="B2" s="375"/>
      <c r="C2" s="375"/>
      <c r="D2" s="375"/>
      <c r="E2" s="331"/>
    </row>
    <row r="3" spans="1:5" ht="15.75" x14ac:dyDescent="0.25">
      <c r="A3" s="376" t="str">
        <f>Summary!A3</f>
        <v>Fall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January 28,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44</v>
      </c>
      <c r="B6" s="424"/>
      <c r="C6" s="424"/>
      <c r="D6" s="425"/>
    </row>
    <row r="7" spans="1:5" ht="16.5" thickBot="1" x14ac:dyDescent="0.3">
      <c r="A7" s="420" t="s">
        <v>79</v>
      </c>
      <c r="B7" s="421"/>
      <c r="C7" s="421"/>
      <c r="D7" s="422"/>
    </row>
    <row r="8" spans="1:5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">
      <c r="A9" s="419"/>
      <c r="B9" s="349" t="str">
        <f>(Summary!B7)</f>
        <v>as of 1/28/22</v>
      </c>
      <c r="C9" s="351" t="str">
        <f>Summary!C7</f>
        <v>as of 1/28/21</v>
      </c>
      <c r="D9" s="417"/>
    </row>
    <row r="10" spans="1:5" ht="15.75" x14ac:dyDescent="0.2">
      <c r="A10" s="19" t="s">
        <v>30</v>
      </c>
      <c r="B10" s="17"/>
      <c r="C10" s="17"/>
      <c r="D10" s="18"/>
    </row>
    <row r="11" spans="1:5" ht="15" x14ac:dyDescent="0.2">
      <c r="A11" s="14" t="s">
        <v>12</v>
      </c>
      <c r="B11" s="10">
        <f>IF(ISERROR(College!F13/College!B13),"n/a",College!F13/College!B13)</f>
        <v>0</v>
      </c>
      <c r="C11" s="10">
        <f>IF(ISERROR(College!G13/College!C13),"n/a",College!G13/College!C13)</f>
        <v>0</v>
      </c>
      <c r="D11" s="12">
        <f>IF(ISERROR(B11-C11),"n/a",B11-C11)</f>
        <v>0</v>
      </c>
    </row>
    <row r="12" spans="1:5" ht="15" x14ac:dyDescent="0.2">
      <c r="A12" s="14" t="s">
        <v>13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14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15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1/28/22</v>
      </c>
      <c r="C36" s="349" t="str">
        <f>(Summary!C7)</f>
        <v>as of 1/28/21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13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1/28/2022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January 28,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45</v>
      </c>
      <c r="B6" s="424"/>
      <c r="C6" s="424"/>
      <c r="D6" s="425"/>
    </row>
    <row r="7" spans="1:19" ht="16.5" thickBot="1" x14ac:dyDescent="0.3">
      <c r="A7" s="420" t="s">
        <v>79</v>
      </c>
      <c r="B7" s="421"/>
      <c r="C7" s="421"/>
      <c r="D7" s="422"/>
    </row>
    <row r="8" spans="1:19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">
      <c r="A9" s="419"/>
      <c r="B9" s="349" t="str">
        <f>(Summary!B7)</f>
        <v>as of 1/28/22</v>
      </c>
      <c r="C9" s="351" t="str">
        <f>Summary!C7</f>
        <v>as of 1/28/21</v>
      </c>
      <c r="D9" s="417"/>
    </row>
    <row r="10" spans="1:19" ht="15.75" x14ac:dyDescent="0.2">
      <c r="A10" s="19" t="s">
        <v>30</v>
      </c>
      <c r="B10" s="17"/>
      <c r="C10" s="17"/>
      <c r="D10" s="18"/>
    </row>
    <row r="11" spans="1:19" ht="15" x14ac:dyDescent="0.2">
      <c r="A11" s="14" t="s">
        <v>12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13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14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15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1/28/22</v>
      </c>
      <c r="C36" s="349" t="str">
        <f>(Summary!C7)</f>
        <v>as of 1/28/21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1/28/2022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64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28,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46</v>
      </c>
      <c r="B6" s="424"/>
      <c r="C6" s="424"/>
      <c r="D6" s="425"/>
    </row>
    <row r="7" spans="1:4" ht="16.5" thickBot="1" x14ac:dyDescent="0.3">
      <c r="A7" s="420" t="s">
        <v>79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">
      <c r="A9" s="419"/>
      <c r="B9" s="349" t="str">
        <f>(Summary!B7)</f>
        <v>as of 1/28/22</v>
      </c>
      <c r="C9" s="351" t="str">
        <f>Summary!C7</f>
        <v>as of 1/28/21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customHeight="1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">
      <c r="A36" s="419" t="s">
        <v>11</v>
      </c>
      <c r="B36" s="349" t="str">
        <f>(Summary!B7)</f>
        <v>as of 1/28/22</v>
      </c>
      <c r="C36" s="349" t="str">
        <f>(Summary!C7)</f>
        <v>as of 1/28/21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1/28/2022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68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28,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69</v>
      </c>
      <c r="B6" s="424"/>
      <c r="C6" s="424"/>
      <c r="D6" s="425"/>
    </row>
    <row r="7" spans="1:4" ht="16.5" thickBot="1" x14ac:dyDescent="0.3">
      <c r="A7" s="420" t="s">
        <v>79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x14ac:dyDescent="0.2">
      <c r="A9" s="419"/>
      <c r="B9" s="349" t="str">
        <f>(Summary!B7)</f>
        <v>as of 1/28/22</v>
      </c>
      <c r="C9" s="351" t="str">
        <f>Summary!C7</f>
        <v>as of 1/28/21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1/28/22</v>
      </c>
      <c r="C36" s="349" t="str">
        <f>(Summary!C7)</f>
        <v>as of 1/28/21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1/28/2022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28,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73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">
      <c r="A9" s="419" t="s">
        <v>11</v>
      </c>
      <c r="B9" s="349" t="str">
        <f>(Summary!B7)</f>
        <v>as of 1/28/22</v>
      </c>
      <c r="C9" s="349" t="str">
        <f>(Summary!C7)</f>
        <v>as of 1/28/21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86" t="s">
        <v>31</v>
      </c>
      <c r="B11" s="17"/>
      <c r="C11" s="17"/>
      <c r="D11" s="18"/>
    </row>
    <row r="12" spans="1:4" ht="15" x14ac:dyDescent="0.2">
      <c r="A12" s="14" t="s">
        <v>12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13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14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15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22</v>
      </c>
      <c r="B17" s="10"/>
      <c r="C17" s="10"/>
      <c r="D17" s="12"/>
    </row>
    <row r="18" spans="1:4" ht="15" x14ac:dyDescent="0.2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32</v>
      </c>
      <c r="B23" s="21"/>
      <c r="C23" s="21"/>
      <c r="D23" s="22"/>
    </row>
    <row r="24" spans="1:4" ht="15" x14ac:dyDescent="0.2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29</v>
      </c>
      <c r="B29" s="21"/>
      <c r="C29" s="21"/>
      <c r="D29" s="22"/>
    </row>
    <row r="30" spans="1:4" ht="15" x14ac:dyDescent="0.2">
      <c r="A30" s="14" t="s">
        <v>12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13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14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12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13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14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15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1/28/2022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8</v>
      </c>
      <c r="B1" s="375"/>
      <c r="C1" s="375"/>
      <c r="D1" s="375"/>
    </row>
    <row r="2" spans="1:4" ht="15.75" x14ac:dyDescent="0.25">
      <c r="A2" s="375" t="s">
        <v>77</v>
      </c>
      <c r="B2" s="375"/>
      <c r="C2" s="375"/>
      <c r="D2" s="375"/>
    </row>
    <row r="3" spans="1:4" ht="15.75" x14ac:dyDescent="0.25">
      <c r="A3" s="376" t="str">
        <f>Summary!A3</f>
        <v>Fall 2022</v>
      </c>
      <c r="B3" s="376"/>
      <c r="C3" s="376"/>
      <c r="D3" s="376"/>
    </row>
    <row r="4" spans="1:4" ht="15.75" x14ac:dyDescent="0.25">
      <c r="A4" s="377" t="str">
        <f>Summary!A4</f>
        <v>as of Friday, January 28,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78</v>
      </c>
      <c r="B6" s="424"/>
      <c r="C6" s="424"/>
      <c r="D6" s="425"/>
    </row>
    <row r="7" spans="1:4" ht="16.5" thickBot="1" x14ac:dyDescent="0.3">
      <c r="A7" s="420" t="s">
        <v>79</v>
      </c>
      <c r="B7" s="421"/>
      <c r="C7" s="421"/>
      <c r="D7" s="422"/>
    </row>
    <row r="8" spans="1:4" ht="15.75" x14ac:dyDescent="0.2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x14ac:dyDescent="0.2">
      <c r="A9" s="419"/>
      <c r="B9" s="349" t="str">
        <f>(Summary!B7)</f>
        <v>as of 1/28/22</v>
      </c>
      <c r="C9" s="351" t="str">
        <f>Summary!C7</f>
        <v>as of 1/28/21</v>
      </c>
      <c r="D9" s="417"/>
    </row>
    <row r="10" spans="1:4" ht="15.75" x14ac:dyDescent="0.2">
      <c r="A10" s="19" t="s">
        <v>30</v>
      </c>
      <c r="B10" s="17"/>
      <c r="C10" s="17"/>
      <c r="D10" s="18"/>
    </row>
    <row r="11" spans="1:4" ht="15" x14ac:dyDescent="0.2">
      <c r="A11" s="14" t="s">
        <v>12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32</v>
      </c>
      <c r="B16" s="21"/>
      <c r="C16" s="21"/>
      <c r="D16" s="22"/>
    </row>
    <row r="17" spans="1:4" ht="15" x14ac:dyDescent="0.2">
      <c r="A17" s="14" t="s">
        <v>12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29</v>
      </c>
      <c r="B22" s="21"/>
      <c r="C22" s="21"/>
      <c r="D22" s="22"/>
    </row>
    <row r="23" spans="1:4" ht="15" x14ac:dyDescent="0.2">
      <c r="A23" s="14" t="s">
        <v>12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12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7</v>
      </c>
      <c r="B34" s="421"/>
      <c r="C34" s="421"/>
      <c r="D34" s="422"/>
    </row>
    <row r="35" spans="1:4" ht="15.75" x14ac:dyDescent="0.2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x14ac:dyDescent="0.2">
      <c r="A36" s="419" t="s">
        <v>11</v>
      </c>
      <c r="B36" s="349" t="str">
        <f>(Summary!B7)</f>
        <v>as of 1/28/22</v>
      </c>
      <c r="C36" s="349" t="str">
        <f>(Summary!C7)</f>
        <v>as of 1/28/21</v>
      </c>
      <c r="D36" s="417"/>
    </row>
    <row r="37" spans="1:4" ht="15.75" x14ac:dyDescent="0.2">
      <c r="A37" s="19" t="s">
        <v>30</v>
      </c>
      <c r="B37" s="17"/>
      <c r="C37" s="17"/>
      <c r="D37" s="18"/>
    </row>
    <row r="38" spans="1:4" ht="15" x14ac:dyDescent="0.2">
      <c r="A38" s="86" t="s">
        <v>31</v>
      </c>
      <c r="B38" s="17"/>
      <c r="C38" s="17"/>
      <c r="D38" s="18"/>
    </row>
    <row r="39" spans="1:4" ht="15" x14ac:dyDescent="0.2">
      <c r="A39" s="14" t="s">
        <v>12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13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14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15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22</v>
      </c>
      <c r="B44" s="10"/>
      <c r="C44" s="10"/>
      <c r="D44" s="12"/>
    </row>
    <row r="45" spans="1:4" ht="15" x14ac:dyDescent="0.2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32</v>
      </c>
      <c r="B50" s="21"/>
      <c r="C50" s="21"/>
      <c r="D50" s="22"/>
    </row>
    <row r="51" spans="1:4" ht="15" x14ac:dyDescent="0.2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29</v>
      </c>
      <c r="B56" s="21"/>
      <c r="C56" s="21"/>
      <c r="D56" s="22"/>
    </row>
    <row r="57" spans="1:4" ht="15" x14ac:dyDescent="0.2">
      <c r="A57" s="14" t="s">
        <v>12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12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13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14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15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1/28/2022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7b0d7e73-53c3-49f5-853f-2cb02a030650"/>
    <ds:schemaRef ds:uri="ca7bfdcf-1463-48ab-aff7-245b8ac76c12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2022-01-28T20:47:26Z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