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<sst xmlns="http://schemas.openxmlformats.org/spreadsheetml/2006/main" count="921" uniqueCount="91">
  <si>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</si>
  <si>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</si>
  <si>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</si>
  <si>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</si>
  <si>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</si>
  <si>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</si>
  <si>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</si>
  <si>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</si>
  <si>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</si>
  <si>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</si>
  <si>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</si>
  <si>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</si>
  <si>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</si>
  <si>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</si>
  <si>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</si>
  <si>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</si>
  <si>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</si>
  <si>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</si>
  <si>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</si>
  <si>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</si>
  <si>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</si>
  <si>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</si>
  <si>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</si>
  <si>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</si>
  <si>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</si>
  <si>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</si>
  <si>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</si>
  <si>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</si>
  <si>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</si>
  <si>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</si>
  <si>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</si>
  <si>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</si>
  <si>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</si>
  <si>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</si>
  <si>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</si>
  <si>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</si>
  <si>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</si>
  <si>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</si>
  <si>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</si>
  <si>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</si>
  <si>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</si>
  <si>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</si>
  <si>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</si>
  <si>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</si>
  <si>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</si>
  <si>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</si>
  <si>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</si>
  <si>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</si>
  <si>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</si>
  <si>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</si>
  <si>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</si>
  <si>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</si>
  <si>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</si>
  <si>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</si>
  <si>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</si>
  <si>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</si>
  <si>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</si>
  <si>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</si>
  <si>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</si>
  <si>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</si>
  <si>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</si>
  <si>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</si>
  <si>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</si>
  <si>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</si>
  <si>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</si>
  <si>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</si>
  <si>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</si>
  <si>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</si>
  <si>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</si>
  <si>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</si>
  <si>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</si>
  <si>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</si>
  <si>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</si>
  <si>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</si>
  <si>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</si>
  <si>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</si>
  <si>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</si>
  <si>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</si>
  <si>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</si>
  <si>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2020 Enrollment Targets</t>
  </si>
  <si>
    <t>Fall 2021</t>
  </si>
  <si>
    <t>Fall 2022</t>
  </si>
  <si>
    <t>as of Friday, January 14, 2022</t>
  </si>
  <si>
    <t>as of 1/14/22</t>
  </si>
  <si>
    <t>as of 1/14/21</t>
  </si>
  <si>
    <t xml:space="preserve">CA Resident Transfer = </t>
  </si>
  <si>
    <t xml:space="preserve">Nonresident Transfer = </t>
  </si>
  <si>
    <t>1st year</t>
  </si>
  <si>
    <t>1st Year</t>
  </si>
  <si>
    <t xml:space="preserve">CA Resident 1st Year = </t>
  </si>
  <si>
    <t xml:space="preserve">Nonresident 1st Year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</si>
</sst>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8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7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7" fillId="21" borderId="53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7" fillId="21" borderId="56" xfId="3" applyFont="1" applyFill="1" applyBorder="1" applyAlignment="1">
      <alignment wrapText="1"/>
    </xf>
    <xf numFmtId="0" fontId="7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0" fontId="5" fillId="21" borderId="55" xfId="3" applyFont="1" applyFill="1" applyBorder="1" applyAlignment="1">
      <alignment wrapText="1"/>
    </xf>
    <xf numFmtId="0" fontId="3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4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7" fillId="19" borderId="9" xfId="3" applyFont="1" applyFill="1" applyBorder="1" applyAlignment="1">
      <alignment horizontal="center"/>
    </xf>
    <xf numFmtId="0" fontId="2" fillId="17" borderId="58" xfId="3" applyFont="1" applyFill="1" applyBorder="1" applyAlignment="1">
      <alignment horizontal="center"/>
    </xf>
    <xf numFmtId="0" fontId="7" fillId="17" borderId="60" xfId="3" applyFont="1" applyFill="1" applyBorder="1" applyAlignment="1">
      <alignment horizontal="center"/>
    </xf>
    <xf numFmtId="0" fontId="7" fillId="17" borderId="61" xfId="3" applyFont="1" applyFill="1" applyBorder="1" applyAlignment="1">
      <alignment horizontal="center"/>
    </xf>
    <xf numFmtId="0" fontId="2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activeCell="A180" sqref="A180:M180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81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80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87</v>
      </c>
      <c r="B9" s="84">
        <f>(B10+B14+B12)</f>
        <v>54365</v>
      </c>
      <c r="C9" s="84">
        <f>(C10+C14+C12)</f>
        <v>51584</v>
      </c>
      <c r="D9" s="84">
        <f>IF(ISERROR(B9-C9),"n/a",B9-C9)</f>
        <v>2781</v>
      </c>
      <c r="E9" s="156">
        <f>IF(ISERROR(D9/C9),"n/a",(D9/C9))</f>
        <v>5.3912065756823821E-2</v>
      </c>
    </row>
    <row r="10" spans="1:7" x14ac:dyDescent="0.2">
      <c r="A10" s="157" t="s">
        <v>30</v>
      </c>
      <c r="B10" s="210">
        <f>B11</f>
        <v>46577</v>
      </c>
      <c r="C10" s="210">
        <f>C11</f>
        <v>44650</v>
      </c>
      <c r="D10" s="7">
        <f t="shared" ref="D10:D16" si="0">IF(ISERROR(B10-C10),"n/a",B10-C10)</f>
        <v>1927</v>
      </c>
      <c r="E10" s="158">
        <f t="shared" ref="E10:E16" si="1">IF(ISERROR(D10/C10),"n/a",(D10/C10))</f>
        <v>4.3157894736842103E-2</v>
      </c>
    </row>
    <row r="11" spans="1:7" x14ac:dyDescent="0.2">
      <c r="A11" s="159" t="s">
        <v>31</v>
      </c>
      <c r="B11" s="280">
        <v>46577</v>
      </c>
      <c r="C11" s="280">
        <v>44650</v>
      </c>
      <c r="D11" s="282">
        <f t="shared" ref="D11" si="2">IF(ISERROR(B11-C11),"n/a",B11-C11)</f>
        <v>1927</v>
      </c>
      <c r="E11" s="283">
        <f t="shared" ref="E11" si="3">IF(ISERROR(D11/C11),"n/a",(D11/C11))</f>
        <v>4.3157894736842103E-2</v>
      </c>
    </row>
    <row r="12" spans="1:7" x14ac:dyDescent="0.2">
      <c r="A12" s="157" t="s">
        <v>29</v>
      </c>
      <c r="B12" s="28">
        <f>B13</f>
        <v>5325</v>
      </c>
      <c r="C12" s="210">
        <f>C13</f>
        <v>4690</v>
      </c>
      <c r="D12" s="7">
        <f>IF(ISERROR(B12-C12),"n/a",B12-C12)</f>
        <v>635</v>
      </c>
      <c r="E12" s="158">
        <f>IF(ISERROR(D12/C12),"n/a",(D12/C12))</f>
        <v>0.13539445628997868</v>
      </c>
    </row>
    <row r="13" spans="1:7" x14ac:dyDescent="0.2">
      <c r="A13" s="159" t="s">
        <v>31</v>
      </c>
      <c r="B13" s="211">
        <v>5325</v>
      </c>
      <c r="C13" s="211">
        <v>4690</v>
      </c>
      <c r="D13" s="6">
        <f>IF(ISERROR(B13-C13),"n/a",B13-C13)</f>
        <v>635</v>
      </c>
      <c r="E13" s="160">
        <f>IF(ISERROR(D13/C13),"n/a",(D13/C13))</f>
        <v>0.13539445628997868</v>
      </c>
    </row>
    <row r="14" spans="1:7" x14ac:dyDescent="0.2">
      <c r="A14" s="157" t="s">
        <v>32</v>
      </c>
      <c r="B14" s="28">
        <f>B15</f>
        <v>2463</v>
      </c>
      <c r="C14" s="28">
        <f>C15</f>
        <v>2244</v>
      </c>
      <c r="D14" s="7">
        <f t="shared" si="0"/>
        <v>219</v>
      </c>
      <c r="E14" s="158">
        <f t="shared" si="1"/>
        <v>9.7593582887700536E-2</v>
      </c>
    </row>
    <row r="15" spans="1:7" x14ac:dyDescent="0.2">
      <c r="A15" s="159" t="s">
        <v>31</v>
      </c>
      <c r="B15" s="211">
        <v>2463</v>
      </c>
      <c r="C15" s="211">
        <v>2244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12469</v>
      </c>
      <c r="C16" s="84">
        <f>(C17+C23+C20)</f>
        <v>13431</v>
      </c>
      <c r="D16" s="84">
        <f t="shared" si="0"/>
        <v>-962</v>
      </c>
      <c r="E16" s="156">
        <f t="shared" si="1"/>
        <v>-7.1625344352617082E-2</v>
      </c>
    </row>
    <row r="17" spans="1:5" x14ac:dyDescent="0.2">
      <c r="A17" s="157" t="s">
        <v>30</v>
      </c>
      <c r="B17" s="210">
        <f>SUM(B18:B19)</f>
        <v>11264</v>
      </c>
      <c r="C17" s="210">
        <f>SUM(C18:C19)</f>
        <v>12103</v>
      </c>
      <c r="D17" s="7">
        <f t="shared" ref="D17:D23" si="4">IF(ISERROR(B17-C17),"n/a",B17-C17)</f>
        <v>-839</v>
      </c>
      <c r="E17" s="158">
        <f t="shared" ref="E17:E24" si="5">IF(ISERROR(D17/C17),"n/a",(D17/C17))</f>
        <v>-6.9321655787821207E-2</v>
      </c>
    </row>
    <row r="18" spans="1:5" x14ac:dyDescent="0.2">
      <c r="A18" s="159" t="s">
        <v>31</v>
      </c>
      <c r="B18" s="280">
        <v>11264</v>
      </c>
      <c r="C18" s="281">
        <v>12103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986</v>
      </c>
      <c r="C20" s="28">
        <f>C21+C22</f>
        <v>1122</v>
      </c>
      <c r="D20" s="7">
        <f>IF(ISERROR(B20-C20),"n/a",B20-C20)</f>
        <v>-136</v>
      </c>
      <c r="E20" s="158">
        <f>IF(ISERROR(D20/C20),"n/a",(D20/C20))</f>
        <v>-0.12121212121212122</v>
      </c>
    </row>
    <row r="21" spans="1:5" x14ac:dyDescent="0.2">
      <c r="A21" s="159" t="s">
        <v>31</v>
      </c>
      <c r="B21" s="211">
        <v>986</v>
      </c>
      <c r="C21" s="211">
        <v>1122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219</v>
      </c>
      <c r="C23" s="28">
        <f>C24</f>
        <v>206</v>
      </c>
      <c r="D23" s="7">
        <f t="shared" si="4"/>
        <v>13</v>
      </c>
      <c r="E23" s="158">
        <f t="shared" si="5"/>
        <v>6.3106796116504854E-2</v>
      </c>
    </row>
    <row r="24" spans="1:5" x14ac:dyDescent="0.2">
      <c r="A24" s="159" t="s">
        <v>31</v>
      </c>
      <c r="B24" s="211">
        <v>219</v>
      </c>
      <c r="C24" s="211">
        <v>206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66834</v>
      </c>
      <c r="C25" s="84">
        <f>(C9+C16)</f>
        <v>65015</v>
      </c>
      <c r="D25" s="84">
        <f>IF(ISERROR(B25-C25),"n/a",B25-C25)</f>
        <v>1819</v>
      </c>
      <c r="E25" s="156">
        <f>IF(ISERROR(D25/C25),"n/a",(D25/C25))</f>
        <v>2.797815888641083E-2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88</v>
      </c>
      <c r="B28" s="84">
        <f>(B29+B33+B31)</f>
        <v>53332</v>
      </c>
      <c r="C28" s="84">
        <f>(C29+C33+C31)</f>
        <v>49713</v>
      </c>
      <c r="D28" s="84">
        <f t="shared" ref="D28:D44" si="6">IF(ISERROR(B28-C28),"n/a",B28-C28)</f>
        <v>3619</v>
      </c>
      <c r="E28" s="156">
        <f t="shared" ref="E28:E44" si="7">IF(ISERROR(D28/C28),"n/a",(D28/C28))</f>
        <v>7.2797859714762742E-2</v>
      </c>
    </row>
    <row r="29" spans="1:5" x14ac:dyDescent="0.2">
      <c r="A29" s="157" t="s">
        <v>30</v>
      </c>
      <c r="B29" s="210">
        <f>B30</f>
        <v>46089</v>
      </c>
      <c r="C29" s="210">
        <f>C30</f>
        <v>43047</v>
      </c>
      <c r="D29" s="7">
        <f t="shared" si="6"/>
        <v>3042</v>
      </c>
      <c r="E29" s="158">
        <f t="shared" si="7"/>
        <v>7.0666945431737405E-2</v>
      </c>
    </row>
    <row r="30" spans="1:5" x14ac:dyDescent="0.2">
      <c r="A30" s="159" t="s">
        <v>31</v>
      </c>
      <c r="B30" s="280">
        <v>46089</v>
      </c>
      <c r="C30" s="280">
        <v>43047</v>
      </c>
      <c r="D30" s="282">
        <f t="shared" ref="D30" si="8">IF(ISERROR(B30-C30),"n/a",B30-C30)</f>
        <v>3042</v>
      </c>
      <c r="E30" s="283">
        <f t="shared" ref="E30" si="9">IF(ISERROR(D30/C30),"n/a",(D30/C30))</f>
        <v>7.0666945431737405E-2</v>
      </c>
    </row>
    <row r="31" spans="1:5" x14ac:dyDescent="0.2">
      <c r="A31" s="157" t="s">
        <v>29</v>
      </c>
      <c r="B31" s="28">
        <f>B32</f>
        <v>4886</v>
      </c>
      <c r="C31" s="28">
        <f>C32</f>
        <v>4466</v>
      </c>
      <c r="D31" s="7">
        <f>IF(ISERROR(B31-C31),"n/a",B31-C31)</f>
        <v>420</v>
      </c>
      <c r="E31" s="158">
        <f>IF(ISERROR(D31/C31),"n/a",(D31/C31))</f>
        <v>9.4043887147335428E-2</v>
      </c>
    </row>
    <row r="32" spans="1:5" x14ac:dyDescent="0.2">
      <c r="A32" s="159" t="s">
        <v>31</v>
      </c>
      <c r="B32" s="211">
        <v>4886</v>
      </c>
      <c r="C32" s="211">
        <v>4466</v>
      </c>
      <c r="D32" s="6">
        <f>IF(ISERROR(B32-C32),"n/a",B32-C32)</f>
        <v>420</v>
      </c>
      <c r="E32" s="160">
        <f>IF(ISERROR(D32/C32),"n/a",(D32/C32))</f>
        <v>9.4043887147335428E-2</v>
      </c>
    </row>
    <row r="33" spans="1:5" x14ac:dyDescent="0.2">
      <c r="A33" s="157" t="s">
        <v>32</v>
      </c>
      <c r="B33" s="28">
        <f>B34</f>
        <v>2357</v>
      </c>
      <c r="C33" s="28">
        <f>C34</f>
        <v>2200</v>
      </c>
      <c r="D33" s="7">
        <f t="shared" si="6"/>
        <v>157</v>
      </c>
      <c r="E33" s="158">
        <f t="shared" si="7"/>
        <v>7.1363636363636365E-2</v>
      </c>
    </row>
    <row r="34" spans="1:5" x14ac:dyDescent="0.2">
      <c r="A34" s="159" t="s">
        <v>31</v>
      </c>
      <c r="B34" s="211">
        <v>2357</v>
      </c>
      <c r="C34" s="211">
        <v>2200</v>
      </c>
      <c r="D34" s="6">
        <f t="shared" si="6"/>
        <v>157</v>
      </c>
      <c r="E34" s="160">
        <f t="shared" si="7"/>
        <v>7.1363636363636365E-2</v>
      </c>
    </row>
    <row r="35" spans="1:5" x14ac:dyDescent="0.2">
      <c r="A35" s="155" t="s">
        <v>7</v>
      </c>
      <c r="B35" s="84">
        <f>(B36+B42+B39)</f>
        <v>12408</v>
      </c>
      <c r="C35" s="84">
        <f>(C36+C42+C39)</f>
        <v>13427</v>
      </c>
      <c r="D35" s="84">
        <f t="shared" si="6"/>
        <v>-1019</v>
      </c>
      <c r="E35" s="156">
        <f t="shared" si="7"/>
        <v>-7.5891859685707899E-2</v>
      </c>
    </row>
    <row r="36" spans="1:5" x14ac:dyDescent="0.2">
      <c r="A36" s="157" t="s">
        <v>30</v>
      </c>
      <c r="B36" s="210">
        <f>SUM(B37:B38)</f>
        <v>11203</v>
      </c>
      <c r="C36" s="210">
        <f>SUM(C37:C38)</f>
        <v>12100</v>
      </c>
      <c r="D36" s="7">
        <f t="shared" si="6"/>
        <v>-897</v>
      </c>
      <c r="E36" s="158">
        <f t="shared" si="7"/>
        <v>-7.4132231404958684E-2</v>
      </c>
    </row>
    <row r="37" spans="1:5" x14ac:dyDescent="0.2">
      <c r="A37" s="159" t="s">
        <v>31</v>
      </c>
      <c r="B37" s="280">
        <v>11203</v>
      </c>
      <c r="C37" s="281">
        <v>12100</v>
      </c>
      <c r="D37" s="282">
        <f t="shared" si="6"/>
        <v>-897</v>
      </c>
      <c r="E37" s="283">
        <f t="shared" si="7"/>
        <v>-7.4132231404958684E-2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986</v>
      </c>
      <c r="C39" s="28">
        <f>C40+C41</f>
        <v>1121</v>
      </c>
      <c r="D39" s="7">
        <f>IF(ISERROR(B39-C39),"n/a",B39-C39)</f>
        <v>-135</v>
      </c>
      <c r="E39" s="158">
        <f>IF(ISERROR(D39/C39),"n/a",(D39/C39))</f>
        <v>-0.12042818911685994</v>
      </c>
    </row>
    <row r="40" spans="1:5" x14ac:dyDescent="0.2">
      <c r="A40" s="159" t="s">
        <v>31</v>
      </c>
      <c r="B40" s="211">
        <v>986</v>
      </c>
      <c r="C40" s="211">
        <v>1121</v>
      </c>
      <c r="D40" s="6">
        <f>IF(ISERROR(B40-C40),"n/a",B40-C40)</f>
        <v>-135</v>
      </c>
      <c r="E40" s="160">
        <f>IF(ISERROR(D40/C40),"n/a",(D40/C40))</f>
        <v>-0.12042818911685994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219</v>
      </c>
      <c r="C42" s="28">
        <f>SUM(C43:C43)</f>
        <v>206</v>
      </c>
      <c r="D42" s="7">
        <f t="shared" si="6"/>
        <v>13</v>
      </c>
      <c r="E42" s="158">
        <f t="shared" si="7"/>
        <v>6.3106796116504854E-2</v>
      </c>
    </row>
    <row r="43" spans="1:5" x14ac:dyDescent="0.2">
      <c r="A43" s="159" t="s">
        <v>31</v>
      </c>
      <c r="B43" s="211">
        <v>219</v>
      </c>
      <c r="C43" s="211">
        <v>206</v>
      </c>
      <c r="D43" s="6">
        <f t="shared" si="6"/>
        <v>13</v>
      </c>
      <c r="E43" s="160">
        <f t="shared" si="7"/>
        <v>6.3106796116504854E-2</v>
      </c>
    </row>
    <row r="44" spans="1:5" x14ac:dyDescent="0.2">
      <c r="A44" s="161" t="s">
        <v>5</v>
      </c>
      <c r="B44" s="84">
        <f>(B28+B35)</f>
        <v>65740</v>
      </c>
      <c r="C44" s="84">
        <f>(C28+C35)</f>
        <v>63140</v>
      </c>
      <c r="D44" s="84">
        <f t="shared" si="6"/>
        <v>2600</v>
      </c>
      <c r="E44" s="156">
        <f t="shared" si="7"/>
        <v>4.1178333861260692E-2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34</v>
      </c>
      <c r="B46" s="33"/>
      <c r="C46" s="33"/>
      <c r="D46" s="26"/>
      <c r="E46" s="154"/>
    </row>
    <row r="47" spans="1:5" hidden="1" x14ac:dyDescent="0.2">
      <c r="A47" s="155" t="s">
        <v>88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30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31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29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31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7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30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31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29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31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32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31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">
      <c r="A66" s="155" t="s">
        <v>88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30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31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29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31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7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30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31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29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31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">
      <c r="A85" s="155" t="s">
        <v>88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30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31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29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31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7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30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31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29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31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88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88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88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79</v>
      </c>
    </row>
    <row r="151" spans="1:6" x14ac:dyDescent="0.2">
      <c r="A151" s="85" t="s">
        <v>89</v>
      </c>
    </row>
    <row r="152" spans="1:6" x14ac:dyDescent="0.2">
      <c r="A152" s="85" t="s">
        <v>85</v>
      </c>
    </row>
    <row r="153" spans="1:6" x14ac:dyDescent="0.2">
      <c r="A153" s="85" t="s">
        <v>90</v>
      </c>
    </row>
    <row r="154" spans="1:6" x14ac:dyDescent="0.2">
      <c r="A154" s="85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activeCell="A180" sqref="A180:M180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14,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4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51" t="s">
        <v>88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4"/>
    </row>
    <row r="8" spans="1:16" ht="15" customHeight="1" x14ac:dyDescent="0.25">
      <c r="B8" s="435" t="s">
        <v>39</v>
      </c>
      <c r="C8" s="435"/>
      <c r="D8" s="435" t="s">
        <v>40</v>
      </c>
      <c r="E8" s="435"/>
      <c r="F8" s="435" t="s">
        <v>43</v>
      </c>
      <c r="G8" s="435"/>
      <c r="H8" s="435" t="s">
        <v>41</v>
      </c>
      <c r="I8" s="435"/>
      <c r="J8" s="435" t="s">
        <v>37</v>
      </c>
      <c r="K8" s="435"/>
      <c r="L8" s="435" t="s">
        <v>38</v>
      </c>
      <c r="M8" s="435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54</v>
      </c>
      <c r="B10" s="341">
        <f>SUM(B43,B74,B105,B136,B183)</f>
        <v>1891</v>
      </c>
      <c r="C10" s="341">
        <f>SUM(C43,C74,C105,C136,C183)</f>
        <v>2019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16951</v>
      </c>
      <c r="C12" s="341">
        <f t="shared" si="2"/>
        <v>14939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20690</v>
      </c>
      <c r="C14" s="341">
        <f t="shared" si="4"/>
        <v>20847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2478</v>
      </c>
      <c r="C15" s="341">
        <f t="shared" si="5"/>
        <v>2296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5344</v>
      </c>
      <c r="C16" s="341">
        <f t="shared" si="6"/>
        <v>4730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1046</v>
      </c>
      <c r="C17" s="341">
        <f t="shared" si="7"/>
        <v>1066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5840</v>
      </c>
      <c r="C18" s="341">
        <f t="shared" si="8"/>
        <v>5574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54365</v>
      </c>
      <c r="C19" s="359">
        <f t="shared" si="9"/>
        <v>51584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5" t="s">
        <v>60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7"/>
    </row>
    <row r="21" spans="1:13" x14ac:dyDescent="0.25">
      <c r="A21" s="448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54</v>
      </c>
      <c r="B24" s="341">
        <f>SUM(B57,B88,B119,B150,B167,B197)</f>
        <v>456</v>
      </c>
      <c r="C24" s="341">
        <f t="shared" ref="C24:M24" si="11">SUM(C57,C88,C119,C150,C167,C197)</f>
        <v>545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3347</v>
      </c>
      <c r="C26" s="341">
        <f t="shared" si="12"/>
        <v>3310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4355</v>
      </c>
      <c r="C28" s="341">
        <f t="shared" si="12"/>
        <v>4857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690</v>
      </c>
      <c r="C29" s="341">
        <f t="shared" si="12"/>
        <v>687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1012</v>
      </c>
      <c r="C30" s="341">
        <f t="shared" si="12"/>
        <v>1139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158</v>
      </c>
      <c r="C31" s="341">
        <f t="shared" si="12"/>
        <v>162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2412</v>
      </c>
      <c r="C32" s="341">
        <f t="shared" si="12"/>
        <v>2694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71</v>
      </c>
      <c r="B33" s="359">
        <f>SUM(B24:B32)</f>
        <v>12469</v>
      </c>
      <c r="C33" s="359">
        <f t="shared" ref="C33:M33" si="13">SUM(C24:C32)</f>
        <v>13431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66834</v>
      </c>
      <c r="C35" s="357">
        <f t="shared" si="14"/>
        <v>65015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2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51" t="s">
        <v>88</v>
      </c>
      <c r="B40" s="433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4"/>
    </row>
    <row r="41" spans="1:13" x14ac:dyDescent="0.25">
      <c r="B41" s="435" t="s">
        <v>39</v>
      </c>
      <c r="C41" s="435"/>
      <c r="D41" s="435" t="s">
        <v>40</v>
      </c>
      <c r="E41" s="435"/>
      <c r="F41" s="435" t="s">
        <v>43</v>
      </c>
      <c r="G41" s="435"/>
      <c r="H41" s="435" t="s">
        <v>41</v>
      </c>
      <c r="I41" s="435"/>
      <c r="J41" s="435" t="s">
        <v>37</v>
      </c>
      <c r="K41" s="435"/>
      <c r="L41" s="435" t="s">
        <v>38</v>
      </c>
      <c r="M41" s="435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54</v>
      </c>
      <c r="B43" s="341">
        <v>338</v>
      </c>
      <c r="C43" s="341">
        <v>323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6</v>
      </c>
      <c r="C44" s="341">
        <v>5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5450</v>
      </c>
      <c r="C45" s="341">
        <v>4434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10</v>
      </c>
      <c r="C46" s="341">
        <v>12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3641</v>
      </c>
      <c r="C47" s="341">
        <v>3299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592</v>
      </c>
      <c r="C48" s="341">
        <v>510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1127</v>
      </c>
      <c r="C49" s="341">
        <v>885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409</v>
      </c>
      <c r="C50" s="341">
        <v>380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1252</v>
      </c>
      <c r="C51" s="341">
        <v>1169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12825</v>
      </c>
      <c r="C52" s="344">
        <f t="shared" ref="C52:M52" si="15">SUM(C43:C51)</f>
        <v>11017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1" t="s">
        <v>44</v>
      </c>
      <c r="B53" s="439"/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40"/>
    </row>
    <row r="54" spans="1:15" x14ac:dyDescent="0.25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54</v>
      </c>
      <c r="B57" s="341">
        <v>64</v>
      </c>
      <c r="C57" s="341">
        <v>80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2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969</v>
      </c>
      <c r="C59" s="341">
        <v>884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696</v>
      </c>
      <c r="C61" s="341">
        <v>703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151</v>
      </c>
      <c r="C62" s="341">
        <v>146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214</v>
      </c>
      <c r="C63" s="341">
        <v>213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49</v>
      </c>
      <c r="C64" s="341">
        <v>49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521</v>
      </c>
      <c r="C65" s="341">
        <v>538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2670</v>
      </c>
      <c r="C66" s="353">
        <f t="shared" ref="C66:M66" si="16">SUM(C57:C65)</f>
        <v>2618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15495</v>
      </c>
      <c r="C67" s="355">
        <f t="shared" ref="C67:M67" si="17">SUM(C52,C66)</f>
        <v>13635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2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51" t="s">
        <v>88</v>
      </c>
      <c r="B71" s="433"/>
      <c r="C71" s="433"/>
      <c r="D71" s="433"/>
      <c r="E71" s="433"/>
      <c r="F71" s="433"/>
      <c r="G71" s="433"/>
      <c r="H71" s="433"/>
      <c r="I71" s="433"/>
      <c r="J71" s="433"/>
      <c r="K71" s="433"/>
      <c r="L71" s="433"/>
      <c r="M71" s="434"/>
    </row>
    <row r="72" spans="1:13" x14ac:dyDescent="0.25">
      <c r="B72" s="435" t="s">
        <v>39</v>
      </c>
      <c r="C72" s="435"/>
      <c r="D72" s="435" t="s">
        <v>40</v>
      </c>
      <c r="E72" s="435"/>
      <c r="F72" s="435" t="s">
        <v>43</v>
      </c>
      <c r="G72" s="435"/>
      <c r="H72" s="435" t="s">
        <v>41</v>
      </c>
      <c r="I72" s="435"/>
      <c r="J72" s="435" t="s">
        <v>37</v>
      </c>
      <c r="K72" s="435"/>
      <c r="L72" s="435" t="s">
        <v>38</v>
      </c>
      <c r="M72" s="435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54</v>
      </c>
      <c r="B74" s="341">
        <v>1048</v>
      </c>
      <c r="C74" s="341">
        <v>1122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26</v>
      </c>
      <c r="C75" s="341">
        <v>24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6421</v>
      </c>
      <c r="C76" s="341">
        <v>5796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44</v>
      </c>
      <c r="C77" s="341">
        <v>36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10936</v>
      </c>
      <c r="C78" s="341">
        <v>11171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1162</v>
      </c>
      <c r="C79" s="341">
        <v>1107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3100</v>
      </c>
      <c r="C80" s="341">
        <v>2846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356</v>
      </c>
      <c r="C81" s="341">
        <v>393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2798</v>
      </c>
      <c r="C82" s="341">
        <v>2740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25891</v>
      </c>
      <c r="C83" s="344">
        <f t="shared" ref="C83:M83" si="18">SUM(C74:C82)</f>
        <v>25235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1" t="s">
        <v>45</v>
      </c>
      <c r="B84" s="439"/>
      <c r="C84" s="439"/>
      <c r="D84" s="439"/>
      <c r="E84" s="439"/>
      <c r="F84" s="439"/>
      <c r="G84" s="439"/>
      <c r="H84" s="439"/>
      <c r="I84" s="439"/>
      <c r="J84" s="439"/>
      <c r="K84" s="439"/>
      <c r="L84" s="439"/>
      <c r="M84" s="440"/>
    </row>
    <row r="85" spans="1:15" x14ac:dyDescent="0.25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54</v>
      </c>
      <c r="B88" s="341">
        <v>259</v>
      </c>
      <c r="C88" s="341">
        <v>300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7</v>
      </c>
      <c r="C89" s="341">
        <v>7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1087</v>
      </c>
      <c r="C90" s="341">
        <v>1106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11</v>
      </c>
      <c r="C91" s="341">
        <v>11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2212</v>
      </c>
      <c r="C92" s="341">
        <v>2546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317</v>
      </c>
      <c r="C93" s="341">
        <v>334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530</v>
      </c>
      <c r="C94" s="341">
        <v>601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50</v>
      </c>
      <c r="C95" s="341">
        <v>59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1033</v>
      </c>
      <c r="C96" s="341">
        <v>1161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5506</v>
      </c>
      <c r="C97" s="344">
        <f t="shared" ref="C97:M97" si="19">SUM(C88:C96)</f>
        <v>6125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31397</v>
      </c>
      <c r="C98" s="357">
        <f t="shared" ref="C98:M98" si="20">SUM(C83,C97)</f>
        <v>31360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2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51" t="s">
        <v>88</v>
      </c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4"/>
    </row>
    <row r="103" spans="1:13" x14ac:dyDescent="0.25">
      <c r="B103" s="435" t="s">
        <v>39</v>
      </c>
      <c r="C103" s="435"/>
      <c r="D103" s="435" t="s">
        <v>40</v>
      </c>
      <c r="E103" s="435"/>
      <c r="F103" s="435" t="s">
        <v>43</v>
      </c>
      <c r="G103" s="435"/>
      <c r="H103" s="435" t="s">
        <v>41</v>
      </c>
      <c r="I103" s="435"/>
      <c r="J103" s="435" t="s">
        <v>37</v>
      </c>
      <c r="K103" s="435"/>
      <c r="L103" s="435" t="s">
        <v>38</v>
      </c>
      <c r="M103" s="435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54</v>
      </c>
      <c r="B105" s="341">
        <v>455</v>
      </c>
      <c r="C105" s="341">
        <v>531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10</v>
      </c>
      <c r="C106" s="341">
        <v>10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4832</v>
      </c>
      <c r="C107" s="341">
        <v>4472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25</v>
      </c>
      <c r="C108" s="341">
        <v>24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5297</v>
      </c>
      <c r="C109" s="341">
        <v>5574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682</v>
      </c>
      <c r="C110" s="341">
        <v>647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1017</v>
      </c>
      <c r="C111" s="341">
        <v>915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262</v>
      </c>
      <c r="C112" s="341">
        <v>274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1668</v>
      </c>
      <c r="C113" s="341">
        <v>1564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14248</v>
      </c>
      <c r="C114" s="344">
        <f t="shared" ref="C114:M114" si="21">SUM(C105:C113)</f>
        <v>14011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1" t="s">
        <v>46</v>
      </c>
      <c r="B115" s="439"/>
      <c r="C115" s="439"/>
      <c r="D115" s="439"/>
      <c r="E115" s="439"/>
      <c r="F115" s="439"/>
      <c r="G115" s="439"/>
      <c r="H115" s="439"/>
      <c r="I115" s="439"/>
      <c r="J115" s="439"/>
      <c r="K115" s="439"/>
      <c r="L115" s="439"/>
      <c r="M115" s="440"/>
    </row>
    <row r="116" spans="1:13" x14ac:dyDescent="0.25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54</v>
      </c>
      <c r="B119" s="341">
        <v>53</v>
      </c>
      <c r="C119" s="341">
        <v>92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5</v>
      </c>
      <c r="C120" s="341">
        <v>4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619</v>
      </c>
      <c r="C121" s="341">
        <v>605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7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758</v>
      </c>
      <c r="C123" s="341">
        <v>896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110</v>
      </c>
      <c r="C124" s="341">
        <v>141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110</v>
      </c>
      <c r="C125" s="341">
        <v>118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31</v>
      </c>
      <c r="C126" s="341">
        <v>34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499</v>
      </c>
      <c r="C127" s="341">
        <v>627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2192</v>
      </c>
      <c r="C128" s="344">
        <f t="shared" si="22"/>
        <v>2522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16440</v>
      </c>
      <c r="C129" s="357">
        <f t="shared" ref="C129:M129" si="23">SUM(C114,C128)</f>
        <v>16533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69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51" t="s">
        <v>88</v>
      </c>
      <c r="B133" s="433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4"/>
    </row>
    <row r="134" spans="1:13" x14ac:dyDescent="0.25">
      <c r="B134" s="435" t="s">
        <v>39</v>
      </c>
      <c r="C134" s="435"/>
      <c r="D134" s="435" t="s">
        <v>40</v>
      </c>
      <c r="E134" s="435"/>
      <c r="F134" s="435" t="s">
        <v>43</v>
      </c>
      <c r="G134" s="435"/>
      <c r="H134" s="435" t="s">
        <v>41</v>
      </c>
      <c r="I134" s="435"/>
      <c r="J134" s="435" t="s">
        <v>37</v>
      </c>
      <c r="K134" s="435"/>
      <c r="L134" s="435" t="s">
        <v>38</v>
      </c>
      <c r="M134" s="435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54</v>
      </c>
      <c r="B136" s="341">
        <v>32</v>
      </c>
      <c r="C136" s="341">
        <v>29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1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162</v>
      </c>
      <c r="C138" s="341">
        <v>157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2</v>
      </c>
      <c r="C139" s="341">
        <v>2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688</v>
      </c>
      <c r="C140" s="341">
        <v>655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26</v>
      </c>
      <c r="C141" s="341">
        <v>22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75</v>
      </c>
      <c r="C142" s="341">
        <v>64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10</v>
      </c>
      <c r="C143" s="341">
        <v>12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81</v>
      </c>
      <c r="C144" s="341">
        <v>64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1077</v>
      </c>
      <c r="C145" s="344">
        <f t="shared" ref="C145:M145" si="24">SUM(C136:C144)</f>
        <v>1005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3" t="s">
        <v>69</v>
      </c>
      <c r="B146" s="439"/>
      <c r="C146" s="439"/>
      <c r="D146" s="439"/>
      <c r="E146" s="439"/>
      <c r="F146" s="439"/>
      <c r="G146" s="439"/>
      <c r="H146" s="439"/>
      <c r="I146" s="439"/>
      <c r="J146" s="439"/>
      <c r="K146" s="439"/>
      <c r="L146" s="439"/>
      <c r="M146" s="440"/>
    </row>
    <row r="147" spans="1:13" x14ac:dyDescent="0.25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54</v>
      </c>
      <c r="B150" s="341">
        <v>9</v>
      </c>
      <c r="C150" s="341">
        <v>3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30</v>
      </c>
      <c r="C152" s="341">
        <v>32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83</v>
      </c>
      <c r="C154" s="341">
        <v>84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7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19</v>
      </c>
      <c r="C156" s="341">
        <v>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2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24</v>
      </c>
      <c r="C158" s="341">
        <v>22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175</v>
      </c>
      <c r="C159" s="344">
        <f t="shared" si="25"/>
        <v>149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70</v>
      </c>
      <c r="B160" s="357">
        <f>SUM(B145,B159)</f>
        <v>1252</v>
      </c>
      <c r="C160" s="357">
        <f t="shared" ref="C160:M160" si="26">SUM(C145,C159)</f>
        <v>1154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8" t="s">
        <v>73</v>
      </c>
      <c r="B163" s="439"/>
      <c r="C163" s="439"/>
      <c r="D163" s="439"/>
      <c r="E163" s="439"/>
      <c r="F163" s="439"/>
      <c r="G163" s="439"/>
      <c r="H163" s="439"/>
      <c r="I163" s="439"/>
      <c r="J163" s="439"/>
      <c r="K163" s="439"/>
      <c r="L163" s="439"/>
      <c r="M163" s="440"/>
    </row>
    <row r="164" spans="1:13" x14ac:dyDescent="0.25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6" t="s">
        <v>39</v>
      </c>
      <c r="C165" s="437"/>
      <c r="D165" s="436" t="s">
        <v>40</v>
      </c>
      <c r="E165" s="437"/>
      <c r="F165" s="436" t="s">
        <v>43</v>
      </c>
      <c r="G165" s="437"/>
      <c r="H165" s="436" t="s">
        <v>41</v>
      </c>
      <c r="I165" s="437"/>
      <c r="J165" s="436" t="s">
        <v>37</v>
      </c>
      <c r="K165" s="437"/>
      <c r="L165" s="436" t="s">
        <v>38</v>
      </c>
      <c r="M165" s="437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54</v>
      </c>
      <c r="B167" s="341">
        <v>65</v>
      </c>
      <c r="C167" s="341">
        <v>56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624</v>
      </c>
      <c r="C169" s="341">
        <v>663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569</v>
      </c>
      <c r="C171" s="341">
        <v>587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96</v>
      </c>
      <c r="C172" s="341">
        <v>60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132</v>
      </c>
      <c r="C173" s="341">
        <v>196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25</v>
      </c>
      <c r="C174" s="341">
        <v>18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322</v>
      </c>
      <c r="C175" s="341">
        <v>329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1835</v>
      </c>
      <c r="C176" s="359">
        <f t="shared" ref="C176:M176" si="27">SUM(C167:C175)</f>
        <v>1913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0" t="s">
        <v>75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51" t="s">
        <v>88</v>
      </c>
      <c r="B180" s="433"/>
      <c r="C180" s="433"/>
      <c r="D180" s="433"/>
      <c r="E180" s="433"/>
      <c r="F180" s="433"/>
      <c r="G180" s="433"/>
      <c r="H180" s="433"/>
      <c r="I180" s="433"/>
      <c r="J180" s="433"/>
      <c r="K180" s="433"/>
      <c r="L180" s="433"/>
      <c r="M180" s="434"/>
    </row>
    <row r="181" spans="1:13" x14ac:dyDescent="0.25">
      <c r="B181" s="435" t="s">
        <v>39</v>
      </c>
      <c r="C181" s="435"/>
      <c r="D181" s="435" t="s">
        <v>40</v>
      </c>
      <c r="E181" s="435"/>
      <c r="F181" s="435" t="s">
        <v>43</v>
      </c>
      <c r="G181" s="435"/>
      <c r="H181" s="435" t="s">
        <v>41</v>
      </c>
      <c r="I181" s="435"/>
      <c r="J181" s="435" t="s">
        <v>37</v>
      </c>
      <c r="K181" s="435"/>
      <c r="L181" s="435" t="s">
        <v>38</v>
      </c>
      <c r="M181" s="435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54</v>
      </c>
      <c r="B183" s="341">
        <v>18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86</v>
      </c>
      <c r="C185" s="341">
        <v>80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128</v>
      </c>
      <c r="C187" s="341">
        <v>148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16</v>
      </c>
      <c r="C188" s="341">
        <v>10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25</v>
      </c>
      <c r="C189" s="341">
        <v>20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9</v>
      </c>
      <c r="C190" s="341">
        <v>7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41</v>
      </c>
      <c r="C191" s="341">
        <v>37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324</v>
      </c>
      <c r="C192" s="344">
        <f t="shared" ref="C192:M192" si="28">SUM(C183:C191)</f>
        <v>316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49" t="s">
        <v>75</v>
      </c>
      <c r="B193" s="439"/>
      <c r="C193" s="439"/>
      <c r="D193" s="439"/>
      <c r="E193" s="439"/>
      <c r="F193" s="439"/>
      <c r="G193" s="439"/>
      <c r="H193" s="439"/>
      <c r="I193" s="439"/>
      <c r="J193" s="439"/>
      <c r="K193" s="439"/>
      <c r="L193" s="439"/>
      <c r="M193" s="440"/>
    </row>
    <row r="194" spans="1:13" x14ac:dyDescent="0.25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54</v>
      </c>
      <c r="B197" s="341">
        <v>6</v>
      </c>
      <c r="C197" s="341">
        <v>14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18</v>
      </c>
      <c r="C199" s="341">
        <v>20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1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37</v>
      </c>
      <c r="C201" s="341">
        <v>41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9</v>
      </c>
      <c r="C202" s="341">
        <v>5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7</v>
      </c>
      <c r="C203" s="341">
        <v>4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1</v>
      </c>
      <c r="C204" s="341">
        <v>2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13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91</v>
      </c>
      <c r="C206" s="344">
        <f t="shared" si="29"/>
        <v>104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76</v>
      </c>
      <c r="B207" s="357">
        <f>SUM(B192,B206)</f>
        <v>415</v>
      </c>
      <c r="C207" s="357">
        <f t="shared" ref="C207:M207" si="30">SUM(C192,C206)</f>
        <v>420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activeCell="A180" sqref="A180:M180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Friday, January 14,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5" x14ac:dyDescent="0.2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30.75" thickBot="1" x14ac:dyDescent="0.25">
      <c r="A8" s="328"/>
      <c r="B8" s="42" t="str">
        <f>Summary!B7</f>
        <v>as of 1/14/22</v>
      </c>
      <c r="C8" s="42" t="str">
        <f>Summary!C7</f>
        <v>as of 1/14/21</v>
      </c>
      <c r="D8" s="389"/>
      <c r="E8" s="391"/>
      <c r="F8" s="44" t="str">
        <f>B8</f>
        <v>as of 1/14/22</v>
      </c>
      <c r="G8" s="46" t="str">
        <f>C8</f>
        <v>as of 1/14/21</v>
      </c>
      <c r="H8" s="393"/>
      <c r="I8" s="395"/>
      <c r="J8" s="48" t="str">
        <f>F8</f>
        <v>as of 1/14/22</v>
      </c>
      <c r="K8" s="50" t="str">
        <f>G8</f>
        <v>as of 1/14/21</v>
      </c>
      <c r="L8" s="405"/>
      <c r="M8" s="407"/>
      <c r="N8" s="52" t="str">
        <f>J8</f>
        <v>as of 1/14/22</v>
      </c>
      <c r="O8" s="54" t="str">
        <f>K8</f>
        <v>as of 1/14/21</v>
      </c>
      <c r="P8" s="385"/>
      <c r="Q8" s="387"/>
      <c r="R8" s="133" t="str">
        <f>N8</f>
        <v>as of 1/14/22</v>
      </c>
      <c r="S8" s="134" t="str">
        <f>O8</f>
        <v>as of 1/14/21</v>
      </c>
      <c r="T8" s="401"/>
      <c r="U8" s="403"/>
    </row>
    <row r="9" spans="1:22" s="80" customFormat="1" ht="15.75" thickBot="1" x14ac:dyDescent="0.25">
      <c r="A9" s="213" t="s">
        <v>28</v>
      </c>
      <c r="B9" s="55">
        <f>B26+B74+B42+B10+B58+B83</f>
        <v>66834</v>
      </c>
      <c r="C9" s="55">
        <f>C26+C74+C42+C10+C58+C83</f>
        <v>65015</v>
      </c>
      <c r="D9" s="55">
        <f t="shared" ref="D9" si="0">IF(ISERROR(B9-C9),"n/a",B9-C9)</f>
        <v>1819</v>
      </c>
      <c r="E9" s="56">
        <f t="shared" ref="E9" si="1">IF(ISERROR(D9/C9),"n/a",(D9/C9))</f>
        <v>2.797815888641083E-2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15495</v>
      </c>
      <c r="C10" s="65">
        <f>C11+C18</f>
        <v>13635</v>
      </c>
      <c r="D10" s="66">
        <f t="shared" ref="D10:D25" si="9">IF(ISERROR(B10-C10),"n/a",B10-C10)</f>
        <v>1860</v>
      </c>
      <c r="E10" s="67">
        <f t="shared" ref="E10:E25" si="10">IF(ISERROR(D10/C10),"n/a",(D10/C10))</f>
        <v>0.13641364136413642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88</v>
      </c>
      <c r="B11" s="64">
        <f>B12+B16+B14</f>
        <v>12825</v>
      </c>
      <c r="C11" s="65">
        <f>C12+C14+C16</f>
        <v>11017</v>
      </c>
      <c r="D11" s="66">
        <f t="shared" si="9"/>
        <v>1808</v>
      </c>
      <c r="E11" s="67">
        <f t="shared" si="10"/>
        <v>0.16411001179994553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11137</v>
      </c>
      <c r="C12" s="107">
        <f>C13</f>
        <v>9688</v>
      </c>
      <c r="D12" s="108">
        <f t="shared" ref="D12:D15" si="19">IF(ISERROR(B12-C12),"n/a",B12-C12)</f>
        <v>1449</v>
      </c>
      <c r="E12" s="109">
        <f t="shared" ref="E12:E15" si="20">IF(ISERROR(D12/C12),"n/a",(D12/C12))</f>
        <v>0.14956647398843931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11137</v>
      </c>
      <c r="C13" s="312">
        <v>9688</v>
      </c>
      <c r="D13" s="120">
        <f t="shared" si="19"/>
        <v>1449</v>
      </c>
      <c r="E13" s="321">
        <f t="shared" si="20"/>
        <v>0.14956647398843931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1123</v>
      </c>
      <c r="C14" s="107">
        <f>C15</f>
        <v>880</v>
      </c>
      <c r="D14" s="108">
        <f t="shared" si="19"/>
        <v>243</v>
      </c>
      <c r="E14" s="109">
        <f t="shared" si="20"/>
        <v>0.27613636363636362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1123</v>
      </c>
      <c r="C15" s="119">
        <v>880</v>
      </c>
      <c r="D15" s="120">
        <f t="shared" si="19"/>
        <v>243</v>
      </c>
      <c r="E15" s="121">
        <f t="shared" si="20"/>
        <v>0.27613636363636362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565</v>
      </c>
      <c r="C16" s="107">
        <f>C17</f>
        <v>449</v>
      </c>
      <c r="D16" s="108">
        <f t="shared" si="9"/>
        <v>116</v>
      </c>
      <c r="E16" s="109">
        <f t="shared" si="10"/>
        <v>0.25835189309576839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565</v>
      </c>
      <c r="C17" s="119">
        <v>449</v>
      </c>
      <c r="D17" s="120">
        <f t="shared" si="9"/>
        <v>116</v>
      </c>
      <c r="E17" s="121">
        <f t="shared" si="10"/>
        <v>0.25835189309576839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2670</v>
      </c>
      <c r="C18" s="65">
        <f>C19+C22+C24</f>
        <v>2618</v>
      </c>
      <c r="D18" s="66">
        <f t="shared" si="9"/>
        <v>52</v>
      </c>
      <c r="E18" s="67">
        <f t="shared" si="10"/>
        <v>1.9862490450725745E-2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2410</v>
      </c>
      <c r="C19" s="258">
        <f>SUM(C20:C21)</f>
        <v>2367</v>
      </c>
      <c r="D19" s="247">
        <f t="shared" si="9"/>
        <v>43</v>
      </c>
      <c r="E19" s="248">
        <f t="shared" si="10"/>
        <v>1.8166455428812844E-2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2410</v>
      </c>
      <c r="C20" s="119">
        <v>2367</v>
      </c>
      <c r="D20" s="202">
        <f t="shared" si="9"/>
        <v>43</v>
      </c>
      <c r="E20" s="267">
        <f t="shared" si="10"/>
        <v>1.8166455428812844E-2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210</v>
      </c>
      <c r="C22" s="107">
        <f>C23</f>
        <v>207</v>
      </c>
      <c r="D22" s="108">
        <f>IF(ISERROR(B22-C22),"n/a",B22-C22)</f>
        <v>3</v>
      </c>
      <c r="E22" s="109">
        <f>IF(ISERROR(D22/C22),"n/a",(D22/C22))</f>
        <v>1.4492753623188406E-2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210</v>
      </c>
      <c r="C23" s="119">
        <v>207</v>
      </c>
      <c r="D23" s="108">
        <f>IF(ISERROR(B23-C23),"n/a",B23-C23)</f>
        <v>3</v>
      </c>
      <c r="E23" s="121">
        <f>IF(ISERROR(D23/C23),"n/a",(D23/C23))</f>
        <v>1.4492753623188406E-2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50</v>
      </c>
      <c r="C24" s="107">
        <f>C25</f>
        <v>44</v>
      </c>
      <c r="D24" s="229">
        <f t="shared" si="9"/>
        <v>6</v>
      </c>
      <c r="E24" s="109">
        <f t="shared" si="10"/>
        <v>0.13636363636363635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50</v>
      </c>
      <c r="C25" s="119">
        <v>44</v>
      </c>
      <c r="D25" s="120">
        <f t="shared" si="9"/>
        <v>6</v>
      </c>
      <c r="E25" s="121">
        <f t="shared" si="10"/>
        <v>0.13636363636363635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31397</v>
      </c>
      <c r="C26" s="65">
        <f>C27+C34</f>
        <v>31360</v>
      </c>
      <c r="D26" s="66">
        <f t="shared" ref="D26:D33" si="33">IF(ISERROR(B26-C26),"n/a",B26-C26)</f>
        <v>37</v>
      </c>
      <c r="E26" s="67">
        <f t="shared" ref="E26:E33" si="34">IF(ISERROR(D26/C26),"n/a",(D26/C26))</f>
        <v>1.1798469387755103E-3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88</v>
      </c>
      <c r="B27" s="64">
        <f>B28+B32+B30</f>
        <v>25891</v>
      </c>
      <c r="C27" s="65">
        <f>C28+C32+C30</f>
        <v>25235</v>
      </c>
      <c r="D27" s="66">
        <f t="shared" si="33"/>
        <v>656</v>
      </c>
      <c r="E27" s="67">
        <f t="shared" si="34"/>
        <v>2.5995640974836535E-2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21571</v>
      </c>
      <c r="C28" s="107">
        <f>C29</f>
        <v>21203</v>
      </c>
      <c r="D28" s="108">
        <f t="shared" ref="D28" si="43">IF(ISERROR(B28-C28),"n/a",B28-C28)</f>
        <v>368</v>
      </c>
      <c r="E28" s="109">
        <f t="shared" ref="E28" si="44">IF(ISERROR(D28/C28),"n/a",(D28/C28))</f>
        <v>1.7356034523416497E-2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21571</v>
      </c>
      <c r="C29" s="269">
        <v>21203</v>
      </c>
      <c r="D29" s="270">
        <f t="shared" ref="D29" si="53">IF(ISERROR(B29-C29),"n/a",B29-C29)</f>
        <v>368</v>
      </c>
      <c r="E29" s="271">
        <f t="shared" ref="E29" si="54">IF(ISERROR(D29/C29),"n/a",(D29/C29))</f>
        <v>1.7356034523416497E-2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3086</v>
      </c>
      <c r="C30" s="107">
        <f>C31</f>
        <v>2820</v>
      </c>
      <c r="D30" s="108">
        <f t="shared" si="33"/>
        <v>266</v>
      </c>
      <c r="E30" s="109">
        <f t="shared" si="34"/>
        <v>9.432624113475177E-2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3086</v>
      </c>
      <c r="C31" s="119">
        <v>2820</v>
      </c>
      <c r="D31" s="120">
        <f t="shared" si="33"/>
        <v>266</v>
      </c>
      <c r="E31" s="121">
        <f t="shared" si="34"/>
        <v>9.432624113475177E-2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1234</v>
      </c>
      <c r="C32" s="107">
        <f>C33</f>
        <v>1212</v>
      </c>
      <c r="D32" s="108">
        <f t="shared" si="33"/>
        <v>22</v>
      </c>
      <c r="E32" s="109">
        <f t="shared" si="34"/>
        <v>1.8151815181518153E-2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1234</v>
      </c>
      <c r="C33" s="119">
        <v>1212</v>
      </c>
      <c r="D33" s="120">
        <f t="shared" si="33"/>
        <v>22</v>
      </c>
      <c r="E33" s="121">
        <f t="shared" si="34"/>
        <v>1.8151815181518153E-2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5506</v>
      </c>
      <c r="C34" s="65">
        <f>C35+C40+C38</f>
        <v>6125</v>
      </c>
      <c r="D34" s="66">
        <f t="shared" ref="D34" si="63">IF(ISERROR(B34-C34),"n/a",B34-C34)</f>
        <v>-619</v>
      </c>
      <c r="E34" s="67">
        <f t="shared" ref="E34" si="64">IF(ISERROR(D34/C34),"n/a",(D34/C34))</f>
        <v>-0.10106122448979592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4886</v>
      </c>
      <c r="C35" s="246">
        <f>SUM(C36:C37)</f>
        <v>5452</v>
      </c>
      <c r="D35" s="247">
        <f t="shared" ref="D35:D41" si="73">IF(ISERROR(B35-C35),"n/a",B35-C35)</f>
        <v>-566</v>
      </c>
      <c r="E35" s="248">
        <f t="shared" ref="E35:E41" si="74">IF(ISERROR(D35/C35),"n/a",(D35/C35))</f>
        <v>-0.10381511371973588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4886</v>
      </c>
      <c r="C36" s="269">
        <v>5452</v>
      </c>
      <c r="D36" s="202">
        <f t="shared" si="73"/>
        <v>-566</v>
      </c>
      <c r="E36" s="267">
        <f t="shared" si="74"/>
        <v>-0.10381511371973588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517</v>
      </c>
      <c r="C38" s="107">
        <f>C39</f>
        <v>593</v>
      </c>
      <c r="D38" s="108">
        <f>IF(ISERROR(B38-C38),"n/a",B38-C38)</f>
        <v>-76</v>
      </c>
      <c r="E38" s="109">
        <f>IF(ISERROR(D38/C38),"n/a",(D38/C38))</f>
        <v>-0.12816188870151771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517</v>
      </c>
      <c r="C39" s="119">
        <v>593</v>
      </c>
      <c r="D39" s="120">
        <f>IF(ISERROR(B39-C39),"n/a",B39-C39)</f>
        <v>-76</v>
      </c>
      <c r="E39" s="121">
        <f>IF(ISERROR(D39/C39),"n/a",(D39/C39))</f>
        <v>-0.12816188870151771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103</v>
      </c>
      <c r="C40" s="107">
        <f>C41</f>
        <v>80</v>
      </c>
      <c r="D40" s="108">
        <f t="shared" si="73"/>
        <v>23</v>
      </c>
      <c r="E40" s="109">
        <f t="shared" si="74"/>
        <v>0.28749999999999998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103</v>
      </c>
      <c r="C41" s="119">
        <v>80</v>
      </c>
      <c r="D41" s="120">
        <f t="shared" si="73"/>
        <v>23</v>
      </c>
      <c r="E41" s="121">
        <f t="shared" si="74"/>
        <v>0.28749999999999998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16440</v>
      </c>
      <c r="C42" s="65">
        <f>C43+C50</f>
        <v>16533</v>
      </c>
      <c r="D42" s="66">
        <f t="shared" ref="D42:D57" si="87">IF(ISERROR(B42-C42),"n/a",B42-C42)</f>
        <v>-93</v>
      </c>
      <c r="E42" s="67">
        <f t="shared" ref="E42:E57" si="88">IF(ISERROR(D42/C42),"n/a",(D42/C42))</f>
        <v>-5.6251134095445469E-3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88</v>
      </c>
      <c r="B43" s="64">
        <f>B44+B48+B46</f>
        <v>14248</v>
      </c>
      <c r="C43" s="65">
        <f>C44+C48+C46</f>
        <v>14011</v>
      </c>
      <c r="D43" s="66">
        <f t="shared" si="87"/>
        <v>237</v>
      </c>
      <c r="E43" s="67">
        <f t="shared" si="88"/>
        <v>1.6915280850760116E-2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12616</v>
      </c>
      <c r="C44" s="93">
        <f>C45</f>
        <v>12565</v>
      </c>
      <c r="D44" s="93">
        <f t="shared" si="87"/>
        <v>51</v>
      </c>
      <c r="E44" s="94">
        <f t="shared" si="88"/>
        <v>4.0588937524870675E-3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12616</v>
      </c>
      <c r="C45" s="269">
        <v>12565</v>
      </c>
      <c r="D45" s="202">
        <f t="shared" ref="D45" si="97">IF(ISERROR(B45-C45),"n/a",B45-C45)</f>
        <v>51</v>
      </c>
      <c r="E45" s="267">
        <f t="shared" ref="E45" si="98">IF(ISERROR(D45/C45),"n/a",(D45/C45))</f>
        <v>4.0588937524870675E-3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1015</v>
      </c>
      <c r="C46" s="107">
        <f>C47</f>
        <v>907</v>
      </c>
      <c r="D46" s="108">
        <f>IF(ISERROR(B46-C46),"n/a",B46-C46)</f>
        <v>108</v>
      </c>
      <c r="E46" s="109">
        <f>IF(ISERROR(D46/C46),"n/a",(D46/C46))</f>
        <v>0.11907386990077178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1015</v>
      </c>
      <c r="C47" s="119">
        <v>907</v>
      </c>
      <c r="D47" s="120">
        <f>IF(ISERROR(B47-C47),"n/a",B47-C47)</f>
        <v>108</v>
      </c>
      <c r="E47" s="121">
        <f>IF(ISERROR(D47/C47),"n/a",(D47/C47))</f>
        <v>0.11907386990077178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617</v>
      </c>
      <c r="C48" s="107">
        <f>C49</f>
        <v>539</v>
      </c>
      <c r="D48" s="108">
        <f t="shared" si="87"/>
        <v>78</v>
      </c>
      <c r="E48" s="109">
        <f t="shared" si="88"/>
        <v>0.14471243042671614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617</v>
      </c>
      <c r="C49" s="119">
        <v>539</v>
      </c>
      <c r="D49" s="120">
        <f t="shared" si="87"/>
        <v>78</v>
      </c>
      <c r="E49" s="121">
        <f t="shared" si="88"/>
        <v>0.14471243042671614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2192</v>
      </c>
      <c r="C50" s="65">
        <f>C51+C56+C54</f>
        <v>2522</v>
      </c>
      <c r="D50" s="66">
        <f t="shared" si="87"/>
        <v>-330</v>
      </c>
      <c r="E50" s="67">
        <f t="shared" si="88"/>
        <v>-0.13084853291038859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2050</v>
      </c>
      <c r="C51" s="92">
        <f>SUM(C52:C53)</f>
        <v>2352</v>
      </c>
      <c r="D51" s="93">
        <f t="shared" si="87"/>
        <v>-302</v>
      </c>
      <c r="E51" s="94">
        <f t="shared" si="88"/>
        <v>-0.12840136054421769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2050</v>
      </c>
      <c r="C52" s="269">
        <v>2352</v>
      </c>
      <c r="D52" s="270">
        <f>IF(ISERROR(B52-C52),"n/a",B52-C52)</f>
        <v>-302</v>
      </c>
      <c r="E52" s="271">
        <f>IF(ISERROR(D52/C52),"n/a",(D52/C52))</f>
        <v>-0.12840136054421769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106</v>
      </c>
      <c r="C54" s="107">
        <f>C55</f>
        <v>114</v>
      </c>
      <c r="D54" s="108">
        <f>IF(ISERROR(B54-C54),"n/a",B54-C54)</f>
        <v>-8</v>
      </c>
      <c r="E54" s="109">
        <f>IF(ISERROR(D54/C54),"n/a",(D54/C54))</f>
        <v>-7.0175438596491224E-2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106</v>
      </c>
      <c r="C55" s="119">
        <v>114</v>
      </c>
      <c r="D55" s="120">
        <f>IF(ISERROR(B55-C55),"n/a",B55-C55)</f>
        <v>-8</v>
      </c>
      <c r="E55" s="121">
        <f>IF(ISERROR(D55/C55),"n/a",(D55/C55))</f>
        <v>-7.0175438596491224E-2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36</v>
      </c>
      <c r="C56" s="107">
        <f>C57</f>
        <v>56</v>
      </c>
      <c r="D56" s="108">
        <f t="shared" si="87"/>
        <v>-20</v>
      </c>
      <c r="E56" s="109">
        <f t="shared" si="88"/>
        <v>-0.35714285714285715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36</v>
      </c>
      <c r="C57" s="119">
        <v>56</v>
      </c>
      <c r="D57" s="120">
        <f t="shared" si="87"/>
        <v>-20</v>
      </c>
      <c r="E57" s="121">
        <f t="shared" si="88"/>
        <v>-0.35714285714285715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67</v>
      </c>
      <c r="B58" s="64">
        <f>B59+B66</f>
        <v>1252</v>
      </c>
      <c r="C58" s="65">
        <f>C59+C66</f>
        <v>1154</v>
      </c>
      <c r="D58" s="66">
        <f t="shared" ref="D58:D61" si="111">IF(ISERROR(B58-C58),"n/a",B58-C58)</f>
        <v>98</v>
      </c>
      <c r="E58" s="67">
        <f t="shared" ref="E58:E61" si="112">IF(ISERROR(D58/C58),"n/a",(D58/C58))</f>
        <v>8.4922010398613523E-2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88</v>
      </c>
      <c r="B59" s="64">
        <f>B60+B64+B62</f>
        <v>1077</v>
      </c>
      <c r="C59" s="65">
        <f>C60+C64+C62</f>
        <v>1005</v>
      </c>
      <c r="D59" s="66">
        <f t="shared" si="111"/>
        <v>72</v>
      </c>
      <c r="E59" s="67">
        <f t="shared" si="112"/>
        <v>7.1641791044776124E-2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976</v>
      </c>
      <c r="C60" s="93">
        <f>C61</f>
        <v>911</v>
      </c>
      <c r="D60" s="93">
        <f t="shared" si="111"/>
        <v>65</v>
      </c>
      <c r="E60" s="94">
        <f t="shared" si="112"/>
        <v>7.1350164654226125E-2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976</v>
      </c>
      <c r="C61" s="269">
        <v>911</v>
      </c>
      <c r="D61" s="202">
        <f t="shared" si="111"/>
        <v>65</v>
      </c>
      <c r="E61" s="267">
        <f t="shared" si="112"/>
        <v>7.1350164654226125E-2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26</v>
      </c>
      <c r="C64" s="107">
        <f>C65</f>
        <v>30</v>
      </c>
      <c r="D64" s="108">
        <f t="shared" ref="D64:D67" si="121">IF(ISERROR(B64-C64),"n/a",B64-C64)</f>
        <v>-4</v>
      </c>
      <c r="E64" s="109">
        <f t="shared" ref="E64:E67" si="122">IF(ISERROR(D64/C64),"n/a",(D64/C64))</f>
        <v>-0.13333333333333333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26</v>
      </c>
      <c r="C65" s="119">
        <v>30</v>
      </c>
      <c r="D65" s="120">
        <f t="shared" si="121"/>
        <v>-4</v>
      </c>
      <c r="E65" s="121">
        <f t="shared" si="122"/>
        <v>-0.13333333333333333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175</v>
      </c>
      <c r="C66" s="65">
        <f>C67+C72+C70</f>
        <v>149</v>
      </c>
      <c r="D66" s="66">
        <f t="shared" si="121"/>
        <v>26</v>
      </c>
      <c r="E66" s="67">
        <f t="shared" si="122"/>
        <v>0.17449664429530201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149</v>
      </c>
      <c r="C67" s="92">
        <f>SUM(C68:C69)</f>
        <v>140</v>
      </c>
      <c r="D67" s="93">
        <f t="shared" si="121"/>
        <v>9</v>
      </c>
      <c r="E67" s="94">
        <f t="shared" si="122"/>
        <v>6.4285714285714279E-2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149</v>
      </c>
      <c r="C68" s="269">
        <v>140</v>
      </c>
      <c r="D68" s="270">
        <f>IF(ISERROR(B68-C68),"n/a",B68-C68)</f>
        <v>9</v>
      </c>
      <c r="E68" s="271">
        <f>IF(ISERROR(D68/C68),"n/a",(D68/C68))</f>
        <v>6.4285714285714279E-2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72</v>
      </c>
      <c r="B74" s="64">
        <f>SUM(B75:B75)</f>
        <v>1835</v>
      </c>
      <c r="C74" s="65">
        <f>SUM(C75:C75)</f>
        <v>1913</v>
      </c>
      <c r="D74" s="66">
        <f>IF(ISERROR(B74-C74),"n/a",B74-C74)</f>
        <v>-78</v>
      </c>
      <c r="E74" s="67">
        <f>IF(ISERROR(D74/C74),"n/a",(D74/C74))</f>
        <v>-4.0773653946680609E-2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1835</v>
      </c>
      <c r="C75" s="65">
        <f>C76+C81+C79</f>
        <v>1913</v>
      </c>
      <c r="D75" s="66">
        <f t="shared" ref="D75:D86" si="141">IF(ISERROR(B75-C75),"n/a",B75-C75)</f>
        <v>-78</v>
      </c>
      <c r="E75" s="67">
        <f t="shared" ref="E75:E86" si="142">IF(ISERROR(D75/C75),"n/a",(D75/C75))</f>
        <v>-4.0773653946680609E-2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1684</v>
      </c>
      <c r="C76" s="92">
        <f>SUM(C77:C78)</f>
        <v>1698</v>
      </c>
      <c r="D76" s="93">
        <f t="shared" si="141"/>
        <v>-14</v>
      </c>
      <c r="E76" s="94">
        <f t="shared" si="142"/>
        <v>-8.2449941107184919E-3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1684</v>
      </c>
      <c r="C77" s="269">
        <v>1698</v>
      </c>
      <c r="D77" s="270">
        <f>IF(ISERROR(B77-C77),"n/a",B77-C77)</f>
        <v>-14</v>
      </c>
      <c r="E77" s="271">
        <f>IF(ISERROR(D77/C77),"n/a",(D77/C77))</f>
        <v>-8.2449941107184919E-3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128</v>
      </c>
      <c r="C79" s="107">
        <f>C80</f>
        <v>197</v>
      </c>
      <c r="D79" s="108">
        <f>IF(ISERROR(B79-C79),"n/a",B79-C79)</f>
        <v>-69</v>
      </c>
      <c r="E79" s="109">
        <f>IF(ISERROR(D79/C79),"n/a",(D79/C79))</f>
        <v>-0.35025380710659898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128</v>
      </c>
      <c r="C80" s="119">
        <v>197</v>
      </c>
      <c r="D80" s="120">
        <f>IF(ISERROR(B80-C80),"n/a",B80-C80)</f>
        <v>-69</v>
      </c>
      <c r="E80" s="121">
        <f>IF(ISERROR(D80/C80),"n/a",(D80/C80))</f>
        <v>-0.35025380710659898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23</v>
      </c>
      <c r="C81" s="107">
        <f>C82</f>
        <v>18</v>
      </c>
      <c r="D81" s="108">
        <f t="shared" si="141"/>
        <v>5</v>
      </c>
      <c r="E81" s="109">
        <f t="shared" si="142"/>
        <v>0.27777777777777779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23</v>
      </c>
      <c r="C82" s="216">
        <v>18</v>
      </c>
      <c r="D82" s="130">
        <f t="shared" si="141"/>
        <v>5</v>
      </c>
      <c r="E82" s="217">
        <f t="shared" si="142"/>
        <v>0.27777777777777779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74</v>
      </c>
      <c r="B83" s="64">
        <f>B84+B91</f>
        <v>415</v>
      </c>
      <c r="C83" s="65">
        <f>C84+C91</f>
        <v>420</v>
      </c>
      <c r="D83" s="66">
        <f t="shared" si="141"/>
        <v>-5</v>
      </c>
      <c r="E83" s="67">
        <f t="shared" si="142"/>
        <v>-1.1904761904761904E-2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88</v>
      </c>
      <c r="B84" s="64">
        <f>B85+B89+B87</f>
        <v>324</v>
      </c>
      <c r="C84" s="65">
        <f>C85+C89+C87</f>
        <v>316</v>
      </c>
      <c r="D84" s="66">
        <f t="shared" si="141"/>
        <v>8</v>
      </c>
      <c r="E84" s="67">
        <f t="shared" si="142"/>
        <v>2.5316455696202531E-2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277</v>
      </c>
      <c r="C85" s="93">
        <f>C86</f>
        <v>283</v>
      </c>
      <c r="D85" s="93">
        <f t="shared" si="141"/>
        <v>-6</v>
      </c>
      <c r="E85" s="94">
        <f t="shared" si="142"/>
        <v>-2.1201413427561839E-2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277</v>
      </c>
      <c r="C86" s="269">
        <v>283</v>
      </c>
      <c r="D86" s="202">
        <f t="shared" si="141"/>
        <v>-6</v>
      </c>
      <c r="E86" s="267">
        <f t="shared" si="142"/>
        <v>-2.1201413427561839E-2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91</v>
      </c>
      <c r="C91" s="65">
        <f>C92+C97+C95</f>
        <v>104</v>
      </c>
      <c r="D91" s="66">
        <f t="shared" si="155"/>
        <v>-13</v>
      </c>
      <c r="E91" s="67">
        <f t="shared" si="156"/>
        <v>-0.125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85</v>
      </c>
      <c r="C92" s="92">
        <f>SUM(C93:C94)</f>
        <v>94</v>
      </c>
      <c r="D92" s="93">
        <f t="shared" si="155"/>
        <v>-9</v>
      </c>
      <c r="E92" s="94">
        <f t="shared" si="156"/>
        <v>-9.5744680851063829E-2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85</v>
      </c>
      <c r="C93" s="269">
        <v>94</v>
      </c>
      <c r="D93" s="270">
        <f>IF(ISERROR(B93-C93),"n/a",B93-C93)</f>
        <v>-9</v>
      </c>
      <c r="E93" s="271">
        <f>IF(ISERROR(D93/C93),"n/a",(D93/C93))</f>
        <v>-9.5744680851063829E-2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activeCell="A180" sqref="A180:M180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14,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88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1/14/22</v>
      </c>
      <c r="C8" s="349" t="str">
        <f>Summary!C7</f>
        <v>as of 1/14/21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13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14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15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14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15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13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14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15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1/14/22</v>
      </c>
      <c r="C36" s="349" t="str">
        <f>Summary!C7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Fall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14,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88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13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14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15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14,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87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13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88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68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69</v>
      </c>
      <c r="B6" s="424"/>
      <c r="C6" s="424"/>
      <c r="D6" s="425"/>
    </row>
    <row r="7" spans="1:4" ht="16.5" thickBot="1" x14ac:dyDescent="0.3">
      <c r="A7" s="420" t="s">
        <v>88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73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1/14/22</v>
      </c>
      <c r="C9" s="349" t="str">
        <f>(Summary!C7)</f>
        <v>as of 1/14/21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13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14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15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13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14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13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14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15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activeCell="A180" sqref="A180:M180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77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78</v>
      </c>
      <c r="B6" s="424"/>
      <c r="C6" s="424"/>
      <c r="D6" s="425"/>
    </row>
    <row r="7" spans="1:4" ht="16.5" thickBot="1" x14ac:dyDescent="0.3">
      <c r="A7" s="420" t="s">
        <v>88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ca7bfdcf-1463-48ab-aff7-245b8ac76c12"/>
    <ds:schemaRef ds:uri="http://schemas.microsoft.com/office/2006/documentManagement/types"/>
    <ds:schemaRef ds:uri="http://schemas.openxmlformats.org/package/2006/metadata/core-properties"/>
    <ds:schemaRef ds:uri="7b0d7e73-53c3-49f5-853f-2cb02a03065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2022-01-14T18:03:16Z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