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 firstSheet="1" activeTab="3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12" i="10" l="1"/>
  <c r="M32" i="10"/>
  <c r="L32" i="10"/>
  <c r="K32" i="10"/>
  <c r="J32" i="10"/>
  <c r="I32" i="10"/>
  <c r="H32" i="10"/>
  <c r="G32" i="10"/>
  <c r="F32" i="10"/>
  <c r="E32" i="10"/>
  <c r="D32" i="10"/>
  <c r="C32" i="10"/>
  <c r="M31" i="10"/>
  <c r="L31" i="10"/>
  <c r="K31" i="10"/>
  <c r="J31" i="10"/>
  <c r="I31" i="10"/>
  <c r="H31" i="10"/>
  <c r="G31" i="10"/>
  <c r="F31" i="10"/>
  <c r="E31" i="10"/>
  <c r="D31" i="10"/>
  <c r="C31" i="10"/>
  <c r="M30" i="10"/>
  <c r="L30" i="10"/>
  <c r="K30" i="10"/>
  <c r="J30" i="10"/>
  <c r="I30" i="10"/>
  <c r="H30" i="10"/>
  <c r="G30" i="10"/>
  <c r="F30" i="10"/>
  <c r="E30" i="10"/>
  <c r="D30" i="10"/>
  <c r="C30" i="10"/>
  <c r="M29" i="10"/>
  <c r="L29" i="10"/>
  <c r="K29" i="10"/>
  <c r="J29" i="10"/>
  <c r="I29" i="10"/>
  <c r="H29" i="10"/>
  <c r="G29" i="10"/>
  <c r="F29" i="10"/>
  <c r="E29" i="10"/>
  <c r="D29" i="10"/>
  <c r="C29" i="10"/>
  <c r="M28" i="10"/>
  <c r="L28" i="10"/>
  <c r="K28" i="10"/>
  <c r="J28" i="10"/>
  <c r="I28" i="10"/>
  <c r="H28" i="10"/>
  <c r="G28" i="10"/>
  <c r="F28" i="10"/>
  <c r="E28" i="10"/>
  <c r="D28" i="10"/>
  <c r="C28" i="10"/>
  <c r="M27" i="10"/>
  <c r="L27" i="10"/>
  <c r="K27" i="10"/>
  <c r="J27" i="10"/>
  <c r="I27" i="10"/>
  <c r="H27" i="10"/>
  <c r="G27" i="10"/>
  <c r="F27" i="10"/>
  <c r="E27" i="10"/>
  <c r="D27" i="10"/>
  <c r="C27" i="10"/>
  <c r="M26" i="10"/>
  <c r="L26" i="10"/>
  <c r="K26" i="10"/>
  <c r="J26" i="10"/>
  <c r="I26" i="10"/>
  <c r="H26" i="10"/>
  <c r="G26" i="10"/>
  <c r="F26" i="10"/>
  <c r="E26" i="10"/>
  <c r="D26" i="10"/>
  <c r="C26" i="10"/>
  <c r="M25" i="10"/>
  <c r="L25" i="10"/>
  <c r="K25" i="10"/>
  <c r="J25" i="10"/>
  <c r="I25" i="10"/>
  <c r="H25" i="10"/>
  <c r="G25" i="10"/>
  <c r="F25" i="10"/>
  <c r="E25" i="10"/>
  <c r="D25" i="10"/>
  <c r="C25" i="10"/>
  <c r="M24" i="10"/>
  <c r="L24" i="10"/>
  <c r="K24" i="10"/>
  <c r="J24" i="10"/>
  <c r="I24" i="10"/>
  <c r="H24" i="10"/>
  <c r="G24" i="10"/>
  <c r="F24" i="10"/>
  <c r="E24" i="10"/>
  <c r="D24" i="10"/>
  <c r="C24" i="10"/>
  <c r="B22" i="6"/>
  <c r="C22" i="6"/>
  <c r="B24" i="6"/>
  <c r="C24" i="6"/>
  <c r="B25" i="10"/>
  <c r="B26" i="10"/>
  <c r="B27" i="10"/>
  <c r="B28" i="10"/>
  <c r="B29" i="10"/>
  <c r="B30" i="10"/>
  <c r="B31" i="10"/>
  <c r="B32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<sst xmlns="http://schemas.openxmlformats.org/spreadsheetml/2006/main" count="922" uniqueCount="91">
  <si>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</si>
  <si>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</si>
  <si>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</si>
  <si>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</si>
  <si>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</si>
  <si>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</si>
  <si>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</si>
  <si>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</si>
  <si>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</si>
  <si>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</si>
  <si>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</si>
  <si>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</si>
  <si>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</si>
  <si>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</si>
  <si>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</si>
  <si>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</si>
  <si>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</si>
  <si>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</si>
  <si>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</si>
  <si>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</si>
  <si>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</si>
  <si>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</si>
  <si>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</si>
  <si>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</si>
  <si>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</si>
  <si>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</si>
  <si>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</si>
  <si>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</si>
  <si>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</si>
  <si>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</si>
  <si>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</si>
  <si>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</si>
  <si>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</si>
  <si>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</si>
  <si>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</si>
  <si>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</si>
  <si>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</si>
  <si>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</si>
  <si>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</si>
  <si>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</si>
  <si>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</si>
  <si>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</si>
  <si>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</si>
  <si>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</si>
  <si>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</si>
  <si>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</si>
  <si>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</si>
  <si>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</si>
  <si>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</si>
  <si>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</si>
  <si>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</si>
  <si>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</si>
  <si>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</si>
  <si>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</si>
  <si>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</si>
  <si>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</si>
  <si>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</si>
  <si>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</si>
  <si>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</si>
  <si>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</si>
  <si>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</si>
  <si>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</si>
  <si>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</si>
  <si>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</si>
  <si>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</si>
  <si>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</si>
  <si>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</si>
  <si>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</si>
  <si>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</si>
  <si>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</si>
  <si>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</si>
  <si>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</si>
  <si>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</si>
  <si>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</si>
  <si>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</si>
  <si>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</si>
  <si>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</si>
  <si>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</si>
  <si>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</si>
  <si>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</si>
  <si>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Fall 2021</t>
  </si>
  <si>
    <t>Fall 2020</t>
  </si>
  <si>
    <t>CA Resident Freshman = 4750</t>
  </si>
  <si>
    <t>as of Friday, October 8, 2021</t>
  </si>
  <si>
    <t>as of 10/8/21</t>
  </si>
  <si>
    <t>as of 10/8/20</t>
  </si>
  <si>
    <t>Fall 2021 Enrollment Targets</t>
  </si>
  <si>
    <t>CA Resident Transfer = 1975</t>
  </si>
  <si>
    <t>Nonresident Freshman = 250</t>
  </si>
  <si>
    <t>Nonresident Transfer = 250</t>
  </si>
  <si>
    <t>Total = 7225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</si>
</sst>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1" fillId="0" borderId="0"/>
  </cellStyleXfs>
  <cellXfs count="453">
    <xf numFmtId="0" fontId="0" fillId="0" borderId="0" xfId="0"/>
    <xf numFmtId="0" fontId="14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3" fontId="0" fillId="0" borderId="0" xfId="0" applyNumberFormat="1"/>
    <xf numFmtId="0" fontId="13" fillId="0" borderId="0" xfId="0" applyFont="1"/>
    <xf numFmtId="3" fontId="16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0" fontId="18" fillId="0" borderId="0" xfId="0" applyFont="1"/>
    <xf numFmtId="3" fontId="0" fillId="0" borderId="0" xfId="0" applyNumberFormat="1" applyBorder="1"/>
    <xf numFmtId="10" fontId="20" fillId="0" borderId="2" xfId="0" applyNumberFormat="1" applyFont="1" applyBorder="1" applyAlignment="1">
      <alignment horizontal="center"/>
    </xf>
    <xf numFmtId="10" fontId="20" fillId="0" borderId="3" xfId="0" applyNumberFormat="1" applyFont="1" applyBorder="1" applyAlignment="1">
      <alignment horizontal="center"/>
    </xf>
    <xf numFmtId="10" fontId="20" fillId="0" borderId="4" xfId="0" applyNumberFormat="1" applyFont="1" applyBorder="1" applyAlignment="1">
      <alignment horizontal="center"/>
    </xf>
    <xf numFmtId="10" fontId="20" fillId="0" borderId="5" xfId="0" applyNumberFormat="1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21" fillId="0" borderId="0" xfId="0" applyFont="1"/>
    <xf numFmtId="3" fontId="19" fillId="0" borderId="2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3" fontId="19" fillId="0" borderId="9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6" fillId="0" borderId="17" xfId="0" applyNumberFormat="1" applyFont="1" applyBorder="1" applyAlignment="1">
      <alignment horizontal="right"/>
    </xf>
    <xf numFmtId="3" fontId="16" fillId="0" borderId="15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5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6" fillId="0" borderId="17" xfId="0" applyNumberFormat="1" applyFont="1" applyFill="1" applyBorder="1" applyAlignment="1">
      <alignment horizontal="right"/>
    </xf>
    <xf numFmtId="3" fontId="16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3" fillId="0" borderId="0" xfId="0" applyFont="1" applyBorder="1"/>
    <xf numFmtId="0" fontId="18" fillId="0" borderId="0" xfId="0" applyFont="1" applyBorder="1"/>
    <xf numFmtId="0" fontId="0" fillId="0" borderId="19" xfId="0" applyBorder="1"/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5" borderId="20" xfId="0" applyFont="1" applyFill="1" applyBorder="1" applyAlignment="1">
      <alignment horizontal="right" vertical="center" wrapText="1"/>
    </xf>
    <xf numFmtId="3" fontId="22" fillId="3" borderId="8" xfId="0" applyNumberFormat="1" applyFont="1" applyFill="1" applyBorder="1" applyAlignment="1">
      <alignment horizontal="center" vertical="center" wrapText="1"/>
    </xf>
    <xf numFmtId="3" fontId="22" fillId="7" borderId="21" xfId="0" applyNumberFormat="1" applyFont="1" applyFill="1" applyBorder="1" applyAlignment="1">
      <alignment horizontal="center" vertical="center" wrapText="1"/>
    </xf>
    <xf numFmtId="3" fontId="22" fillId="7" borderId="8" xfId="0" applyNumberFormat="1" applyFont="1" applyFill="1" applyBorder="1" applyAlignment="1">
      <alignment horizontal="center" vertical="center" wrapText="1"/>
    </xf>
    <xf numFmtId="3" fontId="28" fillId="7" borderId="22" xfId="0" applyNumberFormat="1" applyFont="1" applyFill="1" applyBorder="1" applyAlignment="1">
      <alignment horizontal="center" vertical="center" wrapText="1"/>
    </xf>
    <xf numFmtId="3" fontId="28" fillId="7" borderId="23" xfId="0" applyNumberFormat="1" applyFont="1" applyFill="1" applyBorder="1" applyAlignment="1">
      <alignment horizontal="center" vertical="center" wrapText="1"/>
    </xf>
    <xf numFmtId="3" fontId="22" fillId="8" borderId="21" xfId="0" applyNumberFormat="1" applyFont="1" applyFill="1" applyBorder="1" applyAlignment="1">
      <alignment horizontal="center" vertical="center" wrapText="1"/>
    </xf>
    <xf numFmtId="3" fontId="22" fillId="8" borderId="8" xfId="0" applyNumberFormat="1" applyFont="1" applyFill="1" applyBorder="1" applyAlignment="1">
      <alignment horizontal="center" vertical="center" wrapText="1"/>
    </xf>
    <xf numFmtId="3" fontId="28" fillId="8" borderId="22" xfId="0" applyNumberFormat="1" applyFont="1" applyFill="1" applyBorder="1" applyAlignment="1">
      <alignment horizontal="center" vertical="center" wrapText="1"/>
    </xf>
    <xf numFmtId="3" fontId="28" fillId="8" borderId="23" xfId="0" applyNumberFormat="1" applyFont="1" applyFill="1" applyBorder="1" applyAlignment="1">
      <alignment horizontal="center" vertical="center" wrapText="1"/>
    </xf>
    <xf numFmtId="3" fontId="22" fillId="9" borderId="21" xfId="0" applyNumberFormat="1" applyFont="1" applyFill="1" applyBorder="1" applyAlignment="1">
      <alignment horizontal="center" vertical="center" wrapText="1"/>
    </xf>
    <xf numFmtId="3" fontId="22" fillId="9" borderId="8" xfId="0" applyNumberFormat="1" applyFont="1" applyFill="1" applyBorder="1" applyAlignment="1">
      <alignment horizontal="center" vertical="center" wrapText="1"/>
    </xf>
    <xf numFmtId="3" fontId="28" fillId="9" borderId="22" xfId="0" applyNumberFormat="1" applyFont="1" applyFill="1" applyBorder="1" applyAlignment="1">
      <alignment horizontal="center" vertical="center" wrapText="1"/>
    </xf>
    <xf numFmtId="3" fontId="28" fillId="9" borderId="23" xfId="0" applyNumberFormat="1" applyFont="1" applyFill="1" applyBorder="1" applyAlignment="1">
      <alignment horizontal="center" vertical="center" wrapText="1"/>
    </xf>
    <xf numFmtId="3" fontId="28" fillId="11" borderId="24" xfId="0" applyNumberFormat="1" applyFont="1" applyFill="1" applyBorder="1" applyAlignment="1">
      <alignment horizontal="center" vertical="center" wrapText="1"/>
    </xf>
    <xf numFmtId="164" fontId="28" fillId="11" borderId="25" xfId="0" applyNumberFormat="1" applyFont="1" applyFill="1" applyBorder="1" applyAlignment="1">
      <alignment horizontal="center" vertical="center" wrapText="1"/>
    </xf>
    <xf numFmtId="3" fontId="28" fillId="12" borderId="26" xfId="0" applyNumberFormat="1" applyFont="1" applyFill="1" applyBorder="1" applyAlignment="1">
      <alignment horizontal="center" vertical="center" wrapText="1"/>
    </xf>
    <xf numFmtId="3" fontId="28" fillId="12" borderId="24" xfId="0" applyNumberFormat="1" applyFont="1" applyFill="1" applyBorder="1" applyAlignment="1">
      <alignment horizontal="center" vertical="center" wrapText="1"/>
    </xf>
    <xf numFmtId="3" fontId="28" fillId="13" borderId="26" xfId="0" applyNumberFormat="1" applyFont="1" applyFill="1" applyBorder="1" applyAlignment="1">
      <alignment horizontal="center" vertical="center" wrapText="1"/>
    </xf>
    <xf numFmtId="164" fontId="28" fillId="13" borderId="24" xfId="0" applyNumberFormat="1" applyFont="1" applyFill="1" applyBorder="1" applyAlignment="1">
      <alignment horizontal="center" vertical="center" wrapText="1"/>
    </xf>
    <xf numFmtId="164" fontId="28" fillId="12" borderId="25" xfId="0" applyNumberFormat="1" applyFont="1" applyFill="1" applyBorder="1" applyAlignment="1">
      <alignment horizontal="center" vertical="center" wrapText="1"/>
    </xf>
    <xf numFmtId="3" fontId="28" fillId="14" borderId="26" xfId="0" applyNumberFormat="1" applyFont="1" applyFill="1" applyBorder="1" applyAlignment="1">
      <alignment horizontal="center" vertical="center" wrapText="1"/>
    </xf>
    <xf numFmtId="0" fontId="15" fillId="15" borderId="24" xfId="0" applyFont="1" applyFill="1" applyBorder="1" applyAlignment="1">
      <alignment horizontal="left" vertical="center" wrapText="1"/>
    </xf>
    <xf numFmtId="3" fontId="15" fillId="16" borderId="26" xfId="0" applyNumberFormat="1" applyFont="1" applyFill="1" applyBorder="1" applyAlignment="1">
      <alignment horizontal="center" vertical="center" wrapText="1"/>
    </xf>
    <xf numFmtId="3" fontId="15" fillId="17" borderId="26" xfId="0" applyNumberFormat="1" applyFont="1" applyFill="1" applyBorder="1" applyAlignment="1">
      <alignment horizontal="center" vertical="center" wrapText="1"/>
    </xf>
    <xf numFmtId="3" fontId="15" fillId="17" borderId="24" xfId="0" applyNumberFormat="1" applyFont="1" applyFill="1" applyBorder="1" applyAlignment="1">
      <alignment horizontal="center" vertical="center" wrapText="1"/>
    </xf>
    <xf numFmtId="164" fontId="15" fillId="17" borderId="25" xfId="0" applyNumberFormat="1" applyFont="1" applyFill="1" applyBorder="1" applyAlignment="1">
      <alignment horizontal="center" vertical="center" wrapText="1"/>
    </xf>
    <xf numFmtId="3" fontId="15" fillId="18" borderId="26" xfId="0" applyNumberFormat="1" applyFont="1" applyFill="1" applyBorder="1" applyAlignment="1">
      <alignment horizontal="center" vertical="center" wrapText="1"/>
    </xf>
    <xf numFmtId="3" fontId="15" fillId="19" borderId="26" xfId="0" applyNumberFormat="1" applyFont="1" applyFill="1" applyBorder="1" applyAlignment="1">
      <alignment horizontal="center" vertical="center" wrapText="1"/>
    </xf>
    <xf numFmtId="3" fontId="15" fillId="19" borderId="24" xfId="0" applyNumberFormat="1" applyFont="1" applyFill="1" applyBorder="1" applyAlignment="1">
      <alignment horizontal="center" vertical="center" wrapText="1"/>
    </xf>
    <xf numFmtId="164" fontId="15" fillId="19" borderId="25" xfId="0" applyNumberFormat="1" applyFont="1" applyFill="1" applyBorder="1" applyAlignment="1">
      <alignment horizontal="center" vertical="center" wrapText="1"/>
    </xf>
    <xf numFmtId="3" fontId="15" fillId="20" borderId="26" xfId="0" applyNumberFormat="1" applyFont="1" applyFill="1" applyBorder="1" applyAlignment="1">
      <alignment horizontal="center" vertical="center" wrapText="1"/>
    </xf>
    <xf numFmtId="3" fontId="15" fillId="21" borderId="26" xfId="0" applyNumberFormat="1" applyFont="1" applyFill="1" applyBorder="1" applyAlignment="1">
      <alignment horizontal="center" vertical="center" wrapText="1"/>
    </xf>
    <xf numFmtId="3" fontId="15" fillId="21" borderId="24" xfId="0" applyNumberFormat="1" applyFont="1" applyFill="1" applyBorder="1" applyAlignment="1">
      <alignment horizontal="center" vertical="center" wrapText="1"/>
    </xf>
    <xf numFmtId="164" fontId="15" fillId="21" borderId="25" xfId="0" applyNumberFormat="1" applyFont="1" applyFill="1" applyBorder="1" applyAlignment="1">
      <alignment horizontal="center" vertical="center" wrapText="1"/>
    </xf>
    <xf numFmtId="3" fontId="15" fillId="22" borderId="26" xfId="0" applyNumberFormat="1" applyFont="1" applyFill="1" applyBorder="1" applyAlignment="1">
      <alignment horizontal="center" vertical="center" wrapText="1"/>
    </xf>
    <xf numFmtId="3" fontId="15" fillId="4" borderId="26" xfId="0" applyNumberFormat="1" applyFont="1" applyFill="1" applyBorder="1" applyAlignment="1">
      <alignment horizontal="center" vertical="center" wrapText="1"/>
    </xf>
    <xf numFmtId="3" fontId="15" fillId="4" borderId="24" xfId="0" applyNumberFormat="1" applyFont="1" applyFill="1" applyBorder="1" applyAlignment="1">
      <alignment horizontal="center" vertical="center" wrapText="1"/>
    </xf>
    <xf numFmtId="0" fontId="15" fillId="23" borderId="2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right"/>
    </xf>
    <xf numFmtId="0" fontId="15" fillId="0" borderId="0" xfId="0" applyFont="1"/>
    <xf numFmtId="0" fontId="25" fillId="0" borderId="6" xfId="0" applyFont="1" applyBorder="1" applyAlignment="1">
      <alignment horizontal="center" vertical="center"/>
    </xf>
    <xf numFmtId="3" fontId="13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6" borderId="0" xfId="0" applyFont="1" applyFill="1" applyBorder="1" applyAlignment="1">
      <alignment horizontal="left" vertical="center" wrapText="1"/>
    </xf>
    <xf numFmtId="3" fontId="16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0" xfId="0" applyNumberFormat="1" applyFont="1" applyFill="1" applyBorder="1" applyAlignment="1">
      <alignment horizontal="center" vertical="center" wrapText="1"/>
    </xf>
    <xf numFmtId="164" fontId="16" fillId="17" borderId="14" xfId="0" applyNumberFormat="1" applyFont="1" applyFill="1" applyBorder="1" applyAlignment="1">
      <alignment horizontal="center" vertical="center" wrapText="1"/>
    </xf>
    <xf numFmtId="3" fontId="16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0" xfId="0" applyNumberFormat="1" applyFont="1" applyFill="1" applyBorder="1" applyAlignment="1">
      <alignment horizontal="center" vertical="center" wrapText="1"/>
    </xf>
    <xf numFmtId="164" fontId="16" fillId="19" borderId="14" xfId="0" applyNumberFormat="1" applyFont="1" applyFill="1" applyBorder="1" applyAlignment="1">
      <alignment horizontal="center" vertical="center" wrapText="1"/>
    </xf>
    <xf numFmtId="3" fontId="16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0" xfId="0" applyNumberFormat="1" applyFont="1" applyFill="1" applyBorder="1" applyAlignment="1">
      <alignment horizontal="center" vertical="center" wrapText="1"/>
    </xf>
    <xf numFmtId="164" fontId="16" fillId="21" borderId="14" xfId="0" applyNumberFormat="1" applyFont="1" applyFill="1" applyBorder="1" applyAlignment="1">
      <alignment horizontal="center" vertical="center" wrapText="1"/>
    </xf>
    <xf numFmtId="3" fontId="16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0" xfId="0" applyNumberFormat="1" applyFont="1" applyFill="1" applyBorder="1" applyAlignment="1">
      <alignment horizontal="center" vertical="center" wrapText="1"/>
    </xf>
    <xf numFmtId="3" fontId="16" fillId="16" borderId="29" xfId="0" applyNumberFormat="1" applyFont="1" applyFill="1" applyBorder="1" applyAlignment="1">
      <alignment horizontal="center" vertical="center" wrapText="1"/>
    </xf>
    <xf numFmtId="3" fontId="16" fillId="17" borderId="29" xfId="0" applyNumberFormat="1" applyFont="1" applyFill="1" applyBorder="1" applyAlignment="1">
      <alignment horizontal="center" vertical="center" wrapText="1"/>
    </xf>
    <xf numFmtId="3" fontId="16" fillId="17" borderId="31" xfId="0" applyNumberFormat="1" applyFont="1" applyFill="1" applyBorder="1" applyAlignment="1">
      <alignment horizontal="center" vertical="center" wrapText="1"/>
    </xf>
    <xf numFmtId="164" fontId="16" fillId="17" borderId="32" xfId="0" applyNumberFormat="1" applyFont="1" applyFill="1" applyBorder="1" applyAlignment="1">
      <alignment horizontal="center" vertical="center" wrapText="1"/>
    </xf>
    <xf numFmtId="3" fontId="16" fillId="19" borderId="31" xfId="0" applyNumberFormat="1" applyFont="1" applyFill="1" applyBorder="1" applyAlignment="1">
      <alignment horizontal="center" vertical="center" wrapText="1"/>
    </xf>
    <xf numFmtId="164" fontId="16" fillId="19" borderId="32" xfId="0" applyNumberFormat="1" applyFont="1" applyFill="1" applyBorder="1" applyAlignment="1">
      <alignment horizontal="center" vertical="center" wrapText="1"/>
    </xf>
    <xf numFmtId="3" fontId="16" fillId="21" borderId="31" xfId="0" applyNumberFormat="1" applyFont="1" applyFill="1" applyBorder="1" applyAlignment="1">
      <alignment horizontal="center" vertical="center" wrapText="1"/>
    </xf>
    <xf numFmtId="164" fontId="16" fillId="21" borderId="32" xfId="0" applyNumberFormat="1" applyFont="1" applyFill="1" applyBorder="1" applyAlignment="1">
      <alignment horizontal="center" vertical="center" wrapText="1"/>
    </xf>
    <xf numFmtId="3" fontId="16" fillId="4" borderId="3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17" borderId="33" xfId="0" applyNumberFormat="1" applyFont="1" applyFill="1" applyBorder="1" applyAlignment="1">
      <alignment horizontal="center" vertical="center" wrapText="1"/>
    </xf>
    <xf numFmtId="3" fontId="22" fillId="26" borderId="21" xfId="0" applyNumberFormat="1" applyFont="1" applyFill="1" applyBorder="1" applyAlignment="1">
      <alignment horizontal="center" vertical="center" wrapText="1"/>
    </xf>
    <xf numFmtId="3" fontId="28" fillId="26" borderId="22" xfId="0" applyNumberFormat="1" applyFont="1" applyFill="1" applyBorder="1" applyAlignment="1">
      <alignment horizontal="center" vertical="center" wrapText="1"/>
    </xf>
    <xf numFmtId="3" fontId="22" fillId="26" borderId="8" xfId="0" applyNumberFormat="1" applyFont="1" applyFill="1" applyBorder="1" applyAlignment="1">
      <alignment horizontal="center" vertical="center" wrapText="1"/>
    </xf>
    <xf numFmtId="3" fontId="28" fillId="26" borderId="23" xfId="0" applyNumberFormat="1" applyFont="1" applyFill="1" applyBorder="1" applyAlignment="1">
      <alignment horizontal="center" vertical="center" wrapText="1"/>
    </xf>
    <xf numFmtId="3" fontId="28" fillId="23" borderId="26" xfId="0" applyNumberFormat="1" applyFont="1" applyFill="1" applyBorder="1" applyAlignment="1">
      <alignment horizontal="center" vertical="center" wrapText="1"/>
    </xf>
    <xf numFmtId="3" fontId="15" fillId="24" borderId="26" xfId="0" applyNumberFormat="1" applyFont="1" applyFill="1" applyBorder="1" applyAlignment="1">
      <alignment horizontal="center" vertical="center" wrapText="1"/>
    </xf>
    <xf numFmtId="3" fontId="16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5" fillId="25" borderId="26" xfId="0" applyNumberFormat="1" applyFont="1" applyFill="1" applyBorder="1" applyAlignment="1">
      <alignment horizontal="center" vertical="center" wrapText="1"/>
    </xf>
    <xf numFmtId="3" fontId="15" fillId="25" borderId="24" xfId="0" applyNumberFormat="1" applyFont="1" applyFill="1" applyBorder="1" applyAlignment="1">
      <alignment horizontal="center" vertical="center" wrapText="1"/>
    </xf>
    <xf numFmtId="3" fontId="16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0" xfId="0" applyNumberFormat="1" applyFont="1" applyFill="1" applyBorder="1" applyAlignment="1">
      <alignment horizontal="center" vertical="center" wrapText="1"/>
    </xf>
    <xf numFmtId="3" fontId="16" fillId="25" borderId="31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33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/>
    </xf>
    <xf numFmtId="0" fontId="14" fillId="0" borderId="9" xfId="0" applyFont="1" applyFill="1" applyBorder="1"/>
    <xf numFmtId="164" fontId="16" fillId="0" borderId="41" xfId="0" applyNumberFormat="1" applyFont="1" applyBorder="1" applyAlignment="1">
      <alignment horizontal="right"/>
    </xf>
    <xf numFmtId="0" fontId="15" fillId="5" borderId="2" xfId="0" applyFont="1" applyFill="1" applyBorder="1"/>
    <xf numFmtId="164" fontId="15" fillId="5" borderId="19" xfId="1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center"/>
    </xf>
    <xf numFmtId="164" fontId="15" fillId="0" borderId="19" xfId="1" applyNumberFormat="1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164" fontId="16" fillId="0" borderId="19" xfId="1" applyNumberFormat="1" applyFont="1" applyBorder="1" applyAlignment="1">
      <alignment horizontal="right"/>
    </xf>
    <xf numFmtId="0" fontId="15" fillId="5" borderId="2" xfId="0" applyFont="1" applyFill="1" applyBorder="1" applyAlignment="1">
      <alignment horizontal="left"/>
    </xf>
    <xf numFmtId="0" fontId="15" fillId="0" borderId="12" xfId="0" applyFont="1" applyBorder="1" applyAlignment="1">
      <alignment horizontal="left"/>
    </xf>
    <xf numFmtId="164" fontId="15" fillId="0" borderId="42" xfId="1" applyNumberFormat="1" applyFont="1" applyBorder="1" applyAlignment="1">
      <alignment horizontal="right"/>
    </xf>
    <xf numFmtId="0" fontId="0" fillId="0" borderId="0" xfId="0" applyFill="1"/>
    <xf numFmtId="0" fontId="15" fillId="0" borderId="0" xfId="0" applyFont="1" applyFill="1"/>
    <xf numFmtId="3" fontId="0" fillId="0" borderId="0" xfId="0" applyNumberFormat="1" applyFill="1" applyBorder="1"/>
    <xf numFmtId="0" fontId="14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8" fillId="0" borderId="12" xfId="0" applyFont="1" applyBorder="1" applyAlignment="1">
      <alignment horizontal="right"/>
    </xf>
    <xf numFmtId="164" fontId="16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5" fillId="0" borderId="12" xfId="0" applyFont="1" applyBorder="1"/>
    <xf numFmtId="164" fontId="16" fillId="0" borderId="42" xfId="0" applyNumberFormat="1" applyFont="1" applyBorder="1" applyAlignment="1">
      <alignment horizontal="right"/>
    </xf>
    <xf numFmtId="0" fontId="14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5" fillId="0" borderId="2" xfId="0" applyFont="1" applyBorder="1"/>
    <xf numFmtId="0" fontId="17" fillId="0" borderId="2" xfId="0" applyFont="1" applyBorder="1"/>
    <xf numFmtId="164" fontId="15" fillId="0" borderId="19" xfId="0" applyNumberFormat="1" applyFont="1" applyBorder="1" applyAlignment="1">
      <alignment horizontal="right"/>
    </xf>
    <xf numFmtId="0" fontId="17" fillId="0" borderId="12" xfId="0" applyFont="1" applyBorder="1"/>
    <xf numFmtId="0" fontId="15" fillId="0" borderId="17" xfId="0" applyFont="1" applyBorder="1" applyAlignment="1">
      <alignment horizontal="left"/>
    </xf>
    <xf numFmtId="164" fontId="15" fillId="0" borderId="17" xfId="1" applyNumberFormat="1" applyFont="1" applyBorder="1" applyAlignment="1">
      <alignment horizontal="right"/>
    </xf>
    <xf numFmtId="3" fontId="22" fillId="3" borderId="15" xfId="0" applyNumberFormat="1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3" fontId="22" fillId="3" borderId="17" xfId="0" quotePrefix="1" applyNumberFormat="1" applyFont="1" applyFill="1" applyBorder="1" applyAlignment="1">
      <alignment horizontal="center"/>
    </xf>
    <xf numFmtId="165" fontId="22" fillId="3" borderId="17" xfId="0" quotePrefix="1" applyNumberFormat="1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0" fontId="22" fillId="3" borderId="42" xfId="0" applyFont="1" applyFill="1" applyBorder="1" applyAlignment="1">
      <alignment horizontal="center"/>
    </xf>
    <xf numFmtId="164" fontId="15" fillId="0" borderId="42" xfId="0" applyNumberFormat="1" applyFont="1" applyBorder="1" applyAlignment="1">
      <alignment horizontal="right"/>
    </xf>
    <xf numFmtId="0" fontId="12" fillId="24" borderId="20" xfId="0" applyFont="1" applyFill="1" applyBorder="1" applyAlignment="1">
      <alignment horizontal="center" vertical="center" wrapText="1"/>
    </xf>
    <xf numFmtId="0" fontId="12" fillId="24" borderId="23" xfId="0" applyFont="1" applyFill="1" applyBorder="1" applyAlignment="1">
      <alignment horizontal="center" vertical="center" wrapText="1"/>
    </xf>
    <xf numFmtId="3" fontId="15" fillId="18" borderId="29" xfId="0" applyNumberFormat="1" applyFont="1" applyFill="1" applyBorder="1" applyAlignment="1">
      <alignment horizontal="center" vertical="center" wrapText="1"/>
    </xf>
    <xf numFmtId="3" fontId="15" fillId="19" borderId="29" xfId="0" applyNumberFormat="1" applyFont="1" applyFill="1" applyBorder="1" applyAlignment="1">
      <alignment horizontal="center" vertical="center" wrapText="1"/>
    </xf>
    <xf numFmtId="3" fontId="15" fillId="20" borderId="29" xfId="0" applyNumberFormat="1" applyFont="1" applyFill="1" applyBorder="1" applyAlignment="1">
      <alignment horizontal="center" vertical="center" wrapText="1"/>
    </xf>
    <xf numFmtId="3" fontId="15" fillId="21" borderId="29" xfId="0" applyNumberFormat="1" applyFont="1" applyFill="1" applyBorder="1" applyAlignment="1">
      <alignment horizontal="center" vertical="center" wrapText="1"/>
    </xf>
    <xf numFmtId="3" fontId="15" fillId="22" borderId="29" xfId="0" applyNumberFormat="1" applyFont="1" applyFill="1" applyBorder="1" applyAlignment="1">
      <alignment horizontal="center" vertical="center" wrapText="1"/>
    </xf>
    <xf numFmtId="3" fontId="15" fillId="4" borderId="29" xfId="0" applyNumberFormat="1" applyFont="1" applyFill="1" applyBorder="1" applyAlignment="1">
      <alignment horizontal="center" vertical="center" wrapText="1"/>
    </xf>
    <xf numFmtId="3" fontId="15" fillId="24" borderId="29" xfId="0" applyNumberFormat="1" applyFont="1" applyFill="1" applyBorder="1" applyAlignment="1">
      <alignment horizontal="center" vertical="center" wrapText="1"/>
    </xf>
    <xf numFmtId="3" fontId="15" fillId="25" borderId="29" xfId="0" applyNumberFormat="1" applyFont="1" applyFill="1" applyBorder="1" applyAlignment="1">
      <alignment horizontal="center" vertical="center" wrapText="1"/>
    </xf>
    <xf numFmtId="3" fontId="16" fillId="17" borderId="23" xfId="0" applyNumberFormat="1" applyFont="1" applyFill="1" applyBorder="1" applyAlignment="1">
      <alignment horizontal="center" vertical="center" wrapText="1"/>
    </xf>
    <xf numFmtId="164" fontId="28" fillId="23" borderId="24" xfId="0" applyNumberFormat="1" applyFont="1" applyFill="1" applyBorder="1" applyAlignment="1">
      <alignment horizontal="center" vertical="center" wrapText="1"/>
    </xf>
    <xf numFmtId="164" fontId="15" fillId="25" borderId="25" xfId="0" applyNumberFormat="1" applyFont="1" applyFill="1" applyBorder="1" applyAlignment="1">
      <alignment horizontal="center" vertical="center" wrapText="1"/>
    </xf>
    <xf numFmtId="164" fontId="16" fillId="25" borderId="14" xfId="0" applyNumberFormat="1" applyFont="1" applyFill="1" applyBorder="1" applyAlignment="1">
      <alignment horizontal="center" vertical="center" wrapText="1"/>
    </xf>
    <xf numFmtId="164" fontId="16" fillId="25" borderId="32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18" xfId="0" applyNumberFormat="1" applyFont="1" applyFill="1" applyBorder="1" applyAlignment="1">
      <alignment horizontal="center" vertical="center" wrapText="1"/>
    </xf>
    <xf numFmtId="3" fontId="22" fillId="3" borderId="21" xfId="0" quotePrefix="1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5" fillId="0" borderId="1" xfId="0" applyNumberFormat="1" applyFont="1" applyFill="1" applyBorder="1" applyAlignment="1" applyProtection="1">
      <alignment horizontal="right"/>
    </xf>
    <xf numFmtId="0" fontId="28" fillId="10" borderId="24" xfId="0" applyFont="1" applyFill="1" applyBorder="1" applyAlignment="1">
      <alignment horizontal="center" vertical="center" wrapText="1"/>
    </xf>
    <xf numFmtId="0" fontId="18" fillId="5" borderId="33" xfId="0" applyFont="1" applyFill="1" applyBorder="1" applyAlignment="1">
      <alignment horizontal="right" vertical="center" wrapText="1"/>
    </xf>
    <xf numFmtId="3" fontId="18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8" fillId="17" borderId="18" xfId="0" applyNumberFormat="1" applyFont="1" applyFill="1" applyBorder="1" applyAlignment="1">
      <alignment horizontal="center" vertical="center" wrapText="1"/>
    </xf>
    <xf numFmtId="3" fontId="18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33" xfId="0" applyNumberFormat="1" applyFont="1" applyFill="1" applyBorder="1" applyAlignment="1">
      <alignment horizontal="center" vertical="center" wrapText="1"/>
    </xf>
    <xf numFmtId="164" fontId="18" fillId="19" borderId="18" xfId="0" applyNumberFormat="1" applyFont="1" applyFill="1" applyBorder="1" applyAlignment="1">
      <alignment horizontal="center" vertical="center" wrapText="1"/>
    </xf>
    <xf numFmtId="3" fontId="18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33" xfId="0" applyNumberFormat="1" applyFont="1" applyFill="1" applyBorder="1" applyAlignment="1">
      <alignment horizontal="center" vertical="center" wrapText="1"/>
    </xf>
    <xf numFmtId="164" fontId="18" fillId="21" borderId="18" xfId="0" applyNumberFormat="1" applyFont="1" applyFill="1" applyBorder="1" applyAlignment="1">
      <alignment horizontal="center" vertical="center" wrapText="1"/>
    </xf>
    <xf numFmtId="3" fontId="18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33" xfId="0" applyNumberFormat="1" applyFont="1" applyFill="1" applyBorder="1" applyAlignment="1">
      <alignment horizontal="center" vertical="center" wrapText="1"/>
    </xf>
    <xf numFmtId="3" fontId="16" fillId="17" borderId="43" xfId="0" applyNumberFormat="1" applyFont="1" applyFill="1" applyBorder="1" applyAlignment="1">
      <alignment horizontal="center" vertical="center" wrapText="1"/>
    </xf>
    <xf numFmtId="164" fontId="16" fillId="17" borderId="44" xfId="0" applyNumberFormat="1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right" vertical="center" wrapText="1"/>
    </xf>
    <xf numFmtId="3" fontId="18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3" fontId="18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3" xfId="0" applyNumberFormat="1" applyFont="1" applyFill="1" applyBorder="1" applyAlignment="1">
      <alignment horizontal="center" vertical="center" wrapText="1"/>
    </xf>
    <xf numFmtId="164" fontId="18" fillId="19" borderId="44" xfId="0" applyNumberFormat="1" applyFont="1" applyFill="1" applyBorder="1" applyAlignment="1">
      <alignment horizontal="center" vertical="center" wrapText="1"/>
    </xf>
    <xf numFmtId="3" fontId="18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3" xfId="0" applyNumberFormat="1" applyFont="1" applyFill="1" applyBorder="1" applyAlignment="1">
      <alignment horizontal="center" vertical="center" wrapText="1"/>
    </xf>
    <xf numFmtId="164" fontId="18" fillId="21" borderId="44" xfId="0" applyNumberFormat="1" applyFont="1" applyFill="1" applyBorder="1" applyAlignment="1">
      <alignment horizontal="center" vertical="center" wrapText="1"/>
    </xf>
    <xf numFmtId="0" fontId="12" fillId="24" borderId="45" xfId="0" applyFont="1" applyFill="1" applyBorder="1" applyAlignment="1">
      <alignment horizontal="center" vertical="center" wrapText="1"/>
    </xf>
    <xf numFmtId="3" fontId="16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45" xfId="0" applyNumberFormat="1" applyFont="1" applyFill="1" applyBorder="1" applyAlignment="1">
      <alignment horizontal="center" vertical="center" wrapText="1"/>
    </xf>
    <xf numFmtId="164" fontId="16" fillId="17" borderId="46" xfId="0" applyNumberFormat="1" applyFont="1" applyFill="1" applyBorder="1" applyAlignment="1">
      <alignment horizontal="center" vertical="center" wrapText="1"/>
    </xf>
    <xf numFmtId="3" fontId="16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45" xfId="0" applyNumberFormat="1" applyFont="1" applyFill="1" applyBorder="1" applyAlignment="1">
      <alignment horizontal="center" vertical="center" wrapText="1"/>
    </xf>
    <xf numFmtId="164" fontId="16" fillId="19" borderId="46" xfId="0" applyNumberFormat="1" applyFont="1" applyFill="1" applyBorder="1" applyAlignment="1">
      <alignment horizontal="center" vertical="center" wrapText="1"/>
    </xf>
    <xf numFmtId="3" fontId="16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45" xfId="0" applyNumberFormat="1" applyFont="1" applyFill="1" applyBorder="1" applyAlignment="1">
      <alignment horizontal="center" vertical="center" wrapText="1"/>
    </xf>
    <xf numFmtId="164" fontId="16" fillId="21" borderId="46" xfId="0" applyNumberFormat="1" applyFont="1" applyFill="1" applyBorder="1" applyAlignment="1">
      <alignment horizontal="center" vertical="center" wrapText="1"/>
    </xf>
    <xf numFmtId="3" fontId="16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2" xfId="0" applyNumberFormat="1" applyFont="1" applyFill="1" applyBorder="1" applyAlignment="1">
      <alignment horizontal="center" vertical="center" wrapText="1"/>
    </xf>
    <xf numFmtId="164" fontId="16" fillId="19" borderId="36" xfId="0" applyNumberFormat="1" applyFont="1" applyFill="1" applyBorder="1" applyAlignment="1">
      <alignment horizontal="center" vertical="center" wrapText="1"/>
    </xf>
    <xf numFmtId="3" fontId="16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2" xfId="0" applyNumberFormat="1" applyFont="1" applyFill="1" applyBorder="1" applyAlignment="1">
      <alignment horizontal="center" vertical="center" wrapText="1"/>
    </xf>
    <xf numFmtId="164" fontId="16" fillId="21" borderId="36" xfId="0" applyNumberFormat="1" applyFont="1" applyFill="1" applyBorder="1" applyAlignment="1">
      <alignment horizontal="center" vertical="center" wrapText="1"/>
    </xf>
    <xf numFmtId="164" fontId="16" fillId="17" borderId="16" xfId="0" applyNumberFormat="1" applyFont="1" applyFill="1" applyBorder="1" applyAlignment="1">
      <alignment horizontal="center" vertical="center" wrapText="1"/>
    </xf>
    <xf numFmtId="3" fontId="18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3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18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right"/>
      <protection locked="0"/>
    </xf>
    <xf numFmtId="3" fontId="12" fillId="0" borderId="1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164" fontId="12" fillId="0" borderId="19" xfId="1" applyNumberFormat="1" applyFont="1" applyBorder="1" applyAlignment="1">
      <alignment horizontal="right"/>
    </xf>
    <xf numFmtId="3" fontId="16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3" xfId="0" applyNumberFormat="1" applyFont="1" applyFill="1" applyBorder="1" applyAlignment="1">
      <alignment horizontal="center" vertical="center" wrapText="1"/>
    </xf>
    <xf numFmtId="3" fontId="16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3" xfId="0" applyNumberFormat="1" applyFont="1" applyFill="1" applyBorder="1" applyAlignment="1">
      <alignment horizontal="center" vertical="center" wrapText="1"/>
    </xf>
    <xf numFmtId="164" fontId="16" fillId="25" borderId="16" xfId="0" applyNumberFormat="1" applyFont="1" applyFill="1" applyBorder="1" applyAlignment="1">
      <alignment horizontal="center" vertical="center" wrapText="1"/>
    </xf>
    <xf numFmtId="164" fontId="28" fillId="14" borderId="24" xfId="0" applyNumberFormat="1" applyFont="1" applyFill="1" applyBorder="1" applyAlignment="1">
      <alignment horizontal="center" vertical="center" wrapText="1"/>
    </xf>
    <xf numFmtId="164" fontId="15" fillId="4" borderId="25" xfId="0" applyNumberFormat="1" applyFont="1" applyFill="1" applyBorder="1" applyAlignment="1">
      <alignment horizontal="center" vertical="center" wrapText="1"/>
    </xf>
    <xf numFmtId="164" fontId="16" fillId="4" borderId="14" xfId="0" applyNumberFormat="1" applyFont="1" applyFill="1" applyBorder="1" applyAlignment="1">
      <alignment horizontal="center" vertical="center" wrapText="1"/>
    </xf>
    <xf numFmtId="164" fontId="16" fillId="4" borderId="32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6" fillId="4" borderId="16" xfId="0" applyNumberFormat="1" applyFont="1" applyFill="1" applyBorder="1" applyAlignment="1">
      <alignment horizontal="center" vertical="center" wrapText="1"/>
    </xf>
    <xf numFmtId="164" fontId="18" fillId="4" borderId="18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3" fontId="16" fillId="19" borderId="23" xfId="0" applyNumberFormat="1" applyFont="1" applyFill="1" applyBorder="1" applyAlignment="1">
      <alignment horizontal="center" vertical="center" wrapText="1"/>
    </xf>
    <xf numFmtId="164" fontId="16" fillId="19" borderId="16" xfId="0" applyNumberFormat="1" applyFont="1" applyFill="1" applyBorder="1" applyAlignment="1">
      <alignment horizontal="center" vertical="center" wrapText="1"/>
    </xf>
    <xf numFmtId="3" fontId="16" fillId="21" borderId="23" xfId="0" applyNumberFormat="1" applyFont="1" applyFill="1" applyBorder="1" applyAlignment="1">
      <alignment horizontal="center" vertical="center" wrapText="1"/>
    </xf>
    <xf numFmtId="164" fontId="16" fillId="21" borderId="16" xfId="0" applyNumberFormat="1" applyFont="1" applyFill="1" applyBorder="1" applyAlignment="1">
      <alignment horizontal="center" vertical="center" wrapText="1"/>
    </xf>
    <xf numFmtId="3" fontId="18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6" borderId="8" xfId="0" applyNumberFormat="1" applyFont="1" applyFill="1" applyBorder="1" applyAlignment="1">
      <alignment horizontal="center"/>
    </xf>
    <xf numFmtId="3" fontId="18" fillId="17" borderId="23" xfId="0" applyNumberFormat="1" applyFont="1" applyFill="1" applyBorder="1" applyAlignment="1">
      <alignment horizontal="center"/>
    </xf>
    <xf numFmtId="3" fontId="18" fillId="27" borderId="35" xfId="0" applyNumberFormat="1" applyFont="1" applyFill="1" applyBorder="1" applyAlignment="1">
      <alignment horizontal="center"/>
    </xf>
    <xf numFmtId="3" fontId="18" fillId="19" borderId="23" xfId="0" applyNumberFormat="1" applyFont="1" applyFill="1" applyBorder="1" applyAlignment="1">
      <alignment horizontal="center"/>
    </xf>
    <xf numFmtId="3" fontId="18" fillId="28" borderId="23" xfId="0" applyNumberFormat="1" applyFont="1" applyFill="1" applyBorder="1" applyAlignment="1">
      <alignment horizontal="center"/>
    </xf>
    <xf numFmtId="3" fontId="18" fillId="21" borderId="23" xfId="0" applyNumberFormat="1" applyFont="1" applyFill="1" applyBorder="1" applyAlignment="1">
      <alignment horizontal="center"/>
    </xf>
    <xf numFmtId="3" fontId="18" fillId="29" borderId="23" xfId="0" applyNumberFormat="1" applyFont="1" applyFill="1" applyBorder="1" applyAlignment="1">
      <alignment horizontal="center"/>
    </xf>
    <xf numFmtId="3" fontId="18" fillId="4" borderId="23" xfId="0" applyNumberFormat="1" applyFont="1" applyFill="1" applyBorder="1" applyAlignment="1">
      <alignment horizontal="center"/>
    </xf>
    <xf numFmtId="3" fontId="18" fillId="30" borderId="23" xfId="0" applyNumberFormat="1" applyFont="1" applyFill="1" applyBorder="1" applyAlignment="1">
      <alignment horizontal="center"/>
    </xf>
    <xf numFmtId="3" fontId="18" fillId="31" borderId="23" xfId="0" applyNumberFormat="1" applyFont="1" applyFill="1" applyBorder="1" applyAlignment="1">
      <alignment horizontal="center"/>
    </xf>
    <xf numFmtId="164" fontId="18" fillId="17" borderId="23" xfId="0" applyNumberFormat="1" applyFont="1" applyFill="1" applyBorder="1" applyAlignment="1">
      <alignment horizontal="center" vertical="center" wrapText="1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left" vertical="center" wrapText="1"/>
    </xf>
    <xf numFmtId="0" fontId="15" fillId="15" borderId="26" xfId="0" applyFont="1" applyFill="1" applyBorder="1" applyAlignment="1">
      <alignment vertical="center" wrapText="1"/>
    </xf>
    <xf numFmtId="0" fontId="11" fillId="0" borderId="0" xfId="3"/>
    <xf numFmtId="0" fontId="13" fillId="0" borderId="0" xfId="0" applyFont="1" applyBorder="1" applyAlignment="1"/>
    <xf numFmtId="3" fontId="13" fillId="0" borderId="0" xfId="0" applyNumberFormat="1" applyFont="1" applyBorder="1" applyAlignment="1"/>
    <xf numFmtId="3" fontId="13" fillId="0" borderId="0" xfId="0" applyNumberFormat="1" applyFont="1" applyFill="1" applyBorder="1" applyAlignment="1"/>
    <xf numFmtId="0" fontId="32" fillId="7" borderId="15" xfId="3" applyFont="1" applyFill="1" applyBorder="1" applyAlignment="1">
      <alignment horizontal="center" vertical="center" wrapText="1"/>
    </xf>
    <xf numFmtId="0" fontId="32" fillId="32" borderId="15" xfId="3" applyFont="1" applyFill="1" applyBorder="1" applyAlignment="1">
      <alignment horizontal="center" wrapText="1"/>
    </xf>
    <xf numFmtId="0" fontId="10" fillId="0" borderId="47" xfId="3" applyFont="1" applyBorder="1"/>
    <xf numFmtId="0" fontId="10" fillId="0" borderId="47" xfId="3" applyFont="1" applyBorder="1" applyAlignment="1">
      <alignment wrapText="1"/>
    </xf>
    <xf numFmtId="0" fontId="15" fillId="5" borderId="12" xfId="0" applyFont="1" applyFill="1" applyBorder="1" applyAlignment="1">
      <alignment horizontal="left"/>
    </xf>
    <xf numFmtId="3" fontId="15" fillId="5" borderId="17" xfId="0" applyNumberFormat="1" applyFont="1" applyFill="1" applyBorder="1" applyAlignment="1">
      <alignment horizontal="right"/>
    </xf>
    <xf numFmtId="164" fontId="15" fillId="5" borderId="42" xfId="1" applyNumberFormat="1" applyFont="1" applyFill="1" applyBorder="1" applyAlignment="1">
      <alignment horizontal="right"/>
    </xf>
    <xf numFmtId="0" fontId="33" fillId="0" borderId="47" xfId="0" applyNumberFormat="1" applyFont="1" applyBorder="1"/>
    <xf numFmtId="0" fontId="10" fillId="0" borderId="15" xfId="3" applyFont="1" applyBorder="1" applyAlignment="1">
      <alignment wrapText="1"/>
    </xf>
    <xf numFmtId="0" fontId="9" fillId="0" borderId="49" xfId="3" applyFont="1" applyBorder="1" applyAlignment="1">
      <alignment wrapText="1"/>
    </xf>
    <xf numFmtId="0" fontId="33" fillId="0" borderId="49" xfId="0" applyNumberFormat="1" applyFont="1" applyBorder="1"/>
    <xf numFmtId="0" fontId="10" fillId="0" borderId="15" xfId="3" applyFont="1" applyBorder="1"/>
    <xf numFmtId="0" fontId="9" fillId="0" borderId="49" xfId="3" applyFont="1" applyBorder="1"/>
    <xf numFmtId="0" fontId="7" fillId="0" borderId="0" xfId="3" applyFont="1"/>
    <xf numFmtId="3" fontId="13" fillId="0" borderId="50" xfId="0" applyNumberFormat="1" applyFont="1" applyFill="1" applyBorder="1" applyAlignment="1">
      <alignment horizontal="center" vertical="center"/>
    </xf>
    <xf numFmtId="3" fontId="13" fillId="0" borderId="17" xfId="0" applyNumberFormat="1" applyFont="1" applyFill="1" applyBorder="1" applyAlignment="1">
      <alignment horizontal="center" vertical="center"/>
    </xf>
    <xf numFmtId="3" fontId="13" fillId="0" borderId="50" xfId="0" quotePrefix="1" applyNumberFormat="1" applyFont="1" applyFill="1" applyBorder="1" applyAlignment="1">
      <alignment horizontal="center" vertical="center"/>
    </xf>
    <xf numFmtId="3" fontId="13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3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3" fillId="21" borderId="53" xfId="0" applyNumberFormat="1" applyFont="1" applyFill="1" applyBorder="1"/>
    <xf numFmtId="0" fontId="33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3" fillId="0" borderId="58" xfId="0" applyNumberFormat="1" applyFont="1" applyFill="1" applyBorder="1" applyAlignment="1">
      <alignment horizontal="center"/>
    </xf>
    <xf numFmtId="3" fontId="13" fillId="0" borderId="50" xfId="0" quotePrefix="1" applyNumberFormat="1" applyFont="1" applyFill="1" applyBorder="1" applyAlignment="1">
      <alignment horizontal="center"/>
    </xf>
    <xf numFmtId="3" fontId="13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3" fontId="28" fillId="13" borderId="24" xfId="0" applyNumberFormat="1" applyFont="1" applyFill="1" applyBorder="1" applyAlignment="1">
      <alignment horizontal="center" vertical="center" wrapText="1"/>
    </xf>
    <xf numFmtId="3" fontId="28" fillId="14" borderId="24" xfId="0" applyNumberFormat="1" applyFont="1" applyFill="1" applyBorder="1" applyAlignment="1">
      <alignment horizontal="center" vertical="center" wrapText="1"/>
    </xf>
    <xf numFmtId="3" fontId="29" fillId="23" borderId="24" xfId="0" applyNumberFormat="1" applyFont="1" applyFill="1" applyBorder="1" applyAlignment="1">
      <alignment horizontal="center" vertical="center" wrapText="1"/>
    </xf>
    <xf numFmtId="3" fontId="18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2" xfId="0" applyNumberFormat="1" applyFont="1" applyFill="1" applyBorder="1" applyAlignment="1">
      <alignment horizontal="center" vertical="center" wrapText="1"/>
    </xf>
    <xf numFmtId="164" fontId="18" fillId="25" borderId="64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164" fontId="22" fillId="3" borderId="36" xfId="0" applyNumberFormat="1" applyFont="1" applyFill="1" applyBorder="1" applyAlignment="1">
      <alignment horizontal="center" vertical="center" wrapText="1"/>
    </xf>
    <xf numFmtId="164" fontId="22" fillId="3" borderId="16" xfId="0" applyNumberFormat="1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horizontal="center" vertical="center" wrapText="1"/>
    </xf>
    <xf numFmtId="164" fontId="22" fillId="7" borderId="22" xfId="0" applyNumberFormat="1" applyFont="1" applyFill="1" applyBorder="1" applyAlignment="1">
      <alignment horizontal="center" vertical="center" wrapText="1"/>
    </xf>
    <xf numFmtId="164" fontId="22" fillId="7" borderId="23" xfId="0" applyNumberFormat="1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28" fillId="26" borderId="37" xfId="0" applyFont="1" applyFill="1" applyBorder="1" applyAlignment="1">
      <alignment horizontal="center" vertical="center" wrapText="1"/>
    </xf>
    <xf numFmtId="0" fontId="28" fillId="26" borderId="38" xfId="0" applyFont="1" applyFill="1" applyBorder="1" applyAlignment="1">
      <alignment horizontal="center" vertical="center" wrapText="1"/>
    </xf>
    <xf numFmtId="0" fontId="28" fillId="26" borderId="39" xfId="0" applyFont="1" applyFill="1" applyBorder="1" applyAlignment="1">
      <alignment horizontal="center" vertical="center" wrapText="1"/>
    </xf>
    <xf numFmtId="0" fontId="22" fillId="26" borderId="34" xfId="0" applyFont="1" applyFill="1" applyBorder="1" applyAlignment="1">
      <alignment horizontal="center" vertical="center" wrapText="1"/>
    </xf>
    <xf numFmtId="0" fontId="22" fillId="26" borderId="35" xfId="0" applyFont="1" applyFill="1" applyBorder="1" applyAlignment="1">
      <alignment horizontal="center" vertical="center" wrapText="1"/>
    </xf>
    <xf numFmtId="164" fontId="22" fillId="26" borderId="22" xfId="0" applyNumberFormat="1" applyFont="1" applyFill="1" applyBorder="1" applyAlignment="1">
      <alignment horizontal="center" vertical="center" wrapText="1"/>
    </xf>
    <xf numFmtId="164" fontId="22" fillId="26" borderId="23" xfId="0" applyNumberFormat="1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 wrapText="1"/>
    </xf>
    <xf numFmtId="0" fontId="22" fillId="8" borderId="23" xfId="0" applyFont="1" applyFill="1" applyBorder="1" applyAlignment="1">
      <alignment horizontal="center" vertical="center" wrapText="1"/>
    </xf>
    <xf numFmtId="164" fontId="22" fillId="8" borderId="36" xfId="0" applyNumberFormat="1" applyFont="1" applyFill="1" applyBorder="1" applyAlignment="1">
      <alignment horizontal="center" vertical="center" wrapText="1"/>
    </xf>
    <xf numFmtId="164" fontId="22" fillId="8" borderId="16" xfId="0" applyNumberFormat="1" applyFont="1" applyFill="1" applyBorder="1" applyAlignment="1">
      <alignment horizontal="center" vertical="center" wrapText="1"/>
    </xf>
    <xf numFmtId="0" fontId="28" fillId="9" borderId="37" xfId="0" applyFont="1" applyFill="1" applyBorder="1" applyAlignment="1">
      <alignment horizontal="center" vertical="center" wrapText="1"/>
    </xf>
    <xf numFmtId="0" fontId="28" fillId="9" borderId="38" xfId="0" applyFont="1" applyFill="1" applyBorder="1" applyAlignment="1">
      <alignment horizontal="center" vertical="center" wrapText="1"/>
    </xf>
    <xf numFmtId="0" fontId="28" fillId="9" borderId="39" xfId="0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center" vertical="center" wrapText="1"/>
    </xf>
    <xf numFmtId="0" fontId="28" fillId="3" borderId="37" xfId="0" quotePrefix="1" applyFont="1" applyFill="1" applyBorder="1" applyAlignment="1">
      <alignment horizontal="center" vertical="center" wrapText="1"/>
    </xf>
    <xf numFmtId="0" fontId="28" fillId="3" borderId="38" xfId="0" applyFont="1" applyFill="1" applyBorder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 wrapText="1"/>
    </xf>
    <xf numFmtId="0" fontId="28" fillId="7" borderId="37" xfId="0" applyFont="1" applyFill="1" applyBorder="1" applyAlignment="1">
      <alignment horizontal="center" vertical="center" wrapText="1"/>
    </xf>
    <xf numFmtId="0" fontId="28" fillId="7" borderId="38" xfId="0" applyFont="1" applyFill="1" applyBorder="1" applyAlignment="1">
      <alignment horizontal="center" vertical="center" wrapText="1"/>
    </xf>
    <xf numFmtId="0" fontId="28" fillId="7" borderId="39" xfId="0" applyFont="1" applyFill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 wrapText="1"/>
    </xf>
    <xf numFmtId="0" fontId="28" fillId="8" borderId="38" xfId="0" applyFont="1" applyFill="1" applyBorder="1" applyAlignment="1">
      <alignment horizontal="center" vertical="center" wrapText="1"/>
    </xf>
    <xf numFmtId="0" fontId="28" fillId="8" borderId="39" xfId="0" applyFont="1" applyFill="1" applyBorder="1" applyAlignment="1">
      <alignment horizontal="center" vertical="center" wrapText="1"/>
    </xf>
    <xf numFmtId="0" fontId="22" fillId="9" borderId="34" xfId="0" applyFont="1" applyFill="1" applyBorder="1" applyAlignment="1">
      <alignment horizontal="center" vertical="center" wrapText="1"/>
    </xf>
    <xf numFmtId="0" fontId="22" fillId="9" borderId="35" xfId="0" applyFont="1" applyFill="1" applyBorder="1" applyAlignment="1">
      <alignment horizontal="center" vertical="center" wrapText="1"/>
    </xf>
    <xf numFmtId="164" fontId="22" fillId="9" borderId="22" xfId="0" applyNumberFormat="1" applyFont="1" applyFill="1" applyBorder="1" applyAlignment="1">
      <alignment horizontal="center" vertical="center" wrapText="1"/>
    </xf>
    <xf numFmtId="164" fontId="22" fillId="9" borderId="23" xfId="0" applyNumberFormat="1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15" borderId="26" xfId="0" applyFont="1" applyFill="1" applyBorder="1" applyAlignment="1">
      <alignment horizontal="center" vertical="center" wrapText="1"/>
    </xf>
    <xf numFmtId="0" fontId="13" fillId="15" borderId="27" xfId="0" applyFont="1" applyFill="1" applyBorder="1" applyAlignment="1">
      <alignment horizontal="center" vertical="center" wrapText="1"/>
    </xf>
    <xf numFmtId="0" fontId="13" fillId="15" borderId="25" xfId="0" applyFont="1" applyFill="1" applyBorder="1" applyAlignment="1">
      <alignment horizontal="center" vertical="center" wrapText="1"/>
    </xf>
    <xf numFmtId="0" fontId="2" fillId="17" borderId="9" xfId="3" applyFont="1" applyFill="1" applyBorder="1" applyAlignment="1">
      <alignment horizontal="center"/>
    </xf>
    <xf numFmtId="0" fontId="11" fillId="17" borderId="35" xfId="3" applyFill="1" applyBorder="1" applyAlignment="1">
      <alignment horizontal="center"/>
    </xf>
    <xf numFmtId="0" fontId="11" fillId="17" borderId="41" xfId="3" applyFill="1" applyBorder="1" applyAlignment="1">
      <alignment horizontal="center"/>
    </xf>
    <xf numFmtId="0" fontId="11" fillId="17" borderId="12" xfId="3" applyFill="1" applyBorder="1" applyAlignment="1">
      <alignment horizontal="center"/>
    </xf>
    <xf numFmtId="0" fontId="11" fillId="17" borderId="48" xfId="3" applyFill="1" applyBorder="1" applyAlignment="1">
      <alignment horizontal="center"/>
    </xf>
    <xf numFmtId="0" fontId="11" fillId="17" borderId="42" xfId="3" applyFill="1" applyBorder="1" applyAlignment="1">
      <alignment horizontal="center"/>
    </xf>
    <xf numFmtId="0" fontId="32" fillId="32" borderId="17" xfId="3" applyFont="1" applyFill="1" applyBorder="1" applyAlignment="1">
      <alignment horizontal="center" wrapText="1"/>
    </xf>
    <xf numFmtId="0" fontId="2" fillId="19" borderId="9" xfId="3" applyFont="1" applyFill="1" applyBorder="1" applyAlignment="1">
      <alignment horizontal="center"/>
    </xf>
    <xf numFmtId="0" fontId="11" fillId="19" borderId="35" xfId="3" applyFill="1" applyBorder="1" applyAlignment="1">
      <alignment horizontal="center"/>
    </xf>
    <xf numFmtId="0" fontId="11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1" fillId="19" borderId="48" xfId="3" applyFill="1" applyBorder="1" applyAlignment="1">
      <alignment horizontal="center"/>
    </xf>
    <xf numFmtId="0" fontId="11" fillId="19" borderId="42" xfId="3" applyFill="1" applyBorder="1" applyAlignment="1">
      <alignment horizontal="center"/>
    </xf>
    <xf numFmtId="0" fontId="32" fillId="7" borderId="17" xfId="3" applyFont="1" applyFill="1" applyBorder="1" applyAlignment="1">
      <alignment horizontal="center" vertical="center" wrapText="1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11" fillId="19" borderId="9" xfId="3" applyFill="1" applyBorder="1" applyAlignment="1">
      <alignment horizontal="center"/>
    </xf>
    <xf numFmtId="0" fontId="11" fillId="17" borderId="9" xfId="3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32" fillId="32" borderId="30" xfId="3" applyFont="1" applyFill="1" applyBorder="1" applyAlignment="1">
      <alignment horizontal="center" wrapText="1"/>
    </xf>
    <xf numFmtId="0" fontId="32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5" fillId="19" borderId="9" xfId="3" applyFont="1" applyFill="1" applyBorder="1" applyAlignment="1">
      <alignment horizontal="center"/>
    </xf>
    <xf numFmtId="0" fontId="15" fillId="0" borderId="60" xfId="0" applyFont="1" applyBorder="1"/>
  </cellXfs>
  <cellStyles count="4">
    <cellStyle name="Normal" xfId="0" builtinId="0"/>
    <cellStyle name="Normal 2" xfId="3"/>
    <cellStyle name="Percent" xfId="1" builtinId="5"/>
    <cellStyle name="Percent 2" xfId="2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5"/>
  <sheetViews>
    <sheetView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5" t="s">
        <v>9</v>
      </c>
      <c r="B1" s="375"/>
      <c r="C1" s="375"/>
      <c r="D1" s="375"/>
      <c r="E1" s="375"/>
      <c r="F1" s="331"/>
      <c r="G1" s="331"/>
    </row>
    <row r="2" spans="1:7" ht="15.75" x14ac:dyDescent="0.25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75" x14ac:dyDescent="0.25">
      <c r="A3" s="376" t="s">
        <v>80</v>
      </c>
      <c r="B3" s="376"/>
      <c r="C3" s="376"/>
      <c r="D3" s="376"/>
      <c r="E3" s="376"/>
      <c r="F3" s="332"/>
      <c r="G3" s="332"/>
    </row>
    <row r="4" spans="1:7" ht="15.75" x14ac:dyDescent="0.25">
      <c r="A4" s="377" t="s">
        <v>83</v>
      </c>
      <c r="B4" s="377"/>
      <c r="C4" s="377"/>
      <c r="D4" s="377"/>
      <c r="E4" s="377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80</v>
      </c>
      <c r="C6" s="184" t="s">
        <v>81</v>
      </c>
      <c r="D6" s="185"/>
      <c r="E6" s="186"/>
    </row>
    <row r="7" spans="1:7" ht="15" x14ac:dyDescent="0.25">
      <c r="A7" s="38"/>
      <c r="B7" s="187" t="s">
        <v>84</v>
      </c>
      <c r="C7" s="188" t="s">
        <v>85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52675</v>
      </c>
      <c r="C9" s="84">
        <f>(C10+C14+C12)</f>
        <v>49434</v>
      </c>
      <c r="D9" s="84">
        <f>IF(ISERROR(B9-C9),"n/a",B9-C9)</f>
        <v>3241</v>
      </c>
      <c r="E9" s="156">
        <f>IF(ISERROR(D9/C9),"n/a",(D9/C9))</f>
        <v>6.5562163693004813E-2</v>
      </c>
    </row>
    <row r="10" spans="1:7" x14ac:dyDescent="0.2">
      <c r="A10" s="157" t="s">
        <v>31</v>
      </c>
      <c r="B10" s="210">
        <f>B11</f>
        <v>45569</v>
      </c>
      <c r="C10" s="210">
        <f>C11</f>
        <v>43320</v>
      </c>
      <c r="D10" s="7">
        <f t="shared" ref="D10:D16" si="0">IF(ISERROR(B10-C10),"n/a",B10-C10)</f>
        <v>2249</v>
      </c>
      <c r="E10" s="158">
        <f t="shared" ref="E10:E16" si="1">IF(ISERROR(D10/C10),"n/a",(D10/C10))</f>
        <v>5.1915974145891046E-2</v>
      </c>
    </row>
    <row r="11" spans="1:7" x14ac:dyDescent="0.2">
      <c r="A11" s="159" t="s">
        <v>32</v>
      </c>
      <c r="B11" s="280">
        <v>45569</v>
      </c>
      <c r="C11" s="280">
        <v>43320</v>
      </c>
      <c r="D11" s="282">
        <f t="shared" ref="D11" si="2">IF(ISERROR(B11-C11),"n/a",B11-C11)</f>
        <v>2249</v>
      </c>
      <c r="E11" s="283">
        <f t="shared" ref="E11" si="3">IF(ISERROR(D11/C11),"n/a",(D11/C11))</f>
        <v>5.1915974145891046E-2</v>
      </c>
    </row>
    <row r="12" spans="1:7" x14ac:dyDescent="0.2">
      <c r="A12" s="157" t="s">
        <v>30</v>
      </c>
      <c r="B12" s="28">
        <f>B13</f>
        <v>4747</v>
      </c>
      <c r="C12" s="210">
        <f>C13</f>
        <v>4601</v>
      </c>
      <c r="D12" s="7">
        <f>IF(ISERROR(B12-C12),"n/a",B12-C12)</f>
        <v>146</v>
      </c>
      <c r="E12" s="158">
        <f>IF(ISERROR(D12/C12),"n/a",(D12/C12))</f>
        <v>3.1732232123451422E-2</v>
      </c>
    </row>
    <row r="13" spans="1:7" x14ac:dyDescent="0.2">
      <c r="A13" s="159" t="s">
        <v>32</v>
      </c>
      <c r="B13" s="211">
        <v>4747</v>
      </c>
      <c r="C13" s="211">
        <v>4601</v>
      </c>
      <c r="D13" s="6">
        <f>IF(ISERROR(B13-C13),"n/a",B13-C13)</f>
        <v>146</v>
      </c>
      <c r="E13" s="160">
        <f>IF(ISERROR(D13/C13),"n/a",(D13/C13))</f>
        <v>3.1732232123451422E-2</v>
      </c>
    </row>
    <row r="14" spans="1:7" x14ac:dyDescent="0.2">
      <c r="A14" s="157" t="s">
        <v>33</v>
      </c>
      <c r="B14" s="28">
        <f>B15</f>
        <v>2359</v>
      </c>
      <c r="C14" s="28">
        <f>C15</f>
        <v>1513</v>
      </c>
      <c r="D14" s="7">
        <f t="shared" si="0"/>
        <v>846</v>
      </c>
      <c r="E14" s="158">
        <f t="shared" si="1"/>
        <v>0.55915399867812299</v>
      </c>
    </row>
    <row r="15" spans="1:7" x14ac:dyDescent="0.2">
      <c r="A15" s="159" t="s">
        <v>32</v>
      </c>
      <c r="B15" s="211">
        <v>2359</v>
      </c>
      <c r="C15" s="211">
        <v>1513</v>
      </c>
      <c r="D15" s="6">
        <v>0</v>
      </c>
      <c r="E15" s="160">
        <f t="shared" si="1"/>
        <v>0</v>
      </c>
    </row>
    <row r="16" spans="1:7" x14ac:dyDescent="0.2">
      <c r="A16" s="155" t="s">
        <v>8</v>
      </c>
      <c r="B16" s="84">
        <f>(B17+B23+B20)</f>
        <v>14758</v>
      </c>
      <c r="C16" s="84">
        <f>(C17+C23+C20)</f>
        <v>14049</v>
      </c>
      <c r="D16" s="84">
        <f t="shared" si="0"/>
        <v>709</v>
      </c>
      <c r="E16" s="156">
        <f t="shared" si="1"/>
        <v>5.0466225354117732E-2</v>
      </c>
    </row>
    <row r="17" spans="1:5" x14ac:dyDescent="0.2">
      <c r="A17" s="157" t="s">
        <v>31</v>
      </c>
      <c r="B17" s="210">
        <f>SUM(B18:B19)</f>
        <v>13209</v>
      </c>
      <c r="C17" s="210">
        <f>SUM(C18:C19)</f>
        <v>12397</v>
      </c>
      <c r="D17" s="7">
        <f t="shared" ref="D17:D23" si="4">IF(ISERROR(B17-C17),"n/a",B17-C17)</f>
        <v>812</v>
      </c>
      <c r="E17" s="158">
        <f t="shared" ref="E17:E24" si="5">IF(ISERROR(D17/C17),"n/a",(D17/C17))</f>
        <v>6.549971767363072E-2</v>
      </c>
    </row>
    <row r="18" spans="1:5" x14ac:dyDescent="0.2">
      <c r="A18" s="159" t="s">
        <v>32</v>
      </c>
      <c r="B18" s="280">
        <v>12994</v>
      </c>
      <c r="C18" s="281">
        <v>12055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215</v>
      </c>
      <c r="C19" s="281">
        <v>342</v>
      </c>
      <c r="D19" s="282">
        <v>0</v>
      </c>
      <c r="E19" s="283">
        <f t="shared" si="5"/>
        <v>0</v>
      </c>
    </row>
    <row r="20" spans="1:5" x14ac:dyDescent="0.2">
      <c r="A20" s="157" t="s">
        <v>30</v>
      </c>
      <c r="B20" s="28">
        <f>B21+B22</f>
        <v>1317</v>
      </c>
      <c r="C20" s="28">
        <f>C21+C22</f>
        <v>1488</v>
      </c>
      <c r="D20" s="7">
        <f>IF(ISERROR(B20-C20),"n/a",B20-C20)</f>
        <v>-171</v>
      </c>
      <c r="E20" s="158">
        <f>IF(ISERROR(D20/C20),"n/a",(D20/C20))</f>
        <v>-0.11491935483870967</v>
      </c>
    </row>
    <row r="21" spans="1:5" x14ac:dyDescent="0.2">
      <c r="A21" s="159" t="s">
        <v>32</v>
      </c>
      <c r="B21" s="211">
        <v>1317</v>
      </c>
      <c r="C21" s="211">
        <v>1488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232</v>
      </c>
      <c r="C23" s="28">
        <f>C24</f>
        <v>164</v>
      </c>
      <c r="D23" s="7">
        <f t="shared" si="4"/>
        <v>68</v>
      </c>
      <c r="E23" s="158">
        <f t="shared" si="5"/>
        <v>0.41463414634146339</v>
      </c>
    </row>
    <row r="24" spans="1:5" x14ac:dyDescent="0.2">
      <c r="A24" s="159" t="s">
        <v>32</v>
      </c>
      <c r="B24" s="211">
        <v>232</v>
      </c>
      <c r="C24" s="211">
        <v>164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67433</v>
      </c>
      <c r="C25" s="84">
        <f>(C9+C16)</f>
        <v>63483</v>
      </c>
      <c r="D25" s="84">
        <f>IF(ISERROR(B25-C25),"n/a",B25-C25)</f>
        <v>3950</v>
      </c>
      <c r="E25" s="156">
        <f>IF(ISERROR(D25/C25),"n/a",(D25/C25))</f>
        <v>6.2221382102295102E-2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0</v>
      </c>
      <c r="C28" s="84">
        <f>(C29+C33+C31)</f>
        <v>0</v>
      </c>
      <c r="D28" s="84">
        <f t="shared" ref="D28:D44" si="6">IF(ISERROR(B28-C28),"n/a",B28-C28)</f>
        <v>0</v>
      </c>
      <c r="E28" s="156" t="str">
        <f t="shared" ref="E28:E44" si="7">IF(ISERROR(D28/C28),"n/a",(D28/C28))</f>
        <v>n/a</v>
      </c>
    </row>
    <row r="29" spans="1:5" x14ac:dyDescent="0.2">
      <c r="A29" s="157" t="s">
        <v>31</v>
      </c>
      <c r="B29" s="210">
        <f>B30</f>
        <v>0</v>
      </c>
      <c r="C29" s="210">
        <f>C30</f>
        <v>0</v>
      </c>
      <c r="D29" s="7">
        <f t="shared" si="6"/>
        <v>0</v>
      </c>
      <c r="E29" s="158" t="str">
        <f t="shared" si="7"/>
        <v>n/a</v>
      </c>
    </row>
    <row r="30" spans="1:5" x14ac:dyDescent="0.2">
      <c r="A30" s="159" t="s">
        <v>32</v>
      </c>
      <c r="B30" s="280">
        <v>0</v>
      </c>
      <c r="C30" s="280">
        <v>0</v>
      </c>
      <c r="D30" s="282">
        <f t="shared" ref="D30" si="8">IF(ISERROR(B30-C30),"n/a",B30-C30)</f>
        <v>0</v>
      </c>
      <c r="E30" s="283" t="str">
        <f t="shared" ref="E30" si="9">IF(ISERROR(D30/C30),"n/a",(D30/C30))</f>
        <v>n/a</v>
      </c>
    </row>
    <row r="31" spans="1:5" x14ac:dyDescent="0.2">
      <c r="A31" s="157" t="s">
        <v>30</v>
      </c>
      <c r="B31" s="28">
        <f>B32</f>
        <v>0</v>
      </c>
      <c r="C31" s="28">
        <f>C32</f>
        <v>0</v>
      </c>
      <c r="D31" s="7">
        <f>IF(ISERROR(B31-C31),"n/a",B31-C31)</f>
        <v>0</v>
      </c>
      <c r="E31" s="158" t="str">
        <f>IF(ISERROR(D31/C31),"n/a",(D31/C31))</f>
        <v>n/a</v>
      </c>
    </row>
    <row r="32" spans="1:5" x14ac:dyDescent="0.2">
      <c r="A32" s="159" t="s">
        <v>32</v>
      </c>
      <c r="B32" s="211">
        <v>0</v>
      </c>
      <c r="C32" s="211">
        <v>0</v>
      </c>
      <c r="D32" s="6">
        <f>IF(ISERROR(B32-C32),"n/a",B32-C32)</f>
        <v>0</v>
      </c>
      <c r="E32" s="160" t="str">
        <f>IF(ISERROR(D32/C32),"n/a",(D32/C32))</f>
        <v>n/a</v>
      </c>
    </row>
    <row r="33" spans="1:5" x14ac:dyDescent="0.2">
      <c r="A33" s="157" t="s">
        <v>33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">
      <c r="A34" s="159" t="s">
        <v>32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">
      <c r="A35" s="155" t="s">
        <v>8</v>
      </c>
      <c r="B35" s="84">
        <f>(B36+B42+B39)</f>
        <v>0</v>
      </c>
      <c r="C35" s="84">
        <f>(C36+C42+C39)</f>
        <v>0</v>
      </c>
      <c r="D35" s="84">
        <f t="shared" si="6"/>
        <v>0</v>
      </c>
      <c r="E35" s="156" t="str">
        <f t="shared" si="7"/>
        <v>n/a</v>
      </c>
    </row>
    <row r="36" spans="1:5" x14ac:dyDescent="0.2">
      <c r="A36" s="157" t="s">
        <v>31</v>
      </c>
      <c r="B36" s="210">
        <f>SUM(B37:B38)</f>
        <v>0</v>
      </c>
      <c r="C36" s="210">
        <f>SUM(C37:C38)</f>
        <v>0</v>
      </c>
      <c r="D36" s="7">
        <f t="shared" si="6"/>
        <v>0</v>
      </c>
      <c r="E36" s="158" t="str">
        <f t="shared" si="7"/>
        <v>n/a</v>
      </c>
    </row>
    <row r="37" spans="1:5" x14ac:dyDescent="0.2">
      <c r="A37" s="159" t="s">
        <v>32</v>
      </c>
      <c r="B37" s="280">
        <v>0</v>
      </c>
      <c r="C37" s="281">
        <v>0</v>
      </c>
      <c r="D37" s="282">
        <f t="shared" si="6"/>
        <v>0</v>
      </c>
      <c r="E37" s="283" t="str">
        <f t="shared" si="7"/>
        <v>n/a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0</v>
      </c>
      <c r="C39" s="28">
        <f>C40+C41</f>
        <v>0</v>
      </c>
      <c r="D39" s="7">
        <f>IF(ISERROR(B39-C39),"n/a",B39-C39)</f>
        <v>0</v>
      </c>
      <c r="E39" s="158" t="str">
        <f>IF(ISERROR(D39/C39),"n/a",(D39/C39))</f>
        <v>n/a</v>
      </c>
    </row>
    <row r="40" spans="1:5" x14ac:dyDescent="0.2">
      <c r="A40" s="159" t="s">
        <v>32</v>
      </c>
      <c r="B40" s="211">
        <v>0</v>
      </c>
      <c r="C40" s="211">
        <v>0</v>
      </c>
      <c r="D40" s="6">
        <f>IF(ISERROR(B40-C40),"n/a",B40-C40)</f>
        <v>0</v>
      </c>
      <c r="E40" s="160" t="str">
        <f>IF(ISERROR(D40/C40),"n/a",(D40/C40))</f>
        <v>n/a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0</v>
      </c>
      <c r="C42" s="28">
        <f>SUM(C43:C43)</f>
        <v>0</v>
      </c>
      <c r="D42" s="7">
        <f t="shared" si="6"/>
        <v>0</v>
      </c>
      <c r="E42" s="158" t="str">
        <f t="shared" si="7"/>
        <v>n/a</v>
      </c>
    </row>
    <row r="43" spans="1:5" x14ac:dyDescent="0.2">
      <c r="A43" s="159" t="s">
        <v>32</v>
      </c>
      <c r="B43" s="211">
        <v>0</v>
      </c>
      <c r="C43" s="211">
        <v>0</v>
      </c>
      <c r="D43" s="6">
        <f t="shared" si="6"/>
        <v>0</v>
      </c>
      <c r="E43" s="160" t="str">
        <f t="shared" si="7"/>
        <v>n/a</v>
      </c>
    </row>
    <row r="44" spans="1:5" x14ac:dyDescent="0.2">
      <c r="A44" s="161" t="s">
        <v>5</v>
      </c>
      <c r="B44" s="84">
        <f>(B28+B35)</f>
        <v>0</v>
      </c>
      <c r="C44" s="84">
        <f>(C28+C35)</f>
        <v>0</v>
      </c>
      <c r="D44" s="84">
        <f t="shared" si="6"/>
        <v>0</v>
      </c>
      <c r="E44" s="156" t="str">
        <f t="shared" si="7"/>
        <v>n/a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34780</v>
      </c>
      <c r="C47" s="84">
        <f>(C48+C52+C50)</f>
        <v>32844</v>
      </c>
      <c r="D47" s="84">
        <f t="shared" ref="D47:D53" si="10">IF(ISERROR(B47-C47),"n/a",B47-C47)</f>
        <v>1936</v>
      </c>
      <c r="E47" s="156">
        <f t="shared" ref="E47:E53" si="11">IF(ISERROR(D47/C47),"n/a",(D47/C47))</f>
        <v>5.8945317257337718E-2</v>
      </c>
    </row>
    <row r="48" spans="1:5" x14ac:dyDescent="0.2">
      <c r="A48" s="157" t="s">
        <v>31</v>
      </c>
      <c r="B48" s="210">
        <f>B49</f>
        <v>29224</v>
      </c>
      <c r="C48" s="210">
        <f>C49</f>
        <v>28421</v>
      </c>
      <c r="D48" s="7">
        <f t="shared" si="10"/>
        <v>803</v>
      </c>
      <c r="E48" s="158">
        <f t="shared" si="11"/>
        <v>2.8253756025474121E-2</v>
      </c>
    </row>
    <row r="49" spans="1:5" x14ac:dyDescent="0.2">
      <c r="A49" s="159" t="s">
        <v>32</v>
      </c>
      <c r="B49" s="280">
        <v>29224</v>
      </c>
      <c r="C49" s="280">
        <v>28421</v>
      </c>
      <c r="D49" s="282">
        <f t="shared" ref="D49" si="12">IF(ISERROR(B49-C49),"n/a",B49-C49)</f>
        <v>803</v>
      </c>
      <c r="E49" s="283">
        <f t="shared" ref="E49" si="13">IF(ISERROR(D49/C49),"n/a",(D49/C49))</f>
        <v>2.8253756025474121E-2</v>
      </c>
    </row>
    <row r="50" spans="1:5" x14ac:dyDescent="0.2">
      <c r="A50" s="157" t="s">
        <v>30</v>
      </c>
      <c r="B50" s="28">
        <f>B51</f>
        <v>3572</v>
      </c>
      <c r="C50" s="28">
        <f>C51</f>
        <v>3266</v>
      </c>
      <c r="D50" s="7">
        <f>IF(ISERROR(B50-C50),"n/a",B50-C50)</f>
        <v>306</v>
      </c>
      <c r="E50" s="158">
        <f>IF(ISERROR(D50/C50),"n/a",(D50/C50))</f>
        <v>9.3692590324556027E-2</v>
      </c>
    </row>
    <row r="51" spans="1:5" x14ac:dyDescent="0.2">
      <c r="A51" s="159" t="s">
        <v>32</v>
      </c>
      <c r="B51" s="211">
        <v>3572</v>
      </c>
      <c r="C51" s="211">
        <v>3266</v>
      </c>
      <c r="D51" s="6">
        <f>IF(ISERROR(B51-C51),"n/a",B51-C51)</f>
        <v>306</v>
      </c>
      <c r="E51" s="160">
        <f>IF(ISERROR(D51/C51),"n/a",(D51/C51))</f>
        <v>9.3692590324556027E-2</v>
      </c>
    </row>
    <row r="52" spans="1:5" x14ac:dyDescent="0.2">
      <c r="A52" s="157" t="s">
        <v>33</v>
      </c>
      <c r="B52" s="28">
        <f>B53</f>
        <v>1984</v>
      </c>
      <c r="C52" s="28">
        <f>C53</f>
        <v>1157</v>
      </c>
      <c r="D52" s="7">
        <f t="shared" si="10"/>
        <v>827</v>
      </c>
      <c r="E52" s="158">
        <f t="shared" si="11"/>
        <v>0.7147796024200519</v>
      </c>
    </row>
    <row r="53" spans="1:5" x14ac:dyDescent="0.2">
      <c r="A53" s="159" t="s">
        <v>32</v>
      </c>
      <c r="B53" s="211">
        <v>1984</v>
      </c>
      <c r="C53" s="211">
        <v>1157</v>
      </c>
      <c r="D53" s="6">
        <f t="shared" si="10"/>
        <v>827</v>
      </c>
      <c r="E53" s="160">
        <f t="shared" si="11"/>
        <v>0.7147796024200519</v>
      </c>
    </row>
    <row r="54" spans="1:5" x14ac:dyDescent="0.2">
      <c r="A54" s="155" t="s">
        <v>8</v>
      </c>
      <c r="B54" s="84">
        <f>(B55+B61+B58)</f>
        <v>9448</v>
      </c>
      <c r="C54" s="84">
        <f>(C55+C61+C58)</f>
        <v>9282</v>
      </c>
      <c r="D54" s="84">
        <f t="shared" ref="D54:D63" si="14">IF(ISERROR(B54-C54),"n/a",B54-C54)</f>
        <v>166</v>
      </c>
      <c r="E54" s="156">
        <f t="shared" ref="E54:E63" si="15">IF(ISERROR(D54/C54),"n/a",(D54/C54))</f>
        <v>1.7884076707606118E-2</v>
      </c>
    </row>
    <row r="55" spans="1:5" x14ac:dyDescent="0.2">
      <c r="A55" s="157" t="s">
        <v>31</v>
      </c>
      <c r="B55" s="210">
        <f>SUM(B56:B57)</f>
        <v>8408</v>
      </c>
      <c r="C55" s="210">
        <f>SUM(C56:C57)</f>
        <v>8085</v>
      </c>
      <c r="D55" s="7">
        <f t="shared" si="14"/>
        <v>323</v>
      </c>
      <c r="E55" s="158">
        <f t="shared" si="15"/>
        <v>3.995052566481138E-2</v>
      </c>
    </row>
    <row r="56" spans="1:5" x14ac:dyDescent="0.2">
      <c r="A56" s="159" t="s">
        <v>32</v>
      </c>
      <c r="B56" s="280">
        <v>8264</v>
      </c>
      <c r="C56" s="280">
        <v>7917</v>
      </c>
      <c r="D56" s="282">
        <f t="shared" si="14"/>
        <v>347</v>
      </c>
      <c r="E56" s="283">
        <f t="shared" si="15"/>
        <v>4.3829733484905896E-2</v>
      </c>
    </row>
    <row r="57" spans="1:5" x14ac:dyDescent="0.2">
      <c r="A57" s="159" t="s">
        <v>23</v>
      </c>
      <c r="B57" s="280">
        <v>144</v>
      </c>
      <c r="C57" s="280">
        <v>168</v>
      </c>
      <c r="D57" s="282">
        <f t="shared" si="14"/>
        <v>-24</v>
      </c>
      <c r="E57" s="283">
        <f t="shared" si="15"/>
        <v>-0.14285714285714285</v>
      </c>
    </row>
    <row r="58" spans="1:5" x14ac:dyDescent="0.2">
      <c r="A58" s="157" t="s">
        <v>30</v>
      </c>
      <c r="B58" s="28">
        <f>B59+B60</f>
        <v>978</v>
      </c>
      <c r="C58" s="28">
        <f>C59+C60</f>
        <v>1142</v>
      </c>
      <c r="D58" s="7">
        <f>IF(ISERROR(B58-C58),"n/a",B58-C58)</f>
        <v>-164</v>
      </c>
      <c r="E58" s="158">
        <f>IF(ISERROR(D58/C58),"n/a",(D58/C58))</f>
        <v>-0.14360770577933449</v>
      </c>
    </row>
    <row r="59" spans="1:5" s="2" customFormat="1" x14ac:dyDescent="0.2">
      <c r="A59" s="159" t="s">
        <v>32</v>
      </c>
      <c r="B59" s="211">
        <v>978</v>
      </c>
      <c r="C59" s="211">
        <v>1142</v>
      </c>
      <c r="D59" s="6">
        <f>IF(ISERROR(B59-C59),"n/a",B59-C59)</f>
        <v>-164</v>
      </c>
      <c r="E59" s="160">
        <f>IF(ISERROR(D59/C59),"n/a",(D59/C59))</f>
        <v>-0.14360770577933449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62</v>
      </c>
      <c r="C61" s="28">
        <f>C62</f>
        <v>55</v>
      </c>
      <c r="D61" s="7">
        <f t="shared" si="14"/>
        <v>7</v>
      </c>
      <c r="E61" s="158">
        <f t="shared" si="15"/>
        <v>0.12727272727272726</v>
      </c>
    </row>
    <row r="62" spans="1:5" s="2" customFormat="1" x14ac:dyDescent="0.2">
      <c r="A62" s="159" t="s">
        <v>32</v>
      </c>
      <c r="B62" s="211">
        <v>62</v>
      </c>
      <c r="C62" s="211">
        <v>55</v>
      </c>
      <c r="D62" s="6">
        <f t="shared" si="14"/>
        <v>7</v>
      </c>
      <c r="E62" s="160">
        <f t="shared" si="15"/>
        <v>0.12727272727272726</v>
      </c>
    </row>
    <row r="63" spans="1:5" ht="15.75" customHeight="1" x14ac:dyDescent="0.2">
      <c r="A63" s="161" t="s">
        <v>5</v>
      </c>
      <c r="B63" s="84">
        <f>(B47+B54)</f>
        <v>44228</v>
      </c>
      <c r="C63" s="84">
        <f>(C47+C54)</f>
        <v>42126</v>
      </c>
      <c r="D63" s="84">
        <f t="shared" si="14"/>
        <v>2102</v>
      </c>
      <c r="E63" s="156">
        <f t="shared" si="15"/>
        <v>4.9897925271803638E-2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customHeight="1" x14ac:dyDescent="0.25">
      <c r="A65" s="167" t="s">
        <v>19</v>
      </c>
      <c r="B65" s="33"/>
      <c r="C65" s="33"/>
      <c r="D65" s="26"/>
      <c r="E65" s="154"/>
    </row>
    <row r="66" spans="1:5" ht="14.25" customHeight="1" x14ac:dyDescent="0.2">
      <c r="A66" s="155" t="s">
        <v>7</v>
      </c>
      <c r="B66" s="84">
        <f>(B67+B71+B69)</f>
        <v>6373</v>
      </c>
      <c r="C66" s="84">
        <f>(C67+C71+C69)</f>
        <v>6700</v>
      </c>
      <c r="D66" s="84">
        <f t="shared" ref="D66:D82" si="16">IF(ISERROR(B66-C66),"n/a",B66-C66)</f>
        <v>-327</v>
      </c>
      <c r="E66" s="156">
        <f t="shared" ref="E66:E82" si="17">IF(ISERROR(D66/C66),"n/a",(D66/C66))</f>
        <v>-4.8805970149253732E-2</v>
      </c>
    </row>
    <row r="67" spans="1:5" ht="14.25" customHeight="1" x14ac:dyDescent="0.2">
      <c r="A67" s="157" t="s">
        <v>31</v>
      </c>
      <c r="B67" s="210">
        <f>B68</f>
        <v>6012</v>
      </c>
      <c r="C67" s="210">
        <f>C68</f>
        <v>6368</v>
      </c>
      <c r="D67" s="7">
        <f t="shared" si="16"/>
        <v>-356</v>
      </c>
      <c r="E67" s="158">
        <f t="shared" si="17"/>
        <v>-5.5904522613065326E-2</v>
      </c>
    </row>
    <row r="68" spans="1:5" ht="14.25" customHeight="1" x14ac:dyDescent="0.2">
      <c r="A68" s="159" t="s">
        <v>32</v>
      </c>
      <c r="B68" s="280">
        <v>6012</v>
      </c>
      <c r="C68" s="280">
        <v>6368</v>
      </c>
      <c r="D68" s="282">
        <f t="shared" ref="D68" si="18">IF(ISERROR(B68-C68),"n/a",B68-C68)</f>
        <v>-356</v>
      </c>
      <c r="E68" s="283">
        <f t="shared" ref="E68" si="19">IF(ISERROR(D68/C68),"n/a",(D68/C68))</f>
        <v>-5.5904522613065326E-2</v>
      </c>
    </row>
    <row r="69" spans="1:5" ht="14.25" customHeight="1" x14ac:dyDescent="0.2">
      <c r="A69" s="157" t="s">
        <v>30</v>
      </c>
      <c r="B69" s="28">
        <f>B70</f>
        <v>279</v>
      </c>
      <c r="C69" s="28">
        <f>C70</f>
        <v>262</v>
      </c>
      <c r="D69" s="7">
        <f>IF(ISERROR(B69-C69),"n/a",B69-C69)</f>
        <v>17</v>
      </c>
      <c r="E69" s="158">
        <f>IF(ISERROR(D69/C69),"n/a",(D69/C69))</f>
        <v>6.4885496183206104E-2</v>
      </c>
    </row>
    <row r="70" spans="1:5" ht="14.25" customHeight="1" x14ac:dyDescent="0.2">
      <c r="A70" s="159" t="s">
        <v>32</v>
      </c>
      <c r="B70" s="211">
        <v>279</v>
      </c>
      <c r="C70" s="211">
        <v>262</v>
      </c>
      <c r="D70" s="6">
        <f>IF(ISERROR(B70-C70),"n/a",B70-C70)</f>
        <v>17</v>
      </c>
      <c r="E70" s="160">
        <f>IF(ISERROR(D70/C70),"n/a",(D70/C70))</f>
        <v>6.4885496183206104E-2</v>
      </c>
    </row>
    <row r="71" spans="1:5" ht="14.25" customHeight="1" x14ac:dyDescent="0.2">
      <c r="A71" s="157" t="s">
        <v>33</v>
      </c>
      <c r="B71" s="28">
        <f>B72</f>
        <v>82</v>
      </c>
      <c r="C71" s="28">
        <f>C72</f>
        <v>70</v>
      </c>
      <c r="D71" s="7">
        <f t="shared" si="16"/>
        <v>12</v>
      </c>
      <c r="E71" s="158">
        <f t="shared" si="17"/>
        <v>0.17142857142857143</v>
      </c>
    </row>
    <row r="72" spans="1:5" ht="14.25" customHeight="1" x14ac:dyDescent="0.2">
      <c r="A72" s="159" t="s">
        <v>32</v>
      </c>
      <c r="B72" s="211">
        <v>82</v>
      </c>
      <c r="C72" s="211">
        <v>70</v>
      </c>
      <c r="D72" s="6">
        <f t="shared" si="16"/>
        <v>12</v>
      </c>
      <c r="E72" s="160">
        <f t="shared" si="17"/>
        <v>0.17142857142857143</v>
      </c>
    </row>
    <row r="73" spans="1:5" ht="14.25" customHeight="1" x14ac:dyDescent="0.2">
      <c r="A73" s="155" t="s">
        <v>8</v>
      </c>
      <c r="B73" s="84">
        <f>(B74+B80+B77)</f>
        <v>2611</v>
      </c>
      <c r="C73" s="84">
        <f>(C74+C80+C77)</f>
        <v>2714</v>
      </c>
      <c r="D73" s="84">
        <f t="shared" si="16"/>
        <v>-103</v>
      </c>
      <c r="E73" s="156">
        <f t="shared" si="17"/>
        <v>-3.795136330140015E-2</v>
      </c>
    </row>
    <row r="74" spans="1:5" x14ac:dyDescent="0.2">
      <c r="A74" s="157" t="s">
        <v>31</v>
      </c>
      <c r="B74" s="210">
        <f>SUM(B75:B76)</f>
        <v>2429</v>
      </c>
      <c r="C74" s="210">
        <f>SUM(C75:C76)</f>
        <v>2480</v>
      </c>
      <c r="D74" s="7">
        <f t="shared" si="16"/>
        <v>-51</v>
      </c>
      <c r="E74" s="158">
        <f t="shared" si="17"/>
        <v>-2.0564516129032259E-2</v>
      </c>
    </row>
    <row r="75" spans="1:5" x14ac:dyDescent="0.2">
      <c r="A75" s="159" t="s">
        <v>32</v>
      </c>
      <c r="B75" s="280">
        <v>2383</v>
      </c>
      <c r="C75" s="280">
        <v>2435</v>
      </c>
      <c r="D75" s="282">
        <f t="shared" si="16"/>
        <v>-52</v>
      </c>
      <c r="E75" s="283">
        <f t="shared" si="17"/>
        <v>-2.135523613963039E-2</v>
      </c>
    </row>
    <row r="76" spans="1:5" x14ac:dyDescent="0.2">
      <c r="A76" s="159" t="s">
        <v>23</v>
      </c>
      <c r="B76" s="280">
        <v>46</v>
      </c>
      <c r="C76" s="280">
        <v>45</v>
      </c>
      <c r="D76" s="282">
        <f t="shared" si="16"/>
        <v>1</v>
      </c>
      <c r="E76" s="283">
        <f t="shared" si="17"/>
        <v>2.2222222222222223E-2</v>
      </c>
    </row>
    <row r="77" spans="1:5" ht="12" customHeight="1" x14ac:dyDescent="0.2">
      <c r="A77" s="157" t="s">
        <v>30</v>
      </c>
      <c r="B77" s="28">
        <f>B78+B79</f>
        <v>167</v>
      </c>
      <c r="C77" s="28">
        <f>C78+C79</f>
        <v>222</v>
      </c>
      <c r="D77" s="7">
        <f>IF(ISERROR(B77-C77),"n/a",B77-C77)</f>
        <v>-55</v>
      </c>
      <c r="E77" s="158">
        <f>IF(ISERROR(D77/C77),"n/a",(D77/C77))</f>
        <v>-0.24774774774774774</v>
      </c>
    </row>
    <row r="78" spans="1:5" ht="12" customHeight="1" x14ac:dyDescent="0.2">
      <c r="A78" s="159" t="s">
        <v>32</v>
      </c>
      <c r="B78" s="211">
        <v>167</v>
      </c>
      <c r="C78" s="211">
        <v>222</v>
      </c>
      <c r="D78" s="6">
        <f>IF(ISERROR(B78-C78),"n/a",B78-C78)</f>
        <v>-55</v>
      </c>
      <c r="E78" s="160">
        <f>IF(ISERROR(D78/C78),"n/a",(D78/C78))</f>
        <v>-0.24774774774774774</v>
      </c>
    </row>
    <row r="79" spans="1:5" ht="12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">
      <c r="A80" s="157" t="s">
        <v>33</v>
      </c>
      <c r="B80" s="28">
        <f>B81</f>
        <v>15</v>
      </c>
      <c r="C80" s="28">
        <f>C81</f>
        <v>12</v>
      </c>
      <c r="D80" s="7">
        <f t="shared" si="16"/>
        <v>3</v>
      </c>
      <c r="E80" s="158">
        <f t="shared" si="17"/>
        <v>0.25</v>
      </c>
    </row>
    <row r="81" spans="1:5" ht="12" customHeight="1" x14ac:dyDescent="0.2">
      <c r="A81" s="159" t="s">
        <v>32</v>
      </c>
      <c r="B81" s="211">
        <v>15</v>
      </c>
      <c r="C81" s="211">
        <v>12</v>
      </c>
      <c r="D81" s="6">
        <f t="shared" si="16"/>
        <v>3</v>
      </c>
      <c r="E81" s="160">
        <f t="shared" si="17"/>
        <v>0.25</v>
      </c>
    </row>
    <row r="82" spans="1:5" ht="15.75" customHeight="1" x14ac:dyDescent="0.2">
      <c r="A82" s="161" t="s">
        <v>5</v>
      </c>
      <c r="B82" s="84">
        <f>(B66+B73)</f>
        <v>8984</v>
      </c>
      <c r="C82" s="84">
        <f>(C66+C73)</f>
        <v>9414</v>
      </c>
      <c r="D82" s="84">
        <f t="shared" si="16"/>
        <v>-430</v>
      </c>
      <c r="E82" s="156">
        <f t="shared" si="17"/>
        <v>-4.5676651795198642E-2</v>
      </c>
    </row>
    <row r="83" spans="1:5" ht="3.75" customHeight="1" x14ac:dyDescent="0.2">
      <c r="A83" s="162"/>
      <c r="B83" s="30"/>
      <c r="C83" s="30"/>
      <c r="D83" s="27"/>
      <c r="E83" s="163"/>
    </row>
    <row r="84" spans="1:5" ht="21" customHeight="1" x14ac:dyDescent="0.25">
      <c r="A84" s="167" t="s">
        <v>10</v>
      </c>
      <c r="B84" s="33"/>
      <c r="C84" s="33"/>
      <c r="D84" s="26"/>
      <c r="E84" s="154"/>
    </row>
    <row r="85" spans="1:5" ht="14.25" customHeight="1" x14ac:dyDescent="0.2">
      <c r="A85" s="155" t="s">
        <v>7</v>
      </c>
      <c r="B85" s="84">
        <f>(B86+B90+B88)</f>
        <v>5392</v>
      </c>
      <c r="C85" s="84">
        <f>(C86+C90+C88)</f>
        <v>4974</v>
      </c>
      <c r="D85" s="84">
        <f t="shared" ref="D85:D101" si="20">IF(ISERROR(B85-C85),"n/a",B85-C85)</f>
        <v>418</v>
      </c>
      <c r="E85" s="156">
        <f t="shared" ref="E85:E101" si="21">IF(ISERROR(D85/C85),"n/a",(D85/C85))</f>
        <v>8.4036992360273427E-2</v>
      </c>
    </row>
    <row r="86" spans="1:5" ht="14.25" customHeight="1" x14ac:dyDescent="0.2">
      <c r="A86" s="157" t="s">
        <v>31</v>
      </c>
      <c r="B86" s="210">
        <f>B87</f>
        <v>5169</v>
      </c>
      <c r="C86" s="210">
        <f>C87</f>
        <v>4819</v>
      </c>
      <c r="D86" s="7">
        <f t="shared" si="20"/>
        <v>350</v>
      </c>
      <c r="E86" s="158">
        <f t="shared" si="21"/>
        <v>7.262917617763022E-2</v>
      </c>
    </row>
    <row r="87" spans="1:5" ht="14.25" customHeight="1" x14ac:dyDescent="0.2">
      <c r="A87" s="159" t="s">
        <v>32</v>
      </c>
      <c r="B87" s="280">
        <v>5169</v>
      </c>
      <c r="C87" s="280">
        <v>4819</v>
      </c>
      <c r="D87" s="282">
        <f t="shared" ref="D87" si="22">IF(ISERROR(B87-C87),"n/a",B87-C87)</f>
        <v>350</v>
      </c>
      <c r="E87" s="283">
        <f t="shared" ref="E87" si="23">IF(ISERROR(D87/C87),"n/a",(D87/C87))</f>
        <v>7.262917617763022E-2</v>
      </c>
    </row>
    <row r="88" spans="1:5" ht="14.25" customHeight="1" x14ac:dyDescent="0.2">
      <c r="A88" s="157" t="s">
        <v>30</v>
      </c>
      <c r="B88" s="28">
        <f>B89</f>
        <v>174</v>
      </c>
      <c r="C88" s="28">
        <f>C89</f>
        <v>125</v>
      </c>
      <c r="D88" s="7">
        <f>IF(ISERROR(B88-C88),"n/a",B88-C88)</f>
        <v>49</v>
      </c>
      <c r="E88" s="158">
        <f>IF(ISERROR(D88/C88),"n/a",(D88/C88))</f>
        <v>0.39200000000000002</v>
      </c>
    </row>
    <row r="89" spans="1:5" ht="14.25" customHeight="1" x14ac:dyDescent="0.2">
      <c r="A89" s="159" t="s">
        <v>32</v>
      </c>
      <c r="B89" s="211">
        <v>174</v>
      </c>
      <c r="C89" s="211">
        <v>125</v>
      </c>
      <c r="D89" s="6">
        <f>IF(ISERROR(B89-C89),"n/a",B89-C89)</f>
        <v>49</v>
      </c>
      <c r="E89" s="160">
        <f>IF(ISERROR(D89/C89),"n/a",(D89/C89))</f>
        <v>0.39200000000000002</v>
      </c>
    </row>
    <row r="90" spans="1:5" ht="14.25" customHeight="1" x14ac:dyDescent="0.2">
      <c r="A90" s="157" t="s">
        <v>33</v>
      </c>
      <c r="B90" s="28">
        <f>B91</f>
        <v>49</v>
      </c>
      <c r="C90" s="28">
        <f>C91</f>
        <v>30</v>
      </c>
      <c r="D90" s="7">
        <f t="shared" si="20"/>
        <v>19</v>
      </c>
      <c r="E90" s="158">
        <f t="shared" si="21"/>
        <v>0.6333333333333333</v>
      </c>
    </row>
    <row r="91" spans="1:5" ht="14.25" customHeight="1" x14ac:dyDescent="0.2">
      <c r="A91" s="159" t="s">
        <v>32</v>
      </c>
      <c r="B91" s="211">
        <v>49</v>
      </c>
      <c r="C91" s="211">
        <v>30</v>
      </c>
      <c r="D91" s="6">
        <f t="shared" si="20"/>
        <v>19</v>
      </c>
      <c r="E91" s="160">
        <f t="shared" si="21"/>
        <v>0.6333333333333333</v>
      </c>
    </row>
    <row r="92" spans="1:5" ht="14.25" customHeight="1" x14ac:dyDescent="0.2">
      <c r="A92" s="155" t="s">
        <v>8</v>
      </c>
      <c r="B92" s="84">
        <f>(B93+B99+B96)</f>
        <v>2181</v>
      </c>
      <c r="C92" s="84">
        <f>(C93+C99+C96)</f>
        <v>2175</v>
      </c>
      <c r="D92" s="84">
        <f t="shared" si="20"/>
        <v>6</v>
      </c>
      <c r="E92" s="156">
        <f t="shared" si="21"/>
        <v>2.7586206896551722E-3</v>
      </c>
    </row>
    <row r="93" spans="1:5" x14ac:dyDescent="0.2">
      <c r="A93" s="157" t="s">
        <v>31</v>
      </c>
      <c r="B93" s="28">
        <f>SUM(B94:B95)</f>
        <v>2056</v>
      </c>
      <c r="C93" s="28">
        <f>SUM(C94:C95)</f>
        <v>2019</v>
      </c>
      <c r="D93" s="7">
        <f t="shared" si="20"/>
        <v>37</v>
      </c>
      <c r="E93" s="158">
        <f t="shared" si="21"/>
        <v>1.8325903912828134E-2</v>
      </c>
    </row>
    <row r="94" spans="1:5" x14ac:dyDescent="0.2">
      <c r="A94" s="159" t="s">
        <v>32</v>
      </c>
      <c r="B94" s="281">
        <v>2022</v>
      </c>
      <c r="C94" s="280">
        <v>1989</v>
      </c>
      <c r="D94" s="282">
        <f t="shared" si="20"/>
        <v>33</v>
      </c>
      <c r="E94" s="283">
        <f t="shared" si="21"/>
        <v>1.6591251885369532E-2</v>
      </c>
    </row>
    <row r="95" spans="1:5" x14ac:dyDescent="0.2">
      <c r="A95" s="159" t="s">
        <v>23</v>
      </c>
      <c r="B95" s="281">
        <v>34</v>
      </c>
      <c r="C95" s="280">
        <v>30</v>
      </c>
      <c r="D95" s="282">
        <f t="shared" si="20"/>
        <v>4</v>
      </c>
      <c r="E95" s="283">
        <f t="shared" si="21"/>
        <v>0.13333333333333333</v>
      </c>
    </row>
    <row r="96" spans="1:5" x14ac:dyDescent="0.2">
      <c r="A96" s="157" t="s">
        <v>30</v>
      </c>
      <c r="B96" s="28">
        <f>B97+B98</f>
        <v>113</v>
      </c>
      <c r="C96" s="28">
        <f>C97+C98</f>
        <v>149</v>
      </c>
      <c r="D96" s="7">
        <f>IF(ISERROR(B96-C96),"n/a",B96-C96)</f>
        <v>-36</v>
      </c>
      <c r="E96" s="158">
        <f>IF(ISERROR(D96/C96),"n/a",(D96/C96))</f>
        <v>-0.24161073825503357</v>
      </c>
    </row>
    <row r="97" spans="1:6" x14ac:dyDescent="0.2">
      <c r="A97" s="159" t="s">
        <v>32</v>
      </c>
      <c r="B97" s="211">
        <v>113</v>
      </c>
      <c r="C97" s="211">
        <v>149</v>
      </c>
      <c r="D97" s="6">
        <f>IF(ISERROR(B97-C97),"n/a",B97-C97)</f>
        <v>-36</v>
      </c>
      <c r="E97" s="160">
        <f>IF(ISERROR(D97/C97),"n/a",(D97/C97))</f>
        <v>-0.24161073825503357</v>
      </c>
    </row>
    <row r="98" spans="1:6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">
      <c r="A99" s="157" t="s">
        <v>33</v>
      </c>
      <c r="B99" s="28">
        <f>B100</f>
        <v>12</v>
      </c>
      <c r="C99" s="28">
        <f>C100</f>
        <v>7</v>
      </c>
      <c r="D99" s="7">
        <f t="shared" si="20"/>
        <v>5</v>
      </c>
      <c r="E99" s="158">
        <f t="shared" si="21"/>
        <v>0.7142857142857143</v>
      </c>
    </row>
    <row r="100" spans="1:6" x14ac:dyDescent="0.2">
      <c r="A100" s="159" t="s">
        <v>32</v>
      </c>
      <c r="B100" s="211">
        <v>12</v>
      </c>
      <c r="C100" s="211">
        <v>7</v>
      </c>
      <c r="D100" s="6">
        <f t="shared" si="20"/>
        <v>5</v>
      </c>
      <c r="E100" s="160">
        <f t="shared" si="21"/>
        <v>0.7142857142857143</v>
      </c>
    </row>
    <row r="101" spans="1:6" x14ac:dyDescent="0.2">
      <c r="A101" s="338" t="s">
        <v>5</v>
      </c>
      <c r="B101" s="339">
        <f>(B85+B92)</f>
        <v>7573</v>
      </c>
      <c r="C101" s="339">
        <f>(C85+C92)</f>
        <v>7149</v>
      </c>
      <c r="D101" s="339">
        <f t="shared" si="20"/>
        <v>424</v>
      </c>
      <c r="E101" s="340">
        <f t="shared" si="21"/>
        <v>5.9308994264932156E-2</v>
      </c>
    </row>
    <row r="102" spans="1:6" x14ac:dyDescent="0.2">
      <c r="A102" s="174"/>
      <c r="B102" s="30"/>
      <c r="C102" s="30"/>
      <c r="D102" s="27"/>
      <c r="E102" s="191"/>
    </row>
    <row r="103" spans="1:6" ht="15" x14ac:dyDescent="0.25">
      <c r="A103" s="176" t="s">
        <v>3</v>
      </c>
      <c r="B103" s="29"/>
      <c r="C103" s="29"/>
      <c r="D103" s="6"/>
      <c r="E103" s="177"/>
    </row>
    <row r="104" spans="1:6" x14ac:dyDescent="0.2">
      <c r="A104" s="178" t="s">
        <v>7</v>
      </c>
      <c r="B104" s="29">
        <v>5392</v>
      </c>
      <c r="C104" s="29">
        <v>4951</v>
      </c>
      <c r="D104" s="6">
        <f>IF(ISERROR(B104-C104),"n/a",B104-C104)</f>
        <v>441</v>
      </c>
      <c r="E104" s="177">
        <f>IF(ISERROR(D104/C104),"n/a",(D104/C104))</f>
        <v>8.90729145627146E-2</v>
      </c>
    </row>
    <row r="105" spans="1:6" x14ac:dyDescent="0.2">
      <c r="A105" s="178" t="s">
        <v>8</v>
      </c>
      <c r="B105" s="29">
        <v>2181</v>
      </c>
      <c r="C105" s="29">
        <v>2127</v>
      </c>
      <c r="D105" s="6">
        <f>IF(ISERROR(B105-C105),"n/a",B105-C105)</f>
        <v>54</v>
      </c>
      <c r="E105" s="177">
        <f>IF(ISERROR(D105/C105),"n/a",(D105/C105))</f>
        <v>2.5387870239774329E-2</v>
      </c>
    </row>
    <row r="106" spans="1:6" x14ac:dyDescent="0.2">
      <c r="A106" s="179" t="s">
        <v>5</v>
      </c>
      <c r="B106" s="28">
        <f>SUM(B104:B105)</f>
        <v>7573</v>
      </c>
      <c r="C106" s="28">
        <f>SUM(C104:C105)</f>
        <v>7078</v>
      </c>
      <c r="D106" s="7">
        <f>IF(ISERROR(B106-C106),"n/a",B106-C106)</f>
        <v>495</v>
      </c>
      <c r="E106" s="180">
        <f>IF(ISERROR(D106/C106),"n/a",(D106/C106))</f>
        <v>6.9935009889799379E-2</v>
      </c>
    </row>
    <row r="107" spans="1:6" x14ac:dyDescent="0.2">
      <c r="A107" s="181"/>
      <c r="B107" s="32"/>
      <c r="C107" s="32"/>
      <c r="D107" s="25"/>
      <c r="E107" s="175"/>
    </row>
    <row r="108" spans="1:6" ht="15" x14ac:dyDescent="0.25">
      <c r="A108" s="176" t="s">
        <v>4</v>
      </c>
      <c r="B108" s="29"/>
      <c r="C108" s="29"/>
      <c r="D108" s="6"/>
      <c r="E108" s="177"/>
    </row>
    <row r="109" spans="1:6" x14ac:dyDescent="0.2">
      <c r="A109" s="155" t="s">
        <v>7</v>
      </c>
      <c r="B109" s="84">
        <f>(B110+B114+B112)</f>
        <v>5209</v>
      </c>
      <c r="C109" s="84">
        <f>(C110+C114+C112)</f>
        <v>4867</v>
      </c>
      <c r="D109" s="84">
        <f t="shared" ref="D109:D125" si="24">IF(ISERROR(B109-C109),"n/a",B109-C109)</f>
        <v>342</v>
      </c>
      <c r="E109" s="156">
        <f t="shared" ref="E109:E125" si="25">IF(ISERROR(D109/C109),"n/a",(D109/C109))</f>
        <v>7.0269159646599549E-2</v>
      </c>
      <c r="F109" s="164"/>
    </row>
    <row r="110" spans="1:6" s="85" customFormat="1" x14ac:dyDescent="0.2">
      <c r="A110" s="157" t="s">
        <v>31</v>
      </c>
      <c r="B110" s="28">
        <f>B111</f>
        <v>5000</v>
      </c>
      <c r="C110" s="28">
        <f>C111</f>
        <v>4726</v>
      </c>
      <c r="D110" s="7">
        <f t="shared" si="24"/>
        <v>274</v>
      </c>
      <c r="E110" s="158">
        <f t="shared" si="25"/>
        <v>5.7977147693609815E-2</v>
      </c>
      <c r="F110" s="165"/>
    </row>
    <row r="111" spans="1:6" s="85" customFormat="1" x14ac:dyDescent="0.2">
      <c r="A111" s="159" t="s">
        <v>32</v>
      </c>
      <c r="B111" s="281">
        <v>5000</v>
      </c>
      <c r="C111" s="281">
        <v>4726</v>
      </c>
      <c r="D111" s="282">
        <f t="shared" ref="D111" si="26">IF(ISERROR(B111-C111),"n/a",B111-C111)</f>
        <v>274</v>
      </c>
      <c r="E111" s="283">
        <f t="shared" ref="E111" si="27">IF(ISERROR(D111/C111),"n/a",(D111/C111))</f>
        <v>5.7977147693609815E-2</v>
      </c>
      <c r="F111" s="165"/>
    </row>
    <row r="112" spans="1:6" x14ac:dyDescent="0.2">
      <c r="A112" s="157" t="s">
        <v>30</v>
      </c>
      <c r="B112" s="28">
        <f>B113</f>
        <v>162</v>
      </c>
      <c r="C112" s="28">
        <f>C113</f>
        <v>116</v>
      </c>
      <c r="D112" s="7">
        <f>IF(ISERROR(B112-C112),"n/a",B112-C112)</f>
        <v>46</v>
      </c>
      <c r="E112" s="158">
        <f>IF(ISERROR(D112/C112),"n/a",(D112/C112))</f>
        <v>0.39655172413793105</v>
      </c>
      <c r="F112" s="164"/>
    </row>
    <row r="113" spans="1:6" x14ac:dyDescent="0.2">
      <c r="A113" s="159" t="s">
        <v>32</v>
      </c>
      <c r="B113" s="29">
        <v>162</v>
      </c>
      <c r="C113" s="29">
        <v>116</v>
      </c>
      <c r="D113" s="6">
        <f>IF(ISERROR(B113-C113),"n/a",B113-C113)</f>
        <v>46</v>
      </c>
      <c r="E113" s="160">
        <f>IF(ISERROR(D113/C113),"n/a",(D113/C113))</f>
        <v>0.39655172413793105</v>
      </c>
      <c r="F113" s="164"/>
    </row>
    <row r="114" spans="1:6" x14ac:dyDescent="0.2">
      <c r="A114" s="157" t="s">
        <v>33</v>
      </c>
      <c r="B114" s="28">
        <f>B115</f>
        <v>47</v>
      </c>
      <c r="C114" s="28">
        <f>C115</f>
        <v>25</v>
      </c>
      <c r="D114" s="7">
        <f t="shared" si="24"/>
        <v>22</v>
      </c>
      <c r="E114" s="158">
        <f t="shared" si="25"/>
        <v>0.88</v>
      </c>
      <c r="F114" s="164"/>
    </row>
    <row r="115" spans="1:6" x14ac:dyDescent="0.2">
      <c r="A115" s="159" t="s">
        <v>32</v>
      </c>
      <c r="B115" s="29">
        <v>47</v>
      </c>
      <c r="C115" s="29">
        <v>25</v>
      </c>
      <c r="D115" s="6">
        <f t="shared" si="24"/>
        <v>22</v>
      </c>
      <c r="E115" s="160">
        <f t="shared" si="25"/>
        <v>0.88</v>
      </c>
      <c r="F115" s="164"/>
    </row>
    <row r="116" spans="1:6" x14ac:dyDescent="0.2">
      <c r="A116" s="155" t="s">
        <v>8</v>
      </c>
      <c r="B116" s="84">
        <f>(B117+B123+B120)</f>
        <v>2062</v>
      </c>
      <c r="C116" s="84">
        <f>(C117+C123+C120)</f>
        <v>2089</v>
      </c>
      <c r="D116" s="84">
        <f t="shared" si="24"/>
        <v>-27</v>
      </c>
      <c r="E116" s="156">
        <f t="shared" si="25"/>
        <v>-1.292484442316898E-2</v>
      </c>
      <c r="F116" s="164"/>
    </row>
    <row r="117" spans="1:6" x14ac:dyDescent="0.2">
      <c r="A117" s="157" t="s">
        <v>31</v>
      </c>
      <c r="B117" s="28">
        <f>SUM(B118:B119)</f>
        <v>1953</v>
      </c>
      <c r="C117" s="28">
        <f>SUM(C118:C119)</f>
        <v>1959</v>
      </c>
      <c r="D117" s="7">
        <f t="shared" si="24"/>
        <v>-6</v>
      </c>
      <c r="E117" s="160">
        <f t="shared" si="25"/>
        <v>-3.0627871362940277E-3</v>
      </c>
      <c r="F117" s="164"/>
    </row>
    <row r="118" spans="1:6" x14ac:dyDescent="0.2">
      <c r="A118" s="159" t="s">
        <v>32</v>
      </c>
      <c r="B118" s="281">
        <v>1921</v>
      </c>
      <c r="C118" s="281">
        <v>1932</v>
      </c>
      <c r="D118" s="282">
        <f t="shared" ref="D118:D119" si="28">IF(ISERROR(B118-C118),"n/a",B118-C118)</f>
        <v>-11</v>
      </c>
      <c r="E118" s="160">
        <f t="shared" ref="E118:E119" si="29">IF(ISERROR(D118/C118),"n/a",(D118/C118))</f>
        <v>-5.693581780538302E-3</v>
      </c>
      <c r="F118" s="164"/>
    </row>
    <row r="119" spans="1:6" x14ac:dyDescent="0.2">
      <c r="A119" s="159" t="s">
        <v>23</v>
      </c>
      <c r="B119" s="281">
        <v>32</v>
      </c>
      <c r="C119" s="281">
        <v>27</v>
      </c>
      <c r="D119" s="282">
        <f t="shared" si="28"/>
        <v>5</v>
      </c>
      <c r="E119" s="160">
        <f t="shared" si="29"/>
        <v>0.18518518518518517</v>
      </c>
      <c r="F119" s="164"/>
    </row>
    <row r="120" spans="1:6" x14ac:dyDescent="0.2">
      <c r="A120" s="157" t="s">
        <v>30</v>
      </c>
      <c r="B120" s="28">
        <f>B121+B122</f>
        <v>100</v>
      </c>
      <c r="C120" s="28">
        <f>C121+C122</f>
        <v>125</v>
      </c>
      <c r="D120" s="7">
        <f>IF(ISERROR(B120-C120),"n/a",B120-C120)</f>
        <v>-25</v>
      </c>
      <c r="E120" s="158">
        <f>IF(ISERROR(D120/C120),"n/a",(D120/C120))</f>
        <v>-0.2</v>
      </c>
      <c r="F120" s="164"/>
    </row>
    <row r="121" spans="1:6" x14ac:dyDescent="0.2">
      <c r="A121" s="159" t="s">
        <v>32</v>
      </c>
      <c r="B121" s="29">
        <v>100</v>
      </c>
      <c r="C121" s="29">
        <v>125</v>
      </c>
      <c r="D121" s="6">
        <f>IF(ISERROR(B121-C121),"n/a",B121-C121)</f>
        <v>-25</v>
      </c>
      <c r="E121" s="160">
        <f>IF(ISERROR(D121/C121),"n/a",(D121/C121))</f>
        <v>-0.2</v>
      </c>
      <c r="F121" s="164"/>
    </row>
    <row r="122" spans="1:6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x14ac:dyDescent="0.2">
      <c r="A123" s="157" t="s">
        <v>33</v>
      </c>
      <c r="B123" s="28">
        <f>B124</f>
        <v>9</v>
      </c>
      <c r="C123" s="28">
        <f>C124</f>
        <v>5</v>
      </c>
      <c r="D123" s="7">
        <f t="shared" si="24"/>
        <v>4</v>
      </c>
      <c r="E123" s="158">
        <f t="shared" si="25"/>
        <v>0.8</v>
      </c>
      <c r="F123" s="164"/>
    </row>
    <row r="124" spans="1:6" x14ac:dyDescent="0.2">
      <c r="A124" s="159" t="s">
        <v>32</v>
      </c>
      <c r="B124" s="29">
        <v>9</v>
      </c>
      <c r="C124" s="29">
        <v>5</v>
      </c>
      <c r="D124" s="6">
        <f t="shared" si="24"/>
        <v>4</v>
      </c>
      <c r="E124" s="160">
        <f t="shared" si="25"/>
        <v>0.8</v>
      </c>
      <c r="F124" s="164"/>
    </row>
    <row r="125" spans="1:6" x14ac:dyDescent="0.2">
      <c r="A125" s="161" t="s">
        <v>5</v>
      </c>
      <c r="B125" s="84">
        <f>(B109+B116)</f>
        <v>7271</v>
      </c>
      <c r="C125" s="84">
        <f>(C109+C116)</f>
        <v>6956</v>
      </c>
      <c r="D125" s="84">
        <f t="shared" si="24"/>
        <v>315</v>
      </c>
      <c r="E125" s="156">
        <f t="shared" si="25"/>
        <v>4.5284646348476135E-2</v>
      </c>
      <c r="F125" s="164"/>
    </row>
    <row r="126" spans="1:6" ht="16.5" customHeight="1" x14ac:dyDescent="0.2">
      <c r="A126" s="181"/>
      <c r="B126" s="32"/>
      <c r="C126" s="32"/>
      <c r="D126" s="25"/>
      <c r="E126" s="175"/>
      <c r="F126" s="164"/>
    </row>
    <row r="127" spans="1:6" ht="15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customHeight="1" x14ac:dyDescent="0.2">
      <c r="A128" s="155" t="s">
        <v>7</v>
      </c>
      <c r="B128" s="84">
        <f>(B129+B133+B131)</f>
        <v>5161</v>
      </c>
      <c r="C128" s="84">
        <f>(C129+C133+C131)</f>
        <v>4723</v>
      </c>
      <c r="D128" s="84">
        <f t="shared" ref="D128:D144" si="32">IF(ISERROR(B128-C128),"n/a",B128-C128)</f>
        <v>438</v>
      </c>
      <c r="E128" s="156">
        <f t="shared" ref="E128:E144" si="33">IF(ISERROR(D128/C128),"n/a",(D128/C128))</f>
        <v>9.2737666737243277E-2</v>
      </c>
      <c r="F128" s="164"/>
    </row>
    <row r="129" spans="1:6" ht="12.75" customHeight="1" x14ac:dyDescent="0.2">
      <c r="A129" s="157" t="s">
        <v>31</v>
      </c>
      <c r="B129" s="28">
        <f>B130</f>
        <v>4959</v>
      </c>
      <c r="C129" s="28">
        <f>C130</f>
        <v>4594</v>
      </c>
      <c r="D129" s="7">
        <f t="shared" si="32"/>
        <v>365</v>
      </c>
      <c r="E129" s="158">
        <f t="shared" si="33"/>
        <v>7.945145842403134E-2</v>
      </c>
      <c r="F129" s="164"/>
    </row>
    <row r="130" spans="1:6" ht="12.75" customHeight="1" x14ac:dyDescent="0.2">
      <c r="A130" s="159" t="s">
        <v>32</v>
      </c>
      <c r="B130" s="281">
        <v>4959</v>
      </c>
      <c r="C130" s="281">
        <v>4594</v>
      </c>
      <c r="D130" s="282">
        <f t="shared" ref="D130" si="34">IF(ISERROR(B130-C130),"n/a",B130-C130)</f>
        <v>365</v>
      </c>
      <c r="E130" s="283">
        <f t="shared" ref="E130" si="35">IF(ISERROR(D130/C130),"n/a",(D130/C130))</f>
        <v>7.945145842403134E-2</v>
      </c>
      <c r="F130" s="164"/>
    </row>
    <row r="131" spans="1:6" ht="12.75" customHeight="1" x14ac:dyDescent="0.2">
      <c r="A131" s="157" t="s">
        <v>30</v>
      </c>
      <c r="B131" s="28">
        <f>B132</f>
        <v>155</v>
      </c>
      <c r="C131" s="28">
        <f>C132</f>
        <v>107</v>
      </c>
      <c r="D131" s="7">
        <f>IF(ISERROR(B131-C131),"n/a",B131-C131)</f>
        <v>48</v>
      </c>
      <c r="E131" s="158">
        <f>IF(ISERROR(D131/C131),"n/a",(D131/C131))</f>
        <v>0.44859813084112149</v>
      </c>
      <c r="F131" s="164"/>
    </row>
    <row r="132" spans="1:6" ht="12.75" customHeight="1" x14ac:dyDescent="0.2">
      <c r="A132" s="159" t="s">
        <v>32</v>
      </c>
      <c r="B132" s="29">
        <v>155</v>
      </c>
      <c r="C132" s="29">
        <v>107</v>
      </c>
      <c r="D132" s="6">
        <f>IF(ISERROR(B132-C132),"n/a",B132-C132)</f>
        <v>48</v>
      </c>
      <c r="E132" s="160">
        <f>IF(ISERROR(D132/C132),"n/a",(D132/C132))</f>
        <v>0.44859813084112149</v>
      </c>
      <c r="F132" s="164"/>
    </row>
    <row r="133" spans="1:6" ht="12.75" customHeight="1" x14ac:dyDescent="0.2">
      <c r="A133" s="157" t="s">
        <v>33</v>
      </c>
      <c r="B133" s="28">
        <f>B134</f>
        <v>47</v>
      </c>
      <c r="C133" s="28">
        <f>C134</f>
        <v>22</v>
      </c>
      <c r="D133" s="7">
        <f t="shared" si="32"/>
        <v>25</v>
      </c>
      <c r="E133" s="158">
        <f t="shared" si="33"/>
        <v>1.1363636363636365</v>
      </c>
      <c r="F133" s="164"/>
    </row>
    <row r="134" spans="1:6" ht="12.75" customHeight="1" x14ac:dyDescent="0.2">
      <c r="A134" s="159" t="s">
        <v>32</v>
      </c>
      <c r="B134" s="29">
        <v>47</v>
      </c>
      <c r="C134" s="29">
        <v>22</v>
      </c>
      <c r="D134" s="6">
        <f t="shared" si="32"/>
        <v>25</v>
      </c>
      <c r="E134" s="160">
        <f t="shared" si="33"/>
        <v>1.1363636363636365</v>
      </c>
      <c r="F134" s="164"/>
    </row>
    <row r="135" spans="1:6" ht="12.75" customHeight="1" x14ac:dyDescent="0.2">
      <c r="A135" s="155" t="s">
        <v>8</v>
      </c>
      <c r="B135" s="84">
        <f>(B136+B142+B139)</f>
        <v>2014</v>
      </c>
      <c r="C135" s="84">
        <f>(C136+C142+C139)</f>
        <v>1965</v>
      </c>
      <c r="D135" s="84">
        <f t="shared" si="32"/>
        <v>49</v>
      </c>
      <c r="E135" s="156">
        <f t="shared" si="33"/>
        <v>2.4936386768447838E-2</v>
      </c>
      <c r="F135" s="164"/>
    </row>
    <row r="136" spans="1:6" ht="12.75" customHeight="1" x14ac:dyDescent="0.2">
      <c r="A136" s="157" t="s">
        <v>31</v>
      </c>
      <c r="B136" s="28">
        <f>SUM(B137:B138)</f>
        <v>1913</v>
      </c>
      <c r="C136" s="28">
        <f>SUM(C137:C138)</f>
        <v>1853</v>
      </c>
      <c r="D136" s="7">
        <f t="shared" si="32"/>
        <v>60</v>
      </c>
      <c r="E136" s="158">
        <f t="shared" si="33"/>
        <v>3.2379924446842956E-2</v>
      </c>
      <c r="F136" s="164"/>
    </row>
    <row r="137" spans="1:6" ht="12.75" customHeight="1" x14ac:dyDescent="0.2">
      <c r="A137" s="159" t="s">
        <v>32</v>
      </c>
      <c r="B137" s="281">
        <v>1883</v>
      </c>
      <c r="C137" s="281">
        <v>1826</v>
      </c>
      <c r="D137" s="282">
        <f t="shared" ref="D137:D138" si="36">IF(ISERROR(B137-C137),"n/a",B137-C137)</f>
        <v>57</v>
      </c>
      <c r="E137" s="283">
        <f t="shared" ref="E137:E138" si="37">IF(ISERROR(D137/C137),"n/a",(D137/C137))</f>
        <v>3.12157721796276E-2</v>
      </c>
      <c r="F137" s="164"/>
    </row>
    <row r="138" spans="1:6" ht="12.75" customHeight="1" x14ac:dyDescent="0.2">
      <c r="A138" s="159" t="s">
        <v>23</v>
      </c>
      <c r="B138" s="281">
        <v>30</v>
      </c>
      <c r="C138" s="281">
        <v>27</v>
      </c>
      <c r="D138" s="282">
        <f t="shared" si="36"/>
        <v>3</v>
      </c>
      <c r="E138" s="283">
        <f t="shared" si="37"/>
        <v>0.1111111111111111</v>
      </c>
      <c r="F138" s="164"/>
    </row>
    <row r="139" spans="1:6" ht="12.75" customHeight="1" x14ac:dyDescent="0.2">
      <c r="A139" s="157" t="s">
        <v>30</v>
      </c>
      <c r="B139" s="28">
        <f>SUM(B140:B141)</f>
        <v>93</v>
      </c>
      <c r="C139" s="28">
        <f>SUM(C140:C141)</f>
        <v>107</v>
      </c>
      <c r="D139" s="7">
        <f>IF(ISERROR(B139-C139),"n/a",B139-C139)</f>
        <v>-14</v>
      </c>
      <c r="E139" s="158">
        <f>IF(ISERROR(D139/C139),"n/a",(D139/C139))</f>
        <v>-0.13084112149532709</v>
      </c>
      <c r="F139" s="164"/>
    </row>
    <row r="140" spans="1:6" ht="12.75" customHeight="1" x14ac:dyDescent="0.2">
      <c r="A140" s="159" t="s">
        <v>32</v>
      </c>
      <c r="B140" s="29">
        <v>93</v>
      </c>
      <c r="C140" s="29">
        <v>107</v>
      </c>
      <c r="D140" s="6">
        <f>IF(ISERROR(B140-C140),"n/a",B140-C140)</f>
        <v>-14</v>
      </c>
      <c r="E140" s="160">
        <f>IF(ISERROR(D140/C140),"n/a",(D140/C140))</f>
        <v>-0.13084112149532709</v>
      </c>
      <c r="F140" s="164"/>
    </row>
    <row r="141" spans="1:6" ht="12.75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customHeight="1" x14ac:dyDescent="0.2">
      <c r="A142" s="157" t="s">
        <v>33</v>
      </c>
      <c r="B142" s="28">
        <f>B143</f>
        <v>8</v>
      </c>
      <c r="C142" s="28">
        <f>C143</f>
        <v>5</v>
      </c>
      <c r="D142" s="7">
        <f t="shared" si="32"/>
        <v>3</v>
      </c>
      <c r="E142" s="158">
        <f t="shared" si="33"/>
        <v>0.6</v>
      </c>
      <c r="F142" s="164"/>
    </row>
    <row r="143" spans="1:6" ht="12.75" customHeight="1" x14ac:dyDescent="0.2">
      <c r="A143" s="159" t="s">
        <v>32</v>
      </c>
      <c r="B143" s="29">
        <v>8</v>
      </c>
      <c r="C143" s="29">
        <v>5</v>
      </c>
      <c r="D143" s="6">
        <f t="shared" si="32"/>
        <v>3</v>
      </c>
      <c r="E143" s="160">
        <f t="shared" si="33"/>
        <v>0.6</v>
      </c>
      <c r="F143" s="164"/>
    </row>
    <row r="144" spans="1:6" x14ac:dyDescent="0.2">
      <c r="A144" s="161" t="s">
        <v>5</v>
      </c>
      <c r="B144" s="84">
        <f>(B128+B135)</f>
        <v>7175</v>
      </c>
      <c r="C144" s="84">
        <f>(C128+C135)</f>
        <v>6688</v>
      </c>
      <c r="D144" s="84">
        <f t="shared" si="32"/>
        <v>487</v>
      </c>
      <c r="E144" s="156">
        <f t="shared" si="33"/>
        <v>7.2816985645933016E-2</v>
      </c>
      <c r="F144" s="164"/>
    </row>
    <row r="145" spans="1:6" x14ac:dyDescent="0.2">
      <c r="A145" s="182"/>
      <c r="B145" s="30"/>
      <c r="C145" s="30"/>
      <c r="D145" s="27"/>
      <c r="E145" s="183"/>
      <c r="F145" s="164"/>
    </row>
    <row r="146" spans="1:6" x14ac:dyDescent="0.2">
      <c r="A146" s="35"/>
      <c r="B146" s="166"/>
      <c r="C146" s="166"/>
      <c r="D146" s="35"/>
      <c r="E146" s="35"/>
    </row>
    <row r="147" spans="1:6" ht="3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86</v>
      </c>
    </row>
    <row r="151" spans="1:6" x14ac:dyDescent="0.2">
      <c r="A151" s="85" t="s">
        <v>82</v>
      </c>
    </row>
    <row r="152" spans="1:6" x14ac:dyDescent="0.2">
      <c r="A152" s="85" t="s">
        <v>87</v>
      </c>
    </row>
    <row r="153" spans="1:6" x14ac:dyDescent="0.2">
      <c r="A153" s="85" t="s">
        <v>88</v>
      </c>
    </row>
    <row r="154" spans="1:6" ht="13.5" thickBot="1" x14ac:dyDescent="0.25">
      <c r="A154" s="85" t="s">
        <v>89</v>
      </c>
    </row>
    <row r="155" spans="1:6" x14ac:dyDescent="0.2">
      <c r="A155" s="452" t="s">
        <v>90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1/22/2021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2" width="9.140625" style="330"/>
    <col min="3" max="14" width="9.140625" style="330" customWidth="1"/>
    <col min="15" max="16384" width="9.140625" style="330"/>
  </cols>
  <sheetData>
    <row r="1" spans="1:16" ht="15.75" x14ac:dyDescent="0.25">
      <c r="A1" s="375" t="s">
        <v>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75" x14ac:dyDescent="0.25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75" x14ac:dyDescent="0.25">
      <c r="A3" s="376" t="str">
        <f>Summary!A3</f>
        <v>Fall 2021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75" x14ac:dyDescent="0.25">
      <c r="A4" s="377" t="str">
        <f>Summary!A4</f>
        <v>as of Friday, October 8, 2021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25">
      <c r="A6" s="446" t="s">
        <v>61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25">
      <c r="A7" s="436" t="s">
        <v>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25">
      <c r="B8" s="439" t="s">
        <v>40</v>
      </c>
      <c r="C8" s="439"/>
      <c r="D8" s="439" t="s">
        <v>41</v>
      </c>
      <c r="E8" s="439"/>
      <c r="F8" s="439" t="s">
        <v>44</v>
      </c>
      <c r="G8" s="439"/>
      <c r="H8" s="439" t="s">
        <v>42</v>
      </c>
      <c r="I8" s="439"/>
      <c r="J8" s="439" t="s">
        <v>38</v>
      </c>
      <c r="K8" s="439"/>
      <c r="L8" s="439" t="s">
        <v>39</v>
      </c>
      <c r="M8" s="439"/>
    </row>
    <row r="9" spans="1:16" x14ac:dyDescent="0.25">
      <c r="B9" s="334">
        <v>2021</v>
      </c>
      <c r="C9" s="334">
        <v>2020</v>
      </c>
      <c r="D9" s="334">
        <f>B9</f>
        <v>2021</v>
      </c>
      <c r="E9" s="334">
        <f>C9</f>
        <v>2020</v>
      </c>
      <c r="F9" s="334">
        <f>B9</f>
        <v>2021</v>
      </c>
      <c r="G9" s="334">
        <f>C9</f>
        <v>2020</v>
      </c>
      <c r="H9" s="334">
        <f>B9</f>
        <v>2021</v>
      </c>
      <c r="I9" s="334">
        <f>C9</f>
        <v>2020</v>
      </c>
      <c r="J9" s="334">
        <f>B9</f>
        <v>2021</v>
      </c>
      <c r="K9" s="334">
        <f>C9</f>
        <v>2020</v>
      </c>
      <c r="L9" s="334">
        <f>B9</f>
        <v>2021</v>
      </c>
      <c r="M9" s="334">
        <f>C9</f>
        <v>2020</v>
      </c>
    </row>
    <row r="10" spans="1:16" x14ac:dyDescent="0.25">
      <c r="A10" s="337" t="s">
        <v>55</v>
      </c>
      <c r="B10" s="341">
        <f>SUM(B43,B74,B105,B136,B183)</f>
        <v>2037</v>
      </c>
      <c r="C10" s="341">
        <f>SUM(C43,C74,C105,C136,C183)</f>
        <v>1725</v>
      </c>
      <c r="D10" s="341">
        <f t="shared" ref="D10:M10" si="0">SUM(D43,D74,D105,D136,D183)</f>
        <v>967</v>
      </c>
      <c r="E10" s="341">
        <f t="shared" si="0"/>
        <v>804</v>
      </c>
      <c r="F10" s="341">
        <f t="shared" si="0"/>
        <v>169</v>
      </c>
      <c r="G10" s="341">
        <f t="shared" si="0"/>
        <v>180</v>
      </c>
      <c r="H10" s="341">
        <f t="shared" si="0"/>
        <v>142</v>
      </c>
      <c r="I10" s="341">
        <f t="shared" si="0"/>
        <v>142</v>
      </c>
      <c r="J10" s="341">
        <f t="shared" si="0"/>
        <v>138</v>
      </c>
      <c r="K10" s="341">
        <f t="shared" si="0"/>
        <v>138</v>
      </c>
      <c r="L10" s="341">
        <f t="shared" si="0"/>
        <v>136</v>
      </c>
      <c r="M10" s="341">
        <f t="shared" si="0"/>
        <v>129</v>
      </c>
    </row>
    <row r="11" spans="1:16" x14ac:dyDescent="0.25">
      <c r="A11" s="337" t="s">
        <v>54</v>
      </c>
      <c r="B11" s="341">
        <f t="shared" ref="B11:M11" si="1">SUM(B44,B75,B106,B137,B184)</f>
        <v>39</v>
      </c>
      <c r="C11" s="341">
        <f t="shared" si="1"/>
        <v>34</v>
      </c>
      <c r="D11" s="341">
        <f t="shared" si="1"/>
        <v>20</v>
      </c>
      <c r="E11" s="341">
        <f t="shared" si="1"/>
        <v>21</v>
      </c>
      <c r="F11" s="341">
        <f t="shared" si="1"/>
        <v>1</v>
      </c>
      <c r="G11" s="341">
        <f t="shared" si="1"/>
        <v>4</v>
      </c>
      <c r="H11" s="341">
        <f t="shared" si="1"/>
        <v>1</v>
      </c>
      <c r="I11" s="341">
        <f t="shared" si="1"/>
        <v>3</v>
      </c>
      <c r="J11" s="341">
        <f t="shared" si="1"/>
        <v>1</v>
      </c>
      <c r="K11" s="341">
        <f t="shared" si="1"/>
        <v>3</v>
      </c>
      <c r="L11" s="341">
        <f t="shared" si="1"/>
        <v>1</v>
      </c>
      <c r="M11" s="341">
        <f t="shared" si="1"/>
        <v>3</v>
      </c>
    </row>
    <row r="12" spans="1:16" x14ac:dyDescent="0.25">
      <c r="A12" s="337" t="s">
        <v>43</v>
      </c>
      <c r="B12" s="341">
        <f t="shared" ref="B12:M12" si="2">SUM(B45,B76,B107,B138,B185)</f>
        <v>15268</v>
      </c>
      <c r="C12" s="341">
        <f t="shared" si="2"/>
        <v>13818</v>
      </c>
      <c r="D12" s="341">
        <f t="shared" si="2"/>
        <v>11656</v>
      </c>
      <c r="E12" s="341">
        <f t="shared" si="2"/>
        <v>11499</v>
      </c>
      <c r="F12" s="341">
        <f t="shared" si="2"/>
        <v>2378</v>
      </c>
      <c r="G12" s="341">
        <f t="shared" si="2"/>
        <v>2528</v>
      </c>
      <c r="H12" s="341">
        <f t="shared" si="2"/>
        <v>2051</v>
      </c>
      <c r="I12" s="341">
        <f t="shared" si="2"/>
        <v>1742</v>
      </c>
      <c r="J12" s="341">
        <f t="shared" si="2"/>
        <v>2018</v>
      </c>
      <c r="K12" s="341">
        <f t="shared" si="2"/>
        <v>1724</v>
      </c>
      <c r="L12" s="341">
        <f t="shared" si="2"/>
        <v>2014</v>
      </c>
      <c r="M12" s="341">
        <f t="shared" si="2"/>
        <v>1688</v>
      </c>
    </row>
    <row r="13" spans="1:16" x14ac:dyDescent="0.25">
      <c r="A13" s="337" t="s">
        <v>53</v>
      </c>
      <c r="B13" s="341">
        <f t="shared" ref="B13:M13" si="3">SUM(B46,B77,B108,B139,B186)</f>
        <v>74</v>
      </c>
      <c r="C13" s="341">
        <f t="shared" si="3"/>
        <v>54</v>
      </c>
      <c r="D13" s="341">
        <f t="shared" si="3"/>
        <v>39</v>
      </c>
      <c r="E13" s="341">
        <f t="shared" si="3"/>
        <v>35</v>
      </c>
      <c r="F13" s="341">
        <f t="shared" si="3"/>
        <v>11</v>
      </c>
      <c r="G13" s="341">
        <f t="shared" si="3"/>
        <v>10</v>
      </c>
      <c r="H13" s="341">
        <f t="shared" si="3"/>
        <v>7</v>
      </c>
      <c r="I13" s="341">
        <f t="shared" si="3"/>
        <v>8</v>
      </c>
      <c r="J13" s="341">
        <f t="shared" si="3"/>
        <v>7</v>
      </c>
      <c r="K13" s="341">
        <f t="shared" si="3"/>
        <v>8</v>
      </c>
      <c r="L13" s="341">
        <f t="shared" si="3"/>
        <v>7</v>
      </c>
      <c r="M13" s="341">
        <f t="shared" si="3"/>
        <v>8</v>
      </c>
    </row>
    <row r="14" spans="1:16" x14ac:dyDescent="0.25">
      <c r="A14" s="337" t="s">
        <v>52</v>
      </c>
      <c r="B14" s="341">
        <f t="shared" ref="B14:M14" si="4">SUM(B47,B78,B109,B140,B187)</f>
        <v>21462</v>
      </c>
      <c r="C14" s="341">
        <f t="shared" si="4"/>
        <v>21473</v>
      </c>
      <c r="D14" s="341">
        <f t="shared" si="4"/>
        <v>12071</v>
      </c>
      <c r="E14" s="341">
        <f t="shared" si="4"/>
        <v>11250</v>
      </c>
      <c r="F14" s="341">
        <f t="shared" si="4"/>
        <v>2494</v>
      </c>
      <c r="G14" s="341">
        <f t="shared" si="4"/>
        <v>2613</v>
      </c>
      <c r="H14" s="341">
        <f t="shared" si="4"/>
        <v>2154</v>
      </c>
      <c r="I14" s="341">
        <f t="shared" si="4"/>
        <v>2171</v>
      </c>
      <c r="J14" s="341">
        <f t="shared" si="4"/>
        <v>2050</v>
      </c>
      <c r="K14" s="341">
        <f t="shared" si="4"/>
        <v>2123</v>
      </c>
      <c r="L14" s="341">
        <f t="shared" si="4"/>
        <v>2021</v>
      </c>
      <c r="M14" s="341">
        <f t="shared" si="4"/>
        <v>2050</v>
      </c>
    </row>
    <row r="15" spans="1:16" x14ac:dyDescent="0.25">
      <c r="A15" s="337" t="s">
        <v>51</v>
      </c>
      <c r="B15" s="341">
        <f t="shared" ref="B15:M15" si="5">SUM(B48,B79,B110,B141,B188)</f>
        <v>2309</v>
      </c>
      <c r="C15" s="341">
        <f t="shared" si="5"/>
        <v>2361</v>
      </c>
      <c r="D15" s="341">
        <f t="shared" si="5"/>
        <v>1584</v>
      </c>
      <c r="E15" s="341">
        <f t="shared" si="5"/>
        <v>1735</v>
      </c>
      <c r="F15" s="341">
        <f t="shared" si="5"/>
        <v>287</v>
      </c>
      <c r="G15" s="341">
        <f t="shared" si="5"/>
        <v>399</v>
      </c>
      <c r="H15" s="341">
        <f t="shared" si="5"/>
        <v>249</v>
      </c>
      <c r="I15" s="341">
        <f t="shared" si="5"/>
        <v>290</v>
      </c>
      <c r="J15" s="341">
        <f t="shared" si="5"/>
        <v>243</v>
      </c>
      <c r="K15" s="341">
        <f t="shared" si="5"/>
        <v>282</v>
      </c>
      <c r="L15" s="341">
        <f t="shared" si="5"/>
        <v>241</v>
      </c>
      <c r="M15" s="341">
        <f t="shared" si="5"/>
        <v>272</v>
      </c>
    </row>
    <row r="16" spans="1:16" x14ac:dyDescent="0.25">
      <c r="A16" s="337" t="s">
        <v>50</v>
      </c>
      <c r="B16" s="341">
        <f t="shared" ref="B16:M16" si="6">SUM(B49,B80,B111,B142,B189)</f>
        <v>4792</v>
      </c>
      <c r="C16" s="341">
        <f t="shared" si="6"/>
        <v>4624</v>
      </c>
      <c r="D16" s="341">
        <f t="shared" si="6"/>
        <v>3590</v>
      </c>
      <c r="E16" s="341">
        <f t="shared" si="6"/>
        <v>3273</v>
      </c>
      <c r="F16" s="341">
        <f t="shared" si="6"/>
        <v>282</v>
      </c>
      <c r="G16" s="341">
        <f t="shared" si="6"/>
        <v>259</v>
      </c>
      <c r="H16" s="341">
        <f t="shared" si="6"/>
        <v>174</v>
      </c>
      <c r="I16" s="341">
        <f t="shared" si="6"/>
        <v>121</v>
      </c>
      <c r="J16" s="341">
        <f t="shared" si="6"/>
        <v>162</v>
      </c>
      <c r="K16" s="341">
        <f t="shared" si="6"/>
        <v>112</v>
      </c>
      <c r="L16" s="341">
        <f t="shared" si="6"/>
        <v>156</v>
      </c>
      <c r="M16" s="341">
        <f t="shared" si="6"/>
        <v>104</v>
      </c>
    </row>
    <row r="17" spans="1:13" x14ac:dyDescent="0.25">
      <c r="A17" s="337" t="s">
        <v>49</v>
      </c>
      <c r="B17" s="341">
        <f t="shared" ref="B17:M17" si="7">SUM(B50,B81,B112,B143,B190)</f>
        <v>1084</v>
      </c>
      <c r="C17" s="341">
        <f t="shared" si="7"/>
        <v>646</v>
      </c>
      <c r="D17" s="341">
        <f t="shared" si="7"/>
        <v>886</v>
      </c>
      <c r="E17" s="341">
        <f t="shared" si="7"/>
        <v>562</v>
      </c>
      <c r="F17" s="341">
        <f t="shared" si="7"/>
        <v>108</v>
      </c>
      <c r="G17" s="341">
        <f t="shared" si="7"/>
        <v>72</v>
      </c>
      <c r="H17" s="341">
        <f t="shared" si="7"/>
        <v>77</v>
      </c>
      <c r="I17" s="341">
        <f t="shared" si="7"/>
        <v>43</v>
      </c>
      <c r="J17" s="341">
        <f t="shared" si="7"/>
        <v>75</v>
      </c>
      <c r="K17" s="341">
        <f t="shared" si="7"/>
        <v>40</v>
      </c>
      <c r="L17" s="341">
        <f t="shared" si="7"/>
        <v>75</v>
      </c>
      <c r="M17" s="341">
        <f t="shared" si="7"/>
        <v>40</v>
      </c>
    </row>
    <row r="18" spans="1:13" ht="15.75" thickBot="1" x14ac:dyDescent="0.3">
      <c r="A18" s="342" t="s">
        <v>48</v>
      </c>
      <c r="B18" s="341">
        <f t="shared" ref="B18:M18" si="8">SUM(B51,B82,B113,B144,B191)</f>
        <v>5610</v>
      </c>
      <c r="C18" s="341">
        <f t="shared" si="8"/>
        <v>4699</v>
      </c>
      <c r="D18" s="341">
        <f t="shared" si="8"/>
        <v>3967</v>
      </c>
      <c r="E18" s="341">
        <f t="shared" si="8"/>
        <v>3665</v>
      </c>
      <c r="F18" s="341">
        <f t="shared" si="8"/>
        <v>643</v>
      </c>
      <c r="G18" s="341">
        <f t="shared" si="8"/>
        <v>635</v>
      </c>
      <c r="H18" s="341">
        <f t="shared" si="8"/>
        <v>537</v>
      </c>
      <c r="I18" s="341">
        <f t="shared" si="8"/>
        <v>454</v>
      </c>
      <c r="J18" s="341">
        <f t="shared" si="8"/>
        <v>515</v>
      </c>
      <c r="K18" s="341">
        <f t="shared" si="8"/>
        <v>437</v>
      </c>
      <c r="L18" s="341">
        <f t="shared" si="8"/>
        <v>510</v>
      </c>
      <c r="M18" s="341">
        <f t="shared" si="8"/>
        <v>429</v>
      </c>
    </row>
    <row r="19" spans="1:13" ht="16.5" thickTop="1" thickBot="1" x14ac:dyDescent="0.3">
      <c r="A19" s="358" t="s">
        <v>62</v>
      </c>
      <c r="B19" s="359">
        <f t="shared" ref="B19:C19" si="9">SUM(B52,B83,B114,B145,B192)</f>
        <v>52675</v>
      </c>
      <c r="C19" s="359">
        <f t="shared" si="9"/>
        <v>49434</v>
      </c>
      <c r="D19" s="359">
        <f t="shared" ref="D19:M19" si="10">SUM(D10:D18)</f>
        <v>34780</v>
      </c>
      <c r="E19" s="359">
        <f t="shared" si="10"/>
        <v>32844</v>
      </c>
      <c r="F19" s="359">
        <f t="shared" si="10"/>
        <v>6373</v>
      </c>
      <c r="G19" s="359">
        <f t="shared" si="10"/>
        <v>6700</v>
      </c>
      <c r="H19" s="359">
        <f t="shared" si="10"/>
        <v>5392</v>
      </c>
      <c r="I19" s="359">
        <f t="shared" si="10"/>
        <v>4974</v>
      </c>
      <c r="J19" s="359">
        <f t="shared" si="10"/>
        <v>5209</v>
      </c>
      <c r="K19" s="359">
        <f t="shared" si="10"/>
        <v>4867</v>
      </c>
      <c r="L19" s="359">
        <f t="shared" si="10"/>
        <v>5161</v>
      </c>
      <c r="M19" s="360">
        <f t="shared" si="10"/>
        <v>4723</v>
      </c>
    </row>
    <row r="20" spans="1:13" ht="15" customHeight="1" x14ac:dyDescent="0.25">
      <c r="A20" s="440" t="s">
        <v>61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25">
      <c r="A21" s="443" t="s">
        <v>8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25">
      <c r="B22" s="432" t="s">
        <v>40</v>
      </c>
      <c r="C22" s="432"/>
      <c r="D22" s="432" t="s">
        <v>41</v>
      </c>
      <c r="E22" s="432"/>
      <c r="F22" s="432" t="s">
        <v>44</v>
      </c>
      <c r="G22" s="432"/>
      <c r="H22" s="432" t="s">
        <v>42</v>
      </c>
      <c r="I22" s="432"/>
      <c r="J22" s="432" t="s">
        <v>38</v>
      </c>
      <c r="K22" s="432"/>
      <c r="L22" s="432" t="s">
        <v>39</v>
      </c>
      <c r="M22" s="432"/>
    </row>
    <row r="23" spans="1:13" x14ac:dyDescent="0.25">
      <c r="B23" s="335">
        <f>B9</f>
        <v>2021</v>
      </c>
      <c r="C23" s="335">
        <f>C9</f>
        <v>2020</v>
      </c>
      <c r="D23" s="335">
        <f>B9</f>
        <v>2021</v>
      </c>
      <c r="E23" s="335">
        <f>C9</f>
        <v>2020</v>
      </c>
      <c r="F23" s="335">
        <f>B9</f>
        <v>2021</v>
      </c>
      <c r="G23" s="335">
        <f>C9</f>
        <v>2020</v>
      </c>
      <c r="H23" s="335">
        <f>B9</f>
        <v>2021</v>
      </c>
      <c r="I23" s="335">
        <f>C9</f>
        <v>2020</v>
      </c>
      <c r="J23" s="335">
        <f>B9</f>
        <v>2021</v>
      </c>
      <c r="K23" s="335">
        <f>C9</f>
        <v>2020</v>
      </c>
      <c r="L23" s="335">
        <f>B9</f>
        <v>2021</v>
      </c>
      <c r="M23" s="335">
        <f>C9</f>
        <v>2020</v>
      </c>
    </row>
    <row r="24" spans="1:13" x14ac:dyDescent="0.25">
      <c r="A24" s="336" t="s">
        <v>55</v>
      </c>
      <c r="B24" s="341">
        <f>SUM(B57,B88,B119,B150,B167,B197)</f>
        <v>577</v>
      </c>
      <c r="C24" s="341">
        <f t="shared" ref="C24:M24" si="11">SUM(C57,C88,C119,C150,C167,C197)</f>
        <v>540</v>
      </c>
      <c r="D24" s="341">
        <f t="shared" si="11"/>
        <v>271</v>
      </c>
      <c r="E24" s="341">
        <f t="shared" si="11"/>
        <v>286</v>
      </c>
      <c r="F24" s="341">
        <f t="shared" si="11"/>
        <v>93</v>
      </c>
      <c r="G24" s="341">
        <f t="shared" si="11"/>
        <v>127</v>
      </c>
      <c r="H24" s="341">
        <f t="shared" si="11"/>
        <v>81</v>
      </c>
      <c r="I24" s="341">
        <f t="shared" si="11"/>
        <v>98</v>
      </c>
      <c r="J24" s="341">
        <f t="shared" si="11"/>
        <v>75</v>
      </c>
      <c r="K24" s="341">
        <f t="shared" si="11"/>
        <v>95</v>
      </c>
      <c r="L24" s="341">
        <f t="shared" si="11"/>
        <v>73</v>
      </c>
      <c r="M24" s="341">
        <f t="shared" si="11"/>
        <v>90</v>
      </c>
    </row>
    <row r="25" spans="1:13" x14ac:dyDescent="0.25">
      <c r="A25" s="336" t="s">
        <v>54</v>
      </c>
      <c r="B25" s="341">
        <f t="shared" ref="B25:M32" si="12">SUM(B58,B89,B120,B151,B168,B198)</f>
        <v>13</v>
      </c>
      <c r="C25" s="341">
        <f t="shared" si="12"/>
        <v>17</v>
      </c>
      <c r="D25" s="341">
        <f t="shared" si="12"/>
        <v>7</v>
      </c>
      <c r="E25" s="341">
        <f t="shared" si="12"/>
        <v>10</v>
      </c>
      <c r="F25" s="341">
        <f t="shared" si="12"/>
        <v>3</v>
      </c>
      <c r="G25" s="341">
        <f t="shared" si="12"/>
        <v>4</v>
      </c>
      <c r="H25" s="341">
        <f t="shared" si="12"/>
        <v>1</v>
      </c>
      <c r="I25" s="341">
        <f t="shared" si="12"/>
        <v>2</v>
      </c>
      <c r="J25" s="341">
        <f t="shared" si="12"/>
        <v>1</v>
      </c>
      <c r="K25" s="341">
        <f t="shared" si="12"/>
        <v>2</v>
      </c>
      <c r="L25" s="341">
        <f t="shared" si="12"/>
        <v>1</v>
      </c>
      <c r="M25" s="341">
        <f t="shared" si="12"/>
        <v>2</v>
      </c>
    </row>
    <row r="26" spans="1:13" x14ac:dyDescent="0.25">
      <c r="A26" s="336" t="s">
        <v>43</v>
      </c>
      <c r="B26" s="341">
        <f t="shared" si="12"/>
        <v>3706</v>
      </c>
      <c r="C26" s="341">
        <f t="shared" si="12"/>
        <v>3269</v>
      </c>
      <c r="D26" s="341">
        <f t="shared" si="12"/>
        <v>2459</v>
      </c>
      <c r="E26" s="341">
        <f t="shared" si="12"/>
        <v>2106</v>
      </c>
      <c r="F26" s="341">
        <f t="shared" si="12"/>
        <v>620</v>
      </c>
      <c r="G26" s="341">
        <f t="shared" si="12"/>
        <v>533</v>
      </c>
      <c r="H26" s="341">
        <f t="shared" si="12"/>
        <v>526</v>
      </c>
      <c r="I26" s="341">
        <f t="shared" si="12"/>
        <v>427</v>
      </c>
      <c r="J26" s="341">
        <f t="shared" si="12"/>
        <v>513</v>
      </c>
      <c r="K26" s="341">
        <f t="shared" si="12"/>
        <v>417</v>
      </c>
      <c r="L26" s="341">
        <f t="shared" si="12"/>
        <v>509</v>
      </c>
      <c r="M26" s="341">
        <f t="shared" si="12"/>
        <v>396</v>
      </c>
    </row>
    <row r="27" spans="1:13" x14ac:dyDescent="0.25">
      <c r="A27" s="336" t="s">
        <v>53</v>
      </c>
      <c r="B27" s="341">
        <f t="shared" si="12"/>
        <v>25</v>
      </c>
      <c r="C27" s="341">
        <f t="shared" si="12"/>
        <v>26</v>
      </c>
      <c r="D27" s="341">
        <f t="shared" si="12"/>
        <v>15</v>
      </c>
      <c r="E27" s="341">
        <f t="shared" si="12"/>
        <v>13</v>
      </c>
      <c r="F27" s="341">
        <f t="shared" si="12"/>
        <v>4</v>
      </c>
      <c r="G27" s="341">
        <f t="shared" si="12"/>
        <v>4</v>
      </c>
      <c r="H27" s="341">
        <f t="shared" si="12"/>
        <v>3</v>
      </c>
      <c r="I27" s="341">
        <f t="shared" si="12"/>
        <v>4</v>
      </c>
      <c r="J27" s="341">
        <f t="shared" si="12"/>
        <v>2</v>
      </c>
      <c r="K27" s="341">
        <f t="shared" si="12"/>
        <v>4</v>
      </c>
      <c r="L27" s="341">
        <f t="shared" si="12"/>
        <v>2</v>
      </c>
      <c r="M27" s="341">
        <f t="shared" si="12"/>
        <v>4</v>
      </c>
    </row>
    <row r="28" spans="1:13" x14ac:dyDescent="0.25">
      <c r="A28" s="336" t="s">
        <v>52</v>
      </c>
      <c r="B28" s="341">
        <f t="shared" si="12"/>
        <v>5416</v>
      </c>
      <c r="C28" s="341">
        <f t="shared" si="12"/>
        <v>5173</v>
      </c>
      <c r="D28" s="341">
        <f t="shared" si="12"/>
        <v>3414</v>
      </c>
      <c r="E28" s="341">
        <f t="shared" si="12"/>
        <v>3435</v>
      </c>
      <c r="F28" s="341">
        <f t="shared" si="12"/>
        <v>1137</v>
      </c>
      <c r="G28" s="341">
        <f t="shared" si="12"/>
        <v>1238</v>
      </c>
      <c r="H28" s="341">
        <f t="shared" si="12"/>
        <v>965</v>
      </c>
      <c r="I28" s="341">
        <f t="shared" si="12"/>
        <v>1026</v>
      </c>
      <c r="J28" s="341">
        <f t="shared" si="12"/>
        <v>908</v>
      </c>
      <c r="K28" s="341">
        <f t="shared" si="12"/>
        <v>994</v>
      </c>
      <c r="L28" s="341">
        <f t="shared" si="12"/>
        <v>893</v>
      </c>
      <c r="M28" s="341">
        <f t="shared" si="12"/>
        <v>935</v>
      </c>
    </row>
    <row r="29" spans="1:13" x14ac:dyDescent="0.25">
      <c r="A29" s="336" t="s">
        <v>51</v>
      </c>
      <c r="B29" s="341">
        <f t="shared" si="12"/>
        <v>714</v>
      </c>
      <c r="C29" s="341">
        <f t="shared" si="12"/>
        <v>839</v>
      </c>
      <c r="D29" s="341">
        <f t="shared" si="12"/>
        <v>442</v>
      </c>
      <c r="E29" s="341">
        <f t="shared" si="12"/>
        <v>546</v>
      </c>
      <c r="F29" s="341">
        <f t="shared" si="12"/>
        <v>122</v>
      </c>
      <c r="G29" s="341">
        <f t="shared" si="12"/>
        <v>156</v>
      </c>
      <c r="H29" s="341">
        <f t="shared" si="12"/>
        <v>101</v>
      </c>
      <c r="I29" s="341">
        <f t="shared" si="12"/>
        <v>124</v>
      </c>
      <c r="J29" s="341">
        <f t="shared" si="12"/>
        <v>95</v>
      </c>
      <c r="K29" s="341">
        <f t="shared" si="12"/>
        <v>120</v>
      </c>
      <c r="L29" s="341">
        <f t="shared" si="12"/>
        <v>90</v>
      </c>
      <c r="M29" s="341">
        <f t="shared" si="12"/>
        <v>114</v>
      </c>
    </row>
    <row r="30" spans="1:13" x14ac:dyDescent="0.25">
      <c r="A30" s="336" t="s">
        <v>50</v>
      </c>
      <c r="B30" s="341">
        <f t="shared" si="12"/>
        <v>1334</v>
      </c>
      <c r="C30" s="341">
        <f t="shared" si="12"/>
        <v>1506</v>
      </c>
      <c r="D30" s="341">
        <f t="shared" si="12"/>
        <v>988</v>
      </c>
      <c r="E30" s="341">
        <f t="shared" si="12"/>
        <v>1155</v>
      </c>
      <c r="F30" s="341">
        <f t="shared" si="12"/>
        <v>170</v>
      </c>
      <c r="G30" s="341">
        <f t="shared" si="12"/>
        <v>225</v>
      </c>
      <c r="H30" s="341">
        <f t="shared" si="12"/>
        <v>116</v>
      </c>
      <c r="I30" s="341">
        <f t="shared" si="12"/>
        <v>152</v>
      </c>
      <c r="J30" s="341">
        <f t="shared" si="12"/>
        <v>103</v>
      </c>
      <c r="K30" s="341">
        <f t="shared" si="12"/>
        <v>128</v>
      </c>
      <c r="L30" s="341">
        <f t="shared" si="12"/>
        <v>93</v>
      </c>
      <c r="M30" s="341">
        <f t="shared" si="12"/>
        <v>109</v>
      </c>
    </row>
    <row r="31" spans="1:13" x14ac:dyDescent="0.25">
      <c r="A31" s="336" t="s">
        <v>49</v>
      </c>
      <c r="B31" s="341">
        <f t="shared" si="12"/>
        <v>170</v>
      </c>
      <c r="C31" s="341">
        <f t="shared" si="12"/>
        <v>154</v>
      </c>
      <c r="D31" s="341">
        <f t="shared" si="12"/>
        <v>98</v>
      </c>
      <c r="E31" s="341">
        <f t="shared" si="12"/>
        <v>105</v>
      </c>
      <c r="F31" s="341">
        <f t="shared" si="12"/>
        <v>19</v>
      </c>
      <c r="G31" s="341">
        <f t="shared" si="12"/>
        <v>23</v>
      </c>
      <c r="H31" s="341">
        <f t="shared" si="12"/>
        <v>16</v>
      </c>
      <c r="I31" s="341">
        <f t="shared" si="12"/>
        <v>18</v>
      </c>
      <c r="J31" s="341">
        <f t="shared" si="12"/>
        <v>16</v>
      </c>
      <c r="K31" s="341">
        <f t="shared" si="12"/>
        <v>16</v>
      </c>
      <c r="L31" s="341">
        <f t="shared" si="12"/>
        <v>14</v>
      </c>
      <c r="M31" s="341">
        <f t="shared" si="12"/>
        <v>14</v>
      </c>
    </row>
    <row r="32" spans="1:13" ht="15.75" thickBot="1" x14ac:dyDescent="0.3">
      <c r="A32" s="345" t="s">
        <v>48</v>
      </c>
      <c r="B32" s="341">
        <f t="shared" si="12"/>
        <v>2803</v>
      </c>
      <c r="C32" s="341">
        <f t="shared" si="12"/>
        <v>2525</v>
      </c>
      <c r="D32" s="341">
        <f t="shared" si="12"/>
        <v>1754</v>
      </c>
      <c r="E32" s="341">
        <f t="shared" si="12"/>
        <v>1626</v>
      </c>
      <c r="F32" s="341">
        <f t="shared" si="12"/>
        <v>443</v>
      </c>
      <c r="G32" s="341">
        <f t="shared" si="12"/>
        <v>404</v>
      </c>
      <c r="H32" s="341">
        <f t="shared" si="12"/>
        <v>372</v>
      </c>
      <c r="I32" s="341">
        <f t="shared" si="12"/>
        <v>324</v>
      </c>
      <c r="J32" s="341">
        <f t="shared" si="12"/>
        <v>349</v>
      </c>
      <c r="K32" s="341">
        <f t="shared" si="12"/>
        <v>313</v>
      </c>
      <c r="L32" s="341">
        <f t="shared" si="12"/>
        <v>339</v>
      </c>
      <c r="M32" s="341">
        <f t="shared" si="12"/>
        <v>301</v>
      </c>
    </row>
    <row r="33" spans="1:13" ht="16.5" thickTop="1" thickBot="1" x14ac:dyDescent="0.3">
      <c r="A33" s="366" t="s">
        <v>72</v>
      </c>
      <c r="B33" s="359">
        <f>SUM(B24:B32)</f>
        <v>14758</v>
      </c>
      <c r="C33" s="359">
        <f t="shared" ref="C33:M33" si="13">SUM(C24:C32)</f>
        <v>14049</v>
      </c>
      <c r="D33" s="359">
        <f t="shared" si="13"/>
        <v>9448</v>
      </c>
      <c r="E33" s="359">
        <f t="shared" si="13"/>
        <v>9282</v>
      </c>
      <c r="F33" s="359">
        <f t="shared" si="13"/>
        <v>2611</v>
      </c>
      <c r="G33" s="359">
        <f t="shared" si="13"/>
        <v>2714</v>
      </c>
      <c r="H33" s="359">
        <f t="shared" si="13"/>
        <v>2181</v>
      </c>
      <c r="I33" s="359">
        <f t="shared" si="13"/>
        <v>2175</v>
      </c>
      <c r="J33" s="359">
        <f t="shared" si="13"/>
        <v>2062</v>
      </c>
      <c r="K33" s="359">
        <f t="shared" si="13"/>
        <v>2089</v>
      </c>
      <c r="L33" s="359">
        <f t="shared" si="13"/>
        <v>2014</v>
      </c>
      <c r="M33" s="360">
        <f t="shared" si="13"/>
        <v>1965</v>
      </c>
    </row>
    <row r="34" spans="1:13" ht="15.75" thickBot="1" x14ac:dyDescent="0.3"/>
    <row r="35" spans="1:13" ht="15.75" thickBot="1" x14ac:dyDescent="0.3">
      <c r="A35" s="354" t="s">
        <v>63</v>
      </c>
      <c r="B35" s="357">
        <f t="shared" ref="B35:M35" si="14">SUM(B19,B33)</f>
        <v>67433</v>
      </c>
      <c r="C35" s="357">
        <f t="shared" si="14"/>
        <v>63483</v>
      </c>
      <c r="D35" s="357">
        <f t="shared" si="14"/>
        <v>44228</v>
      </c>
      <c r="E35" s="357">
        <f t="shared" si="14"/>
        <v>42126</v>
      </c>
      <c r="F35" s="357">
        <f t="shared" si="14"/>
        <v>8984</v>
      </c>
      <c r="G35" s="357">
        <f t="shared" si="14"/>
        <v>9414</v>
      </c>
      <c r="H35" s="357">
        <f t="shared" si="14"/>
        <v>7573</v>
      </c>
      <c r="I35" s="357">
        <f t="shared" si="14"/>
        <v>7149</v>
      </c>
      <c r="J35" s="357">
        <f t="shared" si="14"/>
        <v>7271</v>
      </c>
      <c r="K35" s="357">
        <f t="shared" si="14"/>
        <v>6956</v>
      </c>
      <c r="L35" s="357">
        <f t="shared" si="14"/>
        <v>7175</v>
      </c>
      <c r="M35" s="357">
        <f t="shared" si="14"/>
        <v>6688</v>
      </c>
    </row>
    <row r="38" spans="1:13" ht="15" customHeight="1" x14ac:dyDescent="0.25"/>
    <row r="39" spans="1:13" x14ac:dyDescent="0.25">
      <c r="A39" s="444" t="s">
        <v>45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25">
      <c r="A40" s="436" t="s">
        <v>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25">
      <c r="B41" s="439" t="s">
        <v>40</v>
      </c>
      <c r="C41" s="439"/>
      <c r="D41" s="439" t="s">
        <v>41</v>
      </c>
      <c r="E41" s="439"/>
      <c r="F41" s="439" t="s">
        <v>44</v>
      </c>
      <c r="G41" s="439"/>
      <c r="H41" s="439" t="s">
        <v>42</v>
      </c>
      <c r="I41" s="439"/>
      <c r="J41" s="439" t="s">
        <v>38</v>
      </c>
      <c r="K41" s="439"/>
      <c r="L41" s="439" t="s">
        <v>39</v>
      </c>
      <c r="M41" s="439"/>
    </row>
    <row r="42" spans="1:13" x14ac:dyDescent="0.25">
      <c r="B42" s="334">
        <f>B9</f>
        <v>2021</v>
      </c>
      <c r="C42" s="334">
        <f>C9</f>
        <v>2020</v>
      </c>
      <c r="D42" s="334">
        <f>B9</f>
        <v>2021</v>
      </c>
      <c r="E42" s="334">
        <f>C9</f>
        <v>2020</v>
      </c>
      <c r="F42" s="334">
        <f>B9</f>
        <v>2021</v>
      </c>
      <c r="G42" s="334">
        <f>C9</f>
        <v>2020</v>
      </c>
      <c r="H42" s="334">
        <f>B9</f>
        <v>2021</v>
      </c>
      <c r="I42" s="334">
        <f>C9</f>
        <v>2020</v>
      </c>
      <c r="J42" s="334">
        <f>B9</f>
        <v>2021</v>
      </c>
      <c r="K42" s="334">
        <f>C9</f>
        <v>2020</v>
      </c>
      <c r="L42" s="334">
        <f>B9</f>
        <v>2021</v>
      </c>
      <c r="M42" s="334">
        <f>C9</f>
        <v>2020</v>
      </c>
    </row>
    <row r="43" spans="1:13" x14ac:dyDescent="0.25">
      <c r="A43" s="337" t="s">
        <v>55</v>
      </c>
      <c r="B43" s="341">
        <v>324</v>
      </c>
      <c r="C43" s="341">
        <v>241</v>
      </c>
      <c r="D43" s="341">
        <v>103</v>
      </c>
      <c r="E43" s="341">
        <v>85</v>
      </c>
      <c r="F43" s="341">
        <v>16</v>
      </c>
      <c r="G43" s="341">
        <v>20</v>
      </c>
      <c r="H43" s="341">
        <v>16</v>
      </c>
      <c r="I43" s="341">
        <v>18</v>
      </c>
      <c r="J43" s="341">
        <v>14</v>
      </c>
      <c r="K43" s="341">
        <v>17</v>
      </c>
      <c r="L43" s="341">
        <v>14</v>
      </c>
      <c r="M43" s="341">
        <v>16</v>
      </c>
    </row>
    <row r="44" spans="1:13" ht="15" customHeight="1" x14ac:dyDescent="0.25">
      <c r="A44" s="337" t="s">
        <v>54</v>
      </c>
      <c r="B44" s="341">
        <v>5</v>
      </c>
      <c r="C44" s="341">
        <v>2</v>
      </c>
      <c r="D44" s="341">
        <v>1</v>
      </c>
      <c r="E44" s="341">
        <v>1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4521</v>
      </c>
      <c r="C45" s="341">
        <v>3720</v>
      </c>
      <c r="D45" s="341">
        <v>2771</v>
      </c>
      <c r="E45" s="341">
        <v>2658</v>
      </c>
      <c r="F45" s="341">
        <v>457</v>
      </c>
      <c r="G45" s="341">
        <v>467</v>
      </c>
      <c r="H45" s="341">
        <v>385</v>
      </c>
      <c r="I45" s="341">
        <v>299</v>
      </c>
      <c r="J45" s="341">
        <v>381</v>
      </c>
      <c r="K45" s="341">
        <v>296</v>
      </c>
      <c r="L45" s="341">
        <v>380</v>
      </c>
      <c r="M45" s="341">
        <v>292</v>
      </c>
    </row>
    <row r="46" spans="1:13" x14ac:dyDescent="0.25">
      <c r="A46" s="337" t="s">
        <v>53</v>
      </c>
      <c r="B46" s="341">
        <v>12</v>
      </c>
      <c r="C46" s="341">
        <v>9</v>
      </c>
      <c r="D46" s="341">
        <v>2</v>
      </c>
      <c r="E46" s="341">
        <v>4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3408</v>
      </c>
      <c r="C47" s="341">
        <v>3150</v>
      </c>
      <c r="D47" s="341">
        <v>1519</v>
      </c>
      <c r="E47" s="341">
        <v>1113</v>
      </c>
      <c r="F47" s="341">
        <v>327</v>
      </c>
      <c r="G47" s="341">
        <v>259</v>
      </c>
      <c r="H47" s="341">
        <v>295</v>
      </c>
      <c r="I47" s="341">
        <v>223</v>
      </c>
      <c r="J47" s="341">
        <v>282</v>
      </c>
      <c r="K47" s="341">
        <v>219</v>
      </c>
      <c r="L47" s="341">
        <v>279</v>
      </c>
      <c r="M47" s="341">
        <v>218</v>
      </c>
    </row>
    <row r="48" spans="1:13" x14ac:dyDescent="0.25">
      <c r="A48" s="337" t="s">
        <v>51</v>
      </c>
      <c r="B48" s="341">
        <v>512</v>
      </c>
      <c r="C48" s="341">
        <v>462</v>
      </c>
      <c r="D48" s="341">
        <v>270</v>
      </c>
      <c r="E48" s="341">
        <v>287</v>
      </c>
      <c r="F48" s="341">
        <v>43</v>
      </c>
      <c r="G48" s="341">
        <v>48</v>
      </c>
      <c r="H48" s="341">
        <v>36</v>
      </c>
      <c r="I48" s="341">
        <v>32</v>
      </c>
      <c r="J48" s="341">
        <v>35</v>
      </c>
      <c r="K48" s="341">
        <v>32</v>
      </c>
      <c r="L48" s="341">
        <v>35</v>
      </c>
      <c r="M48" s="341">
        <v>31</v>
      </c>
    </row>
    <row r="49" spans="1:15" x14ac:dyDescent="0.25">
      <c r="A49" s="337" t="s">
        <v>50</v>
      </c>
      <c r="B49" s="341">
        <v>909</v>
      </c>
      <c r="C49" s="341">
        <v>805</v>
      </c>
      <c r="D49" s="341">
        <v>645</v>
      </c>
      <c r="E49" s="341">
        <v>612</v>
      </c>
      <c r="F49" s="341">
        <v>46</v>
      </c>
      <c r="G49" s="341">
        <v>55</v>
      </c>
      <c r="H49" s="341">
        <v>27</v>
      </c>
      <c r="I49" s="341">
        <v>26</v>
      </c>
      <c r="J49" s="341">
        <v>25</v>
      </c>
      <c r="K49" s="341">
        <v>25</v>
      </c>
      <c r="L49" s="341">
        <v>25</v>
      </c>
      <c r="M49" s="341">
        <v>23</v>
      </c>
    </row>
    <row r="50" spans="1:15" x14ac:dyDescent="0.25">
      <c r="A50" s="337" t="s">
        <v>49</v>
      </c>
      <c r="B50" s="341">
        <v>391</v>
      </c>
      <c r="C50" s="341">
        <v>232</v>
      </c>
      <c r="D50" s="341">
        <v>278</v>
      </c>
      <c r="E50" s="341">
        <v>193</v>
      </c>
      <c r="F50" s="341">
        <v>24</v>
      </c>
      <c r="G50" s="341">
        <v>20</v>
      </c>
      <c r="H50" s="341">
        <v>18</v>
      </c>
      <c r="I50" s="341">
        <v>9</v>
      </c>
      <c r="J50" s="341">
        <v>18</v>
      </c>
      <c r="K50" s="341">
        <v>7</v>
      </c>
      <c r="L50" s="341">
        <v>18</v>
      </c>
      <c r="M50" s="341">
        <v>7</v>
      </c>
    </row>
    <row r="51" spans="1:15" ht="15.75" thickBot="1" x14ac:dyDescent="0.3">
      <c r="A51" s="342" t="s">
        <v>48</v>
      </c>
      <c r="B51" s="341">
        <v>1173</v>
      </c>
      <c r="C51" s="341">
        <v>899</v>
      </c>
      <c r="D51" s="341">
        <v>652</v>
      </c>
      <c r="E51" s="341">
        <v>586</v>
      </c>
      <c r="F51" s="341">
        <v>106</v>
      </c>
      <c r="G51" s="341">
        <v>102</v>
      </c>
      <c r="H51" s="341">
        <v>83</v>
      </c>
      <c r="I51" s="341">
        <v>74</v>
      </c>
      <c r="J51" s="341">
        <v>78</v>
      </c>
      <c r="K51" s="341">
        <v>73</v>
      </c>
      <c r="L51" s="341">
        <v>77</v>
      </c>
      <c r="M51" s="341">
        <v>72</v>
      </c>
    </row>
    <row r="52" spans="1:15" ht="15" customHeight="1" thickTop="1" x14ac:dyDescent="0.25">
      <c r="A52" s="343" t="s">
        <v>5</v>
      </c>
      <c r="B52" s="344">
        <f>SUM(B43:B51)</f>
        <v>11255</v>
      </c>
      <c r="C52" s="344">
        <f t="shared" ref="C52:M52" si="15">SUM(C43:C51)</f>
        <v>9520</v>
      </c>
      <c r="D52" s="344">
        <f t="shared" si="15"/>
        <v>6241</v>
      </c>
      <c r="E52" s="344">
        <f t="shared" si="15"/>
        <v>5539</v>
      </c>
      <c r="F52" s="344">
        <f t="shared" si="15"/>
        <v>1019</v>
      </c>
      <c r="G52" s="344">
        <f t="shared" si="15"/>
        <v>971</v>
      </c>
      <c r="H52" s="344">
        <f t="shared" si="15"/>
        <v>860</v>
      </c>
      <c r="I52" s="344">
        <f t="shared" si="15"/>
        <v>681</v>
      </c>
      <c r="J52" s="344">
        <f t="shared" si="15"/>
        <v>833</v>
      </c>
      <c r="K52" s="344">
        <f t="shared" si="15"/>
        <v>669</v>
      </c>
      <c r="L52" s="344">
        <f t="shared" si="15"/>
        <v>828</v>
      </c>
      <c r="M52" s="344">
        <f t="shared" si="15"/>
        <v>659</v>
      </c>
    </row>
    <row r="53" spans="1:15" x14ac:dyDescent="0.25">
      <c r="A53" s="445" t="s">
        <v>45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25">
      <c r="A54" s="429" t="s">
        <v>8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25">
      <c r="B55" s="432" t="s">
        <v>40</v>
      </c>
      <c r="C55" s="432"/>
      <c r="D55" s="432" t="s">
        <v>41</v>
      </c>
      <c r="E55" s="432"/>
      <c r="F55" s="432" t="s">
        <v>44</v>
      </c>
      <c r="G55" s="432"/>
      <c r="H55" s="432" t="s">
        <v>42</v>
      </c>
      <c r="I55" s="432"/>
      <c r="J55" s="432" t="s">
        <v>38</v>
      </c>
      <c r="K55" s="432"/>
      <c r="L55" s="432" t="s">
        <v>39</v>
      </c>
      <c r="M55" s="432"/>
    </row>
    <row r="56" spans="1:15" x14ac:dyDescent="0.25">
      <c r="B56" s="335">
        <f>B9</f>
        <v>2021</v>
      </c>
      <c r="C56" s="335">
        <f>C9</f>
        <v>2020</v>
      </c>
      <c r="D56" s="335">
        <f>B9</f>
        <v>2021</v>
      </c>
      <c r="E56" s="335">
        <f>C9</f>
        <v>2020</v>
      </c>
      <c r="F56" s="335">
        <f>B9</f>
        <v>2021</v>
      </c>
      <c r="G56" s="335">
        <f>C9</f>
        <v>2020</v>
      </c>
      <c r="H56" s="335">
        <f>B9</f>
        <v>2021</v>
      </c>
      <c r="I56" s="335">
        <f>C9</f>
        <v>2020</v>
      </c>
      <c r="J56" s="335">
        <f>B9</f>
        <v>2021</v>
      </c>
      <c r="K56" s="335">
        <f>C9</f>
        <v>2020</v>
      </c>
      <c r="L56" s="335">
        <f>B9</f>
        <v>2021</v>
      </c>
      <c r="M56" s="335">
        <f>C9</f>
        <v>2020</v>
      </c>
    </row>
    <row r="57" spans="1:15" x14ac:dyDescent="0.25">
      <c r="A57" s="337" t="s">
        <v>55</v>
      </c>
      <c r="B57" s="341">
        <v>81</v>
      </c>
      <c r="C57" s="341">
        <v>72</v>
      </c>
      <c r="D57" s="341">
        <v>20</v>
      </c>
      <c r="E57" s="341">
        <v>19</v>
      </c>
      <c r="F57" s="341">
        <v>5</v>
      </c>
      <c r="G57" s="341">
        <v>8</v>
      </c>
      <c r="H57" s="341">
        <v>5</v>
      </c>
      <c r="I57" s="341">
        <v>7</v>
      </c>
      <c r="J57" s="341">
        <v>4</v>
      </c>
      <c r="K57" s="341">
        <v>7</v>
      </c>
      <c r="L57" s="341">
        <v>4</v>
      </c>
      <c r="M57" s="341">
        <v>7</v>
      </c>
      <c r="O57" s="347"/>
    </row>
    <row r="58" spans="1:15" ht="15" customHeight="1" x14ac:dyDescent="0.25">
      <c r="A58" s="337" t="s">
        <v>54</v>
      </c>
      <c r="B58" s="341">
        <v>1</v>
      </c>
      <c r="C58" s="341">
        <v>1</v>
      </c>
      <c r="D58" s="341">
        <v>0</v>
      </c>
      <c r="E58" s="341">
        <v>1</v>
      </c>
      <c r="F58" s="341">
        <v>0</v>
      </c>
      <c r="G58" s="341">
        <v>1</v>
      </c>
      <c r="H58" s="341">
        <v>0</v>
      </c>
      <c r="I58" s="341">
        <v>1</v>
      </c>
      <c r="J58" s="341">
        <v>0</v>
      </c>
      <c r="K58" s="341">
        <v>1</v>
      </c>
      <c r="L58" s="341">
        <v>0</v>
      </c>
      <c r="M58" s="341">
        <v>1</v>
      </c>
      <c r="O58" s="347"/>
    </row>
    <row r="59" spans="1:15" x14ac:dyDescent="0.25">
      <c r="A59" s="337" t="s">
        <v>43</v>
      </c>
      <c r="B59" s="341">
        <v>1000</v>
      </c>
      <c r="C59" s="341">
        <v>805</v>
      </c>
      <c r="D59" s="341">
        <v>436</v>
      </c>
      <c r="E59" s="341">
        <v>319</v>
      </c>
      <c r="F59" s="341">
        <v>117</v>
      </c>
      <c r="G59" s="341">
        <v>92</v>
      </c>
      <c r="H59" s="341">
        <v>100</v>
      </c>
      <c r="I59" s="341">
        <v>78</v>
      </c>
      <c r="J59" s="341">
        <v>98</v>
      </c>
      <c r="K59" s="341">
        <v>77</v>
      </c>
      <c r="L59" s="341">
        <v>98</v>
      </c>
      <c r="M59" s="341">
        <v>74</v>
      </c>
      <c r="O59" s="347"/>
    </row>
    <row r="60" spans="1:15" x14ac:dyDescent="0.25">
      <c r="A60" s="337" t="s">
        <v>53</v>
      </c>
      <c r="B60" s="341">
        <v>4</v>
      </c>
      <c r="C60" s="341">
        <v>3</v>
      </c>
      <c r="D60" s="341">
        <v>0</v>
      </c>
      <c r="E60" s="341">
        <v>1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25">
      <c r="A61" s="337" t="s">
        <v>52</v>
      </c>
      <c r="B61" s="341">
        <v>793</v>
      </c>
      <c r="C61" s="341">
        <v>810</v>
      </c>
      <c r="D61" s="341">
        <v>286</v>
      </c>
      <c r="E61" s="341">
        <v>314</v>
      </c>
      <c r="F61" s="341">
        <v>105</v>
      </c>
      <c r="G61" s="341">
        <v>109</v>
      </c>
      <c r="H61" s="341">
        <v>95</v>
      </c>
      <c r="I61" s="341">
        <v>100</v>
      </c>
      <c r="J61" s="341">
        <v>92</v>
      </c>
      <c r="K61" s="341">
        <v>99</v>
      </c>
      <c r="L61" s="341">
        <v>91</v>
      </c>
      <c r="M61" s="341">
        <v>97</v>
      </c>
    </row>
    <row r="62" spans="1:15" x14ac:dyDescent="0.25">
      <c r="A62" s="337" t="s">
        <v>51</v>
      </c>
      <c r="B62" s="341">
        <v>150</v>
      </c>
      <c r="C62" s="341">
        <v>175</v>
      </c>
      <c r="D62" s="341">
        <v>75</v>
      </c>
      <c r="E62" s="341">
        <v>82</v>
      </c>
      <c r="F62" s="341">
        <v>28</v>
      </c>
      <c r="G62" s="341">
        <v>21</v>
      </c>
      <c r="H62" s="341">
        <v>25</v>
      </c>
      <c r="I62" s="341">
        <v>18</v>
      </c>
      <c r="J62" s="341">
        <v>25</v>
      </c>
      <c r="K62" s="341">
        <v>18</v>
      </c>
      <c r="L62" s="341">
        <v>24</v>
      </c>
      <c r="M62" s="341">
        <v>14</v>
      </c>
    </row>
    <row r="63" spans="1:15" x14ac:dyDescent="0.25">
      <c r="A63" s="337" t="s">
        <v>50</v>
      </c>
      <c r="B63" s="341">
        <v>244</v>
      </c>
      <c r="C63" s="341">
        <v>233</v>
      </c>
      <c r="D63" s="341">
        <v>112</v>
      </c>
      <c r="E63" s="341">
        <v>112</v>
      </c>
      <c r="F63" s="341">
        <v>30</v>
      </c>
      <c r="G63" s="341">
        <v>34</v>
      </c>
      <c r="H63" s="341">
        <v>22</v>
      </c>
      <c r="I63" s="341">
        <v>19</v>
      </c>
      <c r="J63" s="341">
        <v>20</v>
      </c>
      <c r="K63" s="341">
        <v>15</v>
      </c>
      <c r="L63" s="341">
        <v>19</v>
      </c>
      <c r="M63" s="341">
        <v>14</v>
      </c>
    </row>
    <row r="64" spans="1:15" x14ac:dyDescent="0.25">
      <c r="A64" s="337" t="s">
        <v>49</v>
      </c>
      <c r="B64" s="341">
        <v>51</v>
      </c>
      <c r="C64" s="341">
        <v>45</v>
      </c>
      <c r="D64" s="341">
        <v>21</v>
      </c>
      <c r="E64" s="341">
        <v>22</v>
      </c>
      <c r="F64" s="341">
        <v>6</v>
      </c>
      <c r="G64" s="341">
        <v>5</v>
      </c>
      <c r="H64" s="341">
        <v>5</v>
      </c>
      <c r="I64" s="341">
        <v>4</v>
      </c>
      <c r="J64" s="341">
        <v>5</v>
      </c>
      <c r="K64" s="341">
        <v>4</v>
      </c>
      <c r="L64" s="341">
        <v>5</v>
      </c>
      <c r="M64" s="341">
        <v>4</v>
      </c>
    </row>
    <row r="65" spans="1:13" ht="15.75" thickBot="1" x14ac:dyDescent="0.3">
      <c r="A65" s="342" t="s">
        <v>48</v>
      </c>
      <c r="B65" s="341">
        <v>565</v>
      </c>
      <c r="C65" s="341">
        <v>532</v>
      </c>
      <c r="D65" s="341">
        <v>233</v>
      </c>
      <c r="E65" s="341">
        <v>232</v>
      </c>
      <c r="F65" s="341">
        <v>72</v>
      </c>
      <c r="G65" s="341">
        <v>71</v>
      </c>
      <c r="H65" s="341">
        <v>65</v>
      </c>
      <c r="I65" s="341">
        <v>62</v>
      </c>
      <c r="J65" s="341">
        <v>62</v>
      </c>
      <c r="K65" s="341">
        <v>62</v>
      </c>
      <c r="L65" s="341">
        <v>61</v>
      </c>
      <c r="M65" s="341">
        <v>60</v>
      </c>
    </row>
    <row r="66" spans="1:13" ht="16.5" thickTop="1" thickBot="1" x14ac:dyDescent="0.3">
      <c r="A66" s="352" t="s">
        <v>5</v>
      </c>
      <c r="B66" s="353">
        <f>SUM(B57:B65)</f>
        <v>2889</v>
      </c>
      <c r="C66" s="353">
        <f t="shared" ref="C66:M66" si="16">SUM(C57:C65)</f>
        <v>2676</v>
      </c>
      <c r="D66" s="353">
        <f t="shared" si="16"/>
        <v>1183</v>
      </c>
      <c r="E66" s="353">
        <f t="shared" si="16"/>
        <v>1102</v>
      </c>
      <c r="F66" s="353">
        <f t="shared" si="16"/>
        <v>363</v>
      </c>
      <c r="G66" s="353">
        <f t="shared" si="16"/>
        <v>341</v>
      </c>
      <c r="H66" s="353">
        <f t="shared" si="16"/>
        <v>317</v>
      </c>
      <c r="I66" s="353">
        <f t="shared" si="16"/>
        <v>289</v>
      </c>
      <c r="J66" s="353">
        <f t="shared" si="16"/>
        <v>306</v>
      </c>
      <c r="K66" s="353">
        <f t="shared" si="16"/>
        <v>283</v>
      </c>
      <c r="L66" s="353">
        <f t="shared" si="16"/>
        <v>302</v>
      </c>
      <c r="M66" s="353">
        <f t="shared" si="16"/>
        <v>271</v>
      </c>
    </row>
    <row r="67" spans="1:13" ht="15.75" thickBot="1" x14ac:dyDescent="0.3">
      <c r="A67" s="354" t="s">
        <v>57</v>
      </c>
      <c r="B67" s="355">
        <f>SUM(B52,B66)</f>
        <v>14144</v>
      </c>
      <c r="C67" s="355">
        <f t="shared" ref="C67:M67" si="17">SUM(C52,C66)</f>
        <v>12196</v>
      </c>
      <c r="D67" s="355">
        <f t="shared" si="17"/>
        <v>7424</v>
      </c>
      <c r="E67" s="355">
        <f t="shared" si="17"/>
        <v>6641</v>
      </c>
      <c r="F67" s="355">
        <f t="shared" si="17"/>
        <v>1382</v>
      </c>
      <c r="G67" s="355">
        <f t="shared" si="17"/>
        <v>1312</v>
      </c>
      <c r="H67" s="355">
        <f t="shared" si="17"/>
        <v>1177</v>
      </c>
      <c r="I67" s="355">
        <f t="shared" si="17"/>
        <v>970</v>
      </c>
      <c r="J67" s="355">
        <f t="shared" si="17"/>
        <v>1139</v>
      </c>
      <c r="K67" s="355">
        <f t="shared" si="17"/>
        <v>952</v>
      </c>
      <c r="L67" s="355">
        <f t="shared" si="17"/>
        <v>1130</v>
      </c>
      <c r="M67" s="356">
        <f t="shared" si="17"/>
        <v>930</v>
      </c>
    </row>
    <row r="69" spans="1:13" ht="15" customHeight="1" x14ac:dyDescent="0.25"/>
    <row r="70" spans="1:13" x14ac:dyDescent="0.25">
      <c r="A70" s="444" t="s">
        <v>46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25">
      <c r="A71" s="436" t="s">
        <v>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25">
      <c r="B72" s="439" t="s">
        <v>40</v>
      </c>
      <c r="C72" s="439"/>
      <c r="D72" s="439" t="s">
        <v>41</v>
      </c>
      <c r="E72" s="439"/>
      <c r="F72" s="439" t="s">
        <v>44</v>
      </c>
      <c r="G72" s="439"/>
      <c r="H72" s="439" t="s">
        <v>42</v>
      </c>
      <c r="I72" s="439"/>
      <c r="J72" s="439" t="s">
        <v>38</v>
      </c>
      <c r="K72" s="439"/>
      <c r="L72" s="439" t="s">
        <v>39</v>
      </c>
      <c r="M72" s="439"/>
    </row>
    <row r="73" spans="1:13" x14ac:dyDescent="0.25">
      <c r="B73" s="334">
        <f>B9</f>
        <v>2021</v>
      </c>
      <c r="C73" s="334">
        <f>C9</f>
        <v>2020</v>
      </c>
      <c r="D73" s="334">
        <f>B9</f>
        <v>2021</v>
      </c>
      <c r="E73" s="334">
        <f>C9</f>
        <v>2020</v>
      </c>
      <c r="F73" s="334">
        <f>B9</f>
        <v>2021</v>
      </c>
      <c r="G73" s="334">
        <f>C9</f>
        <v>2020</v>
      </c>
      <c r="H73" s="334">
        <f>B9</f>
        <v>2021</v>
      </c>
      <c r="I73" s="334">
        <f>C9</f>
        <v>2020</v>
      </c>
      <c r="J73" s="334">
        <f>B9</f>
        <v>2021</v>
      </c>
      <c r="K73" s="334">
        <f>C9</f>
        <v>2020</v>
      </c>
      <c r="L73" s="334">
        <f>B9</f>
        <v>2021</v>
      </c>
      <c r="M73" s="334">
        <f>C9</f>
        <v>2020</v>
      </c>
    </row>
    <row r="74" spans="1:13" x14ac:dyDescent="0.25">
      <c r="A74" s="336" t="s">
        <v>55</v>
      </c>
      <c r="B74" s="341">
        <v>1132</v>
      </c>
      <c r="C74" s="341">
        <v>983</v>
      </c>
      <c r="D74" s="341">
        <v>540</v>
      </c>
      <c r="E74" s="341">
        <v>438</v>
      </c>
      <c r="F74" s="341">
        <v>86</v>
      </c>
      <c r="G74" s="341">
        <v>88</v>
      </c>
      <c r="H74" s="341">
        <v>72</v>
      </c>
      <c r="I74" s="341">
        <v>65</v>
      </c>
      <c r="J74" s="341">
        <v>71</v>
      </c>
      <c r="K74" s="341">
        <v>63</v>
      </c>
      <c r="L74" s="341">
        <v>70</v>
      </c>
      <c r="M74" s="341">
        <v>60</v>
      </c>
    </row>
    <row r="75" spans="1:13" x14ac:dyDescent="0.25">
      <c r="A75" s="336" t="s">
        <v>54</v>
      </c>
      <c r="B75" s="341">
        <v>24</v>
      </c>
      <c r="C75" s="341">
        <v>18</v>
      </c>
      <c r="D75" s="341">
        <v>12</v>
      </c>
      <c r="E75" s="341">
        <v>10</v>
      </c>
      <c r="F75" s="341">
        <v>1</v>
      </c>
      <c r="G75" s="341">
        <v>3</v>
      </c>
      <c r="H75" s="341">
        <v>1</v>
      </c>
      <c r="I75" s="341">
        <v>3</v>
      </c>
      <c r="J75" s="341">
        <v>1</v>
      </c>
      <c r="K75" s="341">
        <v>3</v>
      </c>
      <c r="L75" s="341">
        <v>1</v>
      </c>
      <c r="M75" s="341">
        <v>3</v>
      </c>
    </row>
    <row r="76" spans="1:13" x14ac:dyDescent="0.25">
      <c r="A76" s="336" t="s">
        <v>43</v>
      </c>
      <c r="B76" s="341">
        <v>5942</v>
      </c>
      <c r="C76" s="341">
        <v>5489</v>
      </c>
      <c r="D76" s="341">
        <v>4581</v>
      </c>
      <c r="E76" s="341">
        <v>4599</v>
      </c>
      <c r="F76" s="341">
        <v>1012</v>
      </c>
      <c r="G76" s="341">
        <v>1079</v>
      </c>
      <c r="H76" s="341">
        <v>870</v>
      </c>
      <c r="I76" s="341">
        <v>761</v>
      </c>
      <c r="J76" s="341">
        <v>851</v>
      </c>
      <c r="K76" s="341">
        <v>750</v>
      </c>
      <c r="L76" s="341">
        <v>850</v>
      </c>
      <c r="M76" s="341">
        <v>734</v>
      </c>
    </row>
    <row r="77" spans="1:13" x14ac:dyDescent="0.25">
      <c r="A77" s="336" t="s">
        <v>53</v>
      </c>
      <c r="B77" s="341">
        <v>36</v>
      </c>
      <c r="C77" s="341">
        <v>29</v>
      </c>
      <c r="D77" s="341">
        <v>17</v>
      </c>
      <c r="E77" s="341">
        <v>22</v>
      </c>
      <c r="F77" s="341">
        <v>7</v>
      </c>
      <c r="G77" s="341">
        <v>6</v>
      </c>
      <c r="H77" s="341">
        <v>4</v>
      </c>
      <c r="I77" s="341">
        <v>5</v>
      </c>
      <c r="J77" s="341">
        <v>4</v>
      </c>
      <c r="K77" s="341">
        <v>5</v>
      </c>
      <c r="L77" s="341">
        <v>4</v>
      </c>
      <c r="M77" s="341">
        <v>5</v>
      </c>
    </row>
    <row r="78" spans="1:13" x14ac:dyDescent="0.25">
      <c r="A78" s="336" t="s">
        <v>52</v>
      </c>
      <c r="B78" s="341">
        <v>11516</v>
      </c>
      <c r="C78" s="341">
        <v>11467</v>
      </c>
      <c r="D78" s="341">
        <v>6403</v>
      </c>
      <c r="E78" s="341">
        <v>6132</v>
      </c>
      <c r="F78" s="341">
        <v>1263</v>
      </c>
      <c r="G78" s="341">
        <v>1359</v>
      </c>
      <c r="H78" s="341">
        <v>1087</v>
      </c>
      <c r="I78" s="341">
        <v>1097</v>
      </c>
      <c r="J78" s="341">
        <v>1029</v>
      </c>
      <c r="K78" s="341">
        <v>1073</v>
      </c>
      <c r="L78" s="341">
        <v>1013</v>
      </c>
      <c r="M78" s="341">
        <v>1032</v>
      </c>
    </row>
    <row r="79" spans="1:13" x14ac:dyDescent="0.25">
      <c r="A79" s="336" t="s">
        <v>51</v>
      </c>
      <c r="B79" s="341">
        <v>1109</v>
      </c>
      <c r="C79" s="341">
        <v>1077</v>
      </c>
      <c r="D79" s="341">
        <v>756</v>
      </c>
      <c r="E79" s="341">
        <v>784</v>
      </c>
      <c r="F79" s="341">
        <v>143</v>
      </c>
      <c r="G79" s="341">
        <v>185</v>
      </c>
      <c r="H79" s="341">
        <v>124</v>
      </c>
      <c r="I79" s="341">
        <v>135</v>
      </c>
      <c r="J79" s="341">
        <v>122</v>
      </c>
      <c r="K79" s="341">
        <v>130</v>
      </c>
      <c r="L79" s="341">
        <v>122</v>
      </c>
      <c r="M79" s="341">
        <v>123</v>
      </c>
    </row>
    <row r="80" spans="1:13" x14ac:dyDescent="0.25">
      <c r="A80" s="336" t="s">
        <v>50</v>
      </c>
      <c r="B80" s="341">
        <v>2874</v>
      </c>
      <c r="C80" s="341">
        <v>2728</v>
      </c>
      <c r="D80" s="341">
        <v>2147</v>
      </c>
      <c r="E80" s="341">
        <v>1873</v>
      </c>
      <c r="F80" s="341">
        <v>186</v>
      </c>
      <c r="G80" s="341">
        <v>152</v>
      </c>
      <c r="H80" s="341">
        <v>114</v>
      </c>
      <c r="I80" s="341">
        <v>76</v>
      </c>
      <c r="J80" s="341">
        <v>108</v>
      </c>
      <c r="K80" s="341">
        <v>69</v>
      </c>
      <c r="L80" s="341">
        <v>102</v>
      </c>
      <c r="M80" s="341">
        <v>64</v>
      </c>
    </row>
    <row r="81" spans="1:15" x14ac:dyDescent="0.25">
      <c r="A81" s="336" t="s">
        <v>49</v>
      </c>
      <c r="B81" s="341">
        <v>395</v>
      </c>
      <c r="C81" s="341">
        <v>236</v>
      </c>
      <c r="D81" s="341">
        <v>331</v>
      </c>
      <c r="E81" s="341">
        <v>201</v>
      </c>
      <c r="F81" s="341">
        <v>45</v>
      </c>
      <c r="G81" s="341">
        <v>24</v>
      </c>
      <c r="H81" s="341">
        <v>29</v>
      </c>
      <c r="I81" s="341">
        <v>17</v>
      </c>
      <c r="J81" s="341">
        <v>27</v>
      </c>
      <c r="K81" s="341">
        <v>16</v>
      </c>
      <c r="L81" s="341">
        <v>27</v>
      </c>
      <c r="M81" s="341">
        <v>16</v>
      </c>
    </row>
    <row r="82" spans="1:15" ht="15.75" thickBot="1" x14ac:dyDescent="0.3">
      <c r="A82" s="345" t="s">
        <v>48</v>
      </c>
      <c r="B82" s="341">
        <v>2766</v>
      </c>
      <c r="C82" s="341">
        <v>2294</v>
      </c>
      <c r="D82" s="341">
        <v>1950</v>
      </c>
      <c r="E82" s="341">
        <v>1794</v>
      </c>
      <c r="F82" s="341">
        <v>309</v>
      </c>
      <c r="G82" s="341">
        <v>277</v>
      </c>
      <c r="H82" s="341">
        <v>258</v>
      </c>
      <c r="I82" s="341">
        <v>206</v>
      </c>
      <c r="J82" s="341">
        <v>248</v>
      </c>
      <c r="K82" s="341">
        <v>195</v>
      </c>
      <c r="L82" s="341">
        <v>245</v>
      </c>
      <c r="M82" s="341">
        <v>190</v>
      </c>
    </row>
    <row r="83" spans="1:15" ht="15" customHeight="1" thickTop="1" x14ac:dyDescent="0.25">
      <c r="A83" s="346" t="s">
        <v>5</v>
      </c>
      <c r="B83" s="344">
        <f>SUM(B74:B82)</f>
        <v>25794</v>
      </c>
      <c r="C83" s="344">
        <f t="shared" ref="C83:M83" si="18">SUM(C74:C82)</f>
        <v>24321</v>
      </c>
      <c r="D83" s="344">
        <f t="shared" si="18"/>
        <v>16737</v>
      </c>
      <c r="E83" s="344">
        <f t="shared" si="18"/>
        <v>15853</v>
      </c>
      <c r="F83" s="344">
        <f t="shared" si="18"/>
        <v>3052</v>
      </c>
      <c r="G83" s="344">
        <f t="shared" si="18"/>
        <v>3173</v>
      </c>
      <c r="H83" s="344">
        <f t="shared" si="18"/>
        <v>2559</v>
      </c>
      <c r="I83" s="344">
        <f t="shared" si="18"/>
        <v>2365</v>
      </c>
      <c r="J83" s="344">
        <f t="shared" si="18"/>
        <v>2461</v>
      </c>
      <c r="K83" s="344">
        <f t="shared" si="18"/>
        <v>2304</v>
      </c>
      <c r="L83" s="344">
        <f t="shared" si="18"/>
        <v>2434</v>
      </c>
      <c r="M83" s="344">
        <f t="shared" si="18"/>
        <v>2227</v>
      </c>
    </row>
    <row r="84" spans="1:15" x14ac:dyDescent="0.25">
      <c r="A84" s="445" t="s">
        <v>46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25">
      <c r="A85" s="429" t="s">
        <v>8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25">
      <c r="B86" s="432" t="s">
        <v>40</v>
      </c>
      <c r="C86" s="432"/>
      <c r="D86" s="432" t="s">
        <v>41</v>
      </c>
      <c r="E86" s="432"/>
      <c r="F86" s="432" t="s">
        <v>44</v>
      </c>
      <c r="G86" s="432"/>
      <c r="H86" s="432" t="s">
        <v>42</v>
      </c>
      <c r="I86" s="432"/>
      <c r="J86" s="432" t="s">
        <v>38</v>
      </c>
      <c r="K86" s="432"/>
      <c r="L86" s="432" t="s">
        <v>39</v>
      </c>
      <c r="M86" s="432"/>
      <c r="O86" s="347"/>
    </row>
    <row r="87" spans="1:15" x14ac:dyDescent="0.25">
      <c r="B87" s="335">
        <f>B9</f>
        <v>2021</v>
      </c>
      <c r="C87" s="335">
        <f>C9</f>
        <v>2020</v>
      </c>
      <c r="D87" s="335">
        <f>B9</f>
        <v>2021</v>
      </c>
      <c r="E87" s="335">
        <f>C9</f>
        <v>2020</v>
      </c>
      <c r="F87" s="335">
        <f>B9</f>
        <v>2021</v>
      </c>
      <c r="G87" s="335">
        <f>C9</f>
        <v>2020</v>
      </c>
      <c r="H87" s="335">
        <f>B9</f>
        <v>2021</v>
      </c>
      <c r="I87" s="335">
        <f>C9</f>
        <v>2020</v>
      </c>
      <c r="J87" s="335">
        <f>B9</f>
        <v>2021</v>
      </c>
      <c r="K87" s="335">
        <f>C9</f>
        <v>2020</v>
      </c>
      <c r="L87" s="335">
        <f>B9</f>
        <v>2021</v>
      </c>
      <c r="M87" s="335">
        <f>C9</f>
        <v>2020</v>
      </c>
      <c r="O87" s="347"/>
    </row>
    <row r="88" spans="1:15" x14ac:dyDescent="0.25">
      <c r="A88" s="336" t="s">
        <v>55</v>
      </c>
      <c r="B88" s="341">
        <v>319</v>
      </c>
      <c r="C88" s="341">
        <v>301</v>
      </c>
      <c r="D88" s="341">
        <v>190</v>
      </c>
      <c r="E88" s="341">
        <v>196</v>
      </c>
      <c r="F88" s="341">
        <v>60</v>
      </c>
      <c r="G88" s="341">
        <v>82</v>
      </c>
      <c r="H88" s="341">
        <v>50</v>
      </c>
      <c r="I88" s="341">
        <v>61</v>
      </c>
      <c r="J88" s="341">
        <v>46</v>
      </c>
      <c r="K88" s="341">
        <v>59</v>
      </c>
      <c r="L88" s="341">
        <v>44</v>
      </c>
      <c r="M88" s="341">
        <v>55</v>
      </c>
      <c r="O88" s="347"/>
    </row>
    <row r="89" spans="1:15" x14ac:dyDescent="0.25">
      <c r="A89" s="336" t="s">
        <v>54</v>
      </c>
      <c r="B89" s="341">
        <v>7</v>
      </c>
      <c r="C89" s="341">
        <v>12</v>
      </c>
      <c r="D89" s="341">
        <v>4</v>
      </c>
      <c r="E89" s="341">
        <v>7</v>
      </c>
      <c r="F89" s="341">
        <v>1</v>
      </c>
      <c r="G89" s="341">
        <v>3</v>
      </c>
      <c r="H89" s="341">
        <v>0</v>
      </c>
      <c r="I89" s="341">
        <v>1</v>
      </c>
      <c r="J89" s="341">
        <v>0</v>
      </c>
      <c r="K89" s="341">
        <v>1</v>
      </c>
      <c r="L89" s="341">
        <v>0</v>
      </c>
      <c r="M89" s="341">
        <v>1</v>
      </c>
      <c r="O89" s="347"/>
    </row>
    <row r="90" spans="1:15" x14ac:dyDescent="0.25">
      <c r="A90" s="336" t="s">
        <v>43</v>
      </c>
      <c r="B90" s="341">
        <v>1239</v>
      </c>
      <c r="C90" s="341">
        <v>1135</v>
      </c>
      <c r="D90" s="341">
        <v>1133</v>
      </c>
      <c r="E90" s="341">
        <v>998</v>
      </c>
      <c r="F90" s="341">
        <v>246</v>
      </c>
      <c r="G90" s="341">
        <v>211</v>
      </c>
      <c r="H90" s="341">
        <v>205</v>
      </c>
      <c r="I90" s="341">
        <v>165</v>
      </c>
      <c r="J90" s="341">
        <v>200</v>
      </c>
      <c r="K90" s="341">
        <v>158</v>
      </c>
      <c r="L90" s="341">
        <v>196</v>
      </c>
      <c r="M90" s="341">
        <v>149</v>
      </c>
    </row>
    <row r="91" spans="1:15" x14ac:dyDescent="0.25">
      <c r="A91" s="336" t="s">
        <v>53</v>
      </c>
      <c r="B91" s="341">
        <v>11</v>
      </c>
      <c r="C91" s="341">
        <v>16</v>
      </c>
      <c r="D91" s="341">
        <v>10</v>
      </c>
      <c r="E91" s="341">
        <v>10</v>
      </c>
      <c r="F91" s="341">
        <v>3</v>
      </c>
      <c r="G91" s="341">
        <v>4</v>
      </c>
      <c r="H91" s="341">
        <v>3</v>
      </c>
      <c r="I91" s="341">
        <v>4</v>
      </c>
      <c r="J91" s="341">
        <v>2</v>
      </c>
      <c r="K91" s="341">
        <v>4</v>
      </c>
      <c r="L91" s="341">
        <v>2</v>
      </c>
      <c r="M91" s="341">
        <v>4</v>
      </c>
    </row>
    <row r="92" spans="1:15" x14ac:dyDescent="0.25">
      <c r="A92" s="336" t="s">
        <v>52</v>
      </c>
      <c r="B92" s="341">
        <v>2835</v>
      </c>
      <c r="C92" s="341">
        <v>2858</v>
      </c>
      <c r="D92" s="341">
        <v>2149</v>
      </c>
      <c r="E92" s="341">
        <v>2196</v>
      </c>
      <c r="F92" s="341">
        <v>655</v>
      </c>
      <c r="G92" s="341">
        <v>731</v>
      </c>
      <c r="H92" s="341">
        <v>550</v>
      </c>
      <c r="I92" s="341">
        <v>593</v>
      </c>
      <c r="J92" s="341">
        <v>518</v>
      </c>
      <c r="K92" s="341">
        <v>572</v>
      </c>
      <c r="L92" s="341">
        <v>509</v>
      </c>
      <c r="M92" s="341">
        <v>521</v>
      </c>
    </row>
    <row r="93" spans="1:15" x14ac:dyDescent="0.25">
      <c r="A93" s="336" t="s">
        <v>51</v>
      </c>
      <c r="B93" s="341">
        <v>347</v>
      </c>
      <c r="C93" s="341">
        <v>362</v>
      </c>
      <c r="D93" s="341">
        <v>266</v>
      </c>
      <c r="E93" s="341">
        <v>292</v>
      </c>
      <c r="F93" s="341">
        <v>66</v>
      </c>
      <c r="G93" s="341">
        <v>85</v>
      </c>
      <c r="H93" s="341">
        <v>53</v>
      </c>
      <c r="I93" s="341">
        <v>69</v>
      </c>
      <c r="J93" s="341">
        <v>48</v>
      </c>
      <c r="K93" s="341">
        <v>67</v>
      </c>
      <c r="L93" s="341">
        <v>44</v>
      </c>
      <c r="M93" s="341">
        <v>65</v>
      </c>
    </row>
    <row r="94" spans="1:15" x14ac:dyDescent="0.25">
      <c r="A94" s="336" t="s">
        <v>50</v>
      </c>
      <c r="B94" s="341">
        <v>705</v>
      </c>
      <c r="C94" s="341">
        <v>820</v>
      </c>
      <c r="D94" s="341">
        <v>694</v>
      </c>
      <c r="E94" s="341">
        <v>816</v>
      </c>
      <c r="F94" s="341">
        <v>111</v>
      </c>
      <c r="G94" s="341">
        <v>152</v>
      </c>
      <c r="H94" s="341">
        <v>72</v>
      </c>
      <c r="I94" s="341">
        <v>104</v>
      </c>
      <c r="J94" s="341">
        <v>63</v>
      </c>
      <c r="K94" s="341">
        <v>85</v>
      </c>
      <c r="L94" s="341">
        <v>58</v>
      </c>
      <c r="M94" s="341">
        <v>70</v>
      </c>
    </row>
    <row r="95" spans="1:15" x14ac:dyDescent="0.25">
      <c r="A95" s="336" t="s">
        <v>49</v>
      </c>
      <c r="B95" s="341">
        <v>63</v>
      </c>
      <c r="C95" s="341">
        <v>66</v>
      </c>
      <c r="D95" s="341">
        <v>45</v>
      </c>
      <c r="E95" s="341">
        <v>59</v>
      </c>
      <c r="F95" s="341">
        <v>5</v>
      </c>
      <c r="G95" s="341">
        <v>12</v>
      </c>
      <c r="H95" s="341">
        <v>4</v>
      </c>
      <c r="I95" s="341">
        <v>10</v>
      </c>
      <c r="J95" s="341">
        <v>4</v>
      </c>
      <c r="K95" s="341">
        <v>8</v>
      </c>
      <c r="L95" s="341">
        <v>3</v>
      </c>
      <c r="M95" s="341">
        <v>7</v>
      </c>
    </row>
    <row r="96" spans="1:15" ht="15.75" thickBot="1" x14ac:dyDescent="0.3">
      <c r="A96" s="345" t="s">
        <v>48</v>
      </c>
      <c r="B96" s="341">
        <v>1200</v>
      </c>
      <c r="C96" s="341">
        <v>1120</v>
      </c>
      <c r="D96" s="341">
        <v>979</v>
      </c>
      <c r="E96" s="341">
        <v>890</v>
      </c>
      <c r="F96" s="341">
        <v>208</v>
      </c>
      <c r="G96" s="341">
        <v>194</v>
      </c>
      <c r="H96" s="341">
        <v>172</v>
      </c>
      <c r="I96" s="341">
        <v>148</v>
      </c>
      <c r="J96" s="341">
        <v>160</v>
      </c>
      <c r="K96" s="341">
        <v>140</v>
      </c>
      <c r="L96" s="341">
        <v>154</v>
      </c>
      <c r="M96" s="341">
        <v>135</v>
      </c>
    </row>
    <row r="97" spans="1:13" ht="16.5" thickTop="1" thickBot="1" x14ac:dyDescent="0.3">
      <c r="A97" s="346" t="s">
        <v>5</v>
      </c>
      <c r="B97" s="344">
        <f>SUM(B88:B96)</f>
        <v>6726</v>
      </c>
      <c r="C97" s="344">
        <f t="shared" ref="C97:M97" si="19">SUM(C88:C96)</f>
        <v>6690</v>
      </c>
      <c r="D97" s="344">
        <f t="shared" si="19"/>
        <v>5470</v>
      </c>
      <c r="E97" s="344">
        <f t="shared" si="19"/>
        <v>5464</v>
      </c>
      <c r="F97" s="344">
        <f t="shared" si="19"/>
        <v>1355</v>
      </c>
      <c r="G97" s="344">
        <f t="shared" si="19"/>
        <v>1474</v>
      </c>
      <c r="H97" s="344">
        <f t="shared" si="19"/>
        <v>1109</v>
      </c>
      <c r="I97" s="344">
        <f t="shared" si="19"/>
        <v>1155</v>
      </c>
      <c r="J97" s="344">
        <f t="shared" si="19"/>
        <v>1041</v>
      </c>
      <c r="K97" s="344">
        <f t="shared" si="19"/>
        <v>1094</v>
      </c>
      <c r="L97" s="344">
        <f t="shared" si="19"/>
        <v>1010</v>
      </c>
      <c r="M97" s="344">
        <f t="shared" si="19"/>
        <v>1007</v>
      </c>
    </row>
    <row r="98" spans="1:13" ht="15.75" thickBot="1" x14ac:dyDescent="0.3">
      <c r="A98" s="354" t="s">
        <v>58</v>
      </c>
      <c r="B98" s="357">
        <f>SUM(B83,B97)</f>
        <v>32520</v>
      </c>
      <c r="C98" s="357">
        <f t="shared" ref="C98:M98" si="20">SUM(C83,C97)</f>
        <v>31011</v>
      </c>
      <c r="D98" s="357">
        <f t="shared" si="20"/>
        <v>22207</v>
      </c>
      <c r="E98" s="357">
        <f t="shared" si="20"/>
        <v>21317</v>
      </c>
      <c r="F98" s="357">
        <f t="shared" si="20"/>
        <v>4407</v>
      </c>
      <c r="G98" s="357">
        <f t="shared" si="20"/>
        <v>4647</v>
      </c>
      <c r="H98" s="357">
        <f t="shared" si="20"/>
        <v>3668</v>
      </c>
      <c r="I98" s="357">
        <f t="shared" si="20"/>
        <v>3520</v>
      </c>
      <c r="J98" s="357">
        <f t="shared" si="20"/>
        <v>3502</v>
      </c>
      <c r="K98" s="357">
        <f t="shared" si="20"/>
        <v>3398</v>
      </c>
      <c r="L98" s="357">
        <f t="shared" si="20"/>
        <v>3444</v>
      </c>
      <c r="M98" s="357">
        <f t="shared" si="20"/>
        <v>3234</v>
      </c>
    </row>
    <row r="100" spans="1:13" ht="15" customHeight="1" x14ac:dyDescent="0.25"/>
    <row r="101" spans="1:13" x14ac:dyDescent="0.25">
      <c r="A101" s="444" t="s">
        <v>47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25">
      <c r="A102" s="436" t="s">
        <v>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25">
      <c r="B103" s="439" t="s">
        <v>40</v>
      </c>
      <c r="C103" s="439"/>
      <c r="D103" s="439" t="s">
        <v>41</v>
      </c>
      <c r="E103" s="439"/>
      <c r="F103" s="439" t="s">
        <v>44</v>
      </c>
      <c r="G103" s="439"/>
      <c r="H103" s="439" t="s">
        <v>42</v>
      </c>
      <c r="I103" s="439"/>
      <c r="J103" s="439" t="s">
        <v>38</v>
      </c>
      <c r="K103" s="439"/>
      <c r="L103" s="439" t="s">
        <v>39</v>
      </c>
      <c r="M103" s="439"/>
    </row>
    <row r="104" spans="1:13" x14ac:dyDescent="0.25">
      <c r="B104" s="334">
        <f>B9</f>
        <v>2021</v>
      </c>
      <c r="C104" s="334">
        <f>C9</f>
        <v>2020</v>
      </c>
      <c r="D104" s="334">
        <f>B9</f>
        <v>2021</v>
      </c>
      <c r="E104" s="334">
        <f>C9</f>
        <v>2020</v>
      </c>
      <c r="F104" s="334">
        <f>B9</f>
        <v>2021</v>
      </c>
      <c r="G104" s="334">
        <f>C9</f>
        <v>2020</v>
      </c>
      <c r="H104" s="334">
        <f>B9</f>
        <v>2021</v>
      </c>
      <c r="I104" s="334">
        <f>C9</f>
        <v>2020</v>
      </c>
      <c r="J104" s="334">
        <f>B9</f>
        <v>2021</v>
      </c>
      <c r="K104" s="334">
        <f>C9</f>
        <v>2020</v>
      </c>
      <c r="L104" s="334">
        <f>B9</f>
        <v>2021</v>
      </c>
      <c r="M104" s="334">
        <f>C9</f>
        <v>2020</v>
      </c>
    </row>
    <row r="105" spans="1:13" x14ac:dyDescent="0.25">
      <c r="A105" s="336" t="s">
        <v>55</v>
      </c>
      <c r="B105" s="341">
        <v>537</v>
      </c>
      <c r="C105" s="341">
        <v>463</v>
      </c>
      <c r="D105" s="341">
        <v>296</v>
      </c>
      <c r="E105" s="341">
        <v>258</v>
      </c>
      <c r="F105" s="341">
        <v>62</v>
      </c>
      <c r="G105" s="341">
        <v>64</v>
      </c>
      <c r="H105" s="341">
        <v>50</v>
      </c>
      <c r="I105" s="341">
        <v>51</v>
      </c>
      <c r="J105" s="341">
        <v>50</v>
      </c>
      <c r="K105" s="341">
        <v>50</v>
      </c>
      <c r="L105" s="341">
        <v>49</v>
      </c>
      <c r="M105" s="341">
        <v>46</v>
      </c>
    </row>
    <row r="106" spans="1:13" x14ac:dyDescent="0.25">
      <c r="A106" s="336" t="s">
        <v>54</v>
      </c>
      <c r="B106" s="341">
        <v>10</v>
      </c>
      <c r="C106" s="341">
        <v>13</v>
      </c>
      <c r="D106" s="341">
        <v>7</v>
      </c>
      <c r="E106" s="341">
        <v>9</v>
      </c>
      <c r="F106" s="341">
        <v>0</v>
      </c>
      <c r="G106" s="341">
        <v>1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4566</v>
      </c>
      <c r="C107" s="341">
        <v>4413</v>
      </c>
      <c r="D107" s="341">
        <v>4078</v>
      </c>
      <c r="E107" s="341">
        <v>4053</v>
      </c>
      <c r="F107" s="341">
        <v>855</v>
      </c>
      <c r="G107" s="341">
        <v>930</v>
      </c>
      <c r="H107" s="341">
        <v>751</v>
      </c>
      <c r="I107" s="341">
        <v>643</v>
      </c>
      <c r="J107" s="341">
        <v>741</v>
      </c>
      <c r="K107" s="341">
        <v>639</v>
      </c>
      <c r="L107" s="341">
        <v>740</v>
      </c>
      <c r="M107" s="341">
        <v>626</v>
      </c>
    </row>
    <row r="108" spans="1:13" x14ac:dyDescent="0.25">
      <c r="A108" s="336" t="s">
        <v>53</v>
      </c>
      <c r="B108" s="341">
        <v>24</v>
      </c>
      <c r="C108" s="341">
        <v>16</v>
      </c>
      <c r="D108" s="341">
        <v>20</v>
      </c>
      <c r="E108" s="341">
        <v>9</v>
      </c>
      <c r="F108" s="341">
        <v>4</v>
      </c>
      <c r="G108" s="341">
        <v>4</v>
      </c>
      <c r="H108" s="341">
        <v>3</v>
      </c>
      <c r="I108" s="341">
        <v>3</v>
      </c>
      <c r="J108" s="341">
        <v>3</v>
      </c>
      <c r="K108" s="341">
        <v>3</v>
      </c>
      <c r="L108" s="341">
        <v>3</v>
      </c>
      <c r="M108" s="341">
        <v>3</v>
      </c>
    </row>
    <row r="109" spans="1:13" x14ac:dyDescent="0.25">
      <c r="A109" s="336" t="s">
        <v>52</v>
      </c>
      <c r="B109" s="341">
        <v>5727</v>
      </c>
      <c r="C109" s="341">
        <v>6214</v>
      </c>
      <c r="D109" s="341">
        <v>3593</v>
      </c>
      <c r="E109" s="341">
        <v>3588</v>
      </c>
      <c r="F109" s="341">
        <v>795</v>
      </c>
      <c r="G109" s="341">
        <v>914</v>
      </c>
      <c r="H109" s="341">
        <v>677</v>
      </c>
      <c r="I109" s="341">
        <v>782</v>
      </c>
      <c r="J109" s="341">
        <v>645</v>
      </c>
      <c r="K109" s="341">
        <v>763</v>
      </c>
      <c r="L109" s="341">
        <v>635</v>
      </c>
      <c r="M109" s="341">
        <v>733</v>
      </c>
    </row>
    <row r="110" spans="1:13" x14ac:dyDescent="0.25">
      <c r="A110" s="336" t="s">
        <v>51</v>
      </c>
      <c r="B110" s="341">
        <v>654</v>
      </c>
      <c r="C110" s="341">
        <v>782</v>
      </c>
      <c r="D110" s="341">
        <v>521</v>
      </c>
      <c r="E110" s="341">
        <v>637</v>
      </c>
      <c r="F110" s="341">
        <v>95</v>
      </c>
      <c r="G110" s="341">
        <v>158</v>
      </c>
      <c r="H110" s="341">
        <v>83</v>
      </c>
      <c r="I110" s="341">
        <v>116</v>
      </c>
      <c r="J110" s="341">
        <v>81</v>
      </c>
      <c r="K110" s="341">
        <v>113</v>
      </c>
      <c r="L110" s="341">
        <v>79</v>
      </c>
      <c r="M110" s="341">
        <v>111</v>
      </c>
    </row>
    <row r="111" spans="1:13" x14ac:dyDescent="0.25">
      <c r="A111" s="336" t="s">
        <v>50</v>
      </c>
      <c r="B111" s="341">
        <v>925</v>
      </c>
      <c r="C111" s="341">
        <v>1024</v>
      </c>
      <c r="D111" s="341">
        <v>728</v>
      </c>
      <c r="E111" s="341">
        <v>733</v>
      </c>
      <c r="F111" s="341">
        <v>42</v>
      </c>
      <c r="G111" s="341">
        <v>49</v>
      </c>
      <c r="H111" s="341">
        <v>26</v>
      </c>
      <c r="I111" s="341">
        <v>17</v>
      </c>
      <c r="J111" s="341">
        <v>22</v>
      </c>
      <c r="K111" s="341">
        <v>16</v>
      </c>
      <c r="L111" s="341">
        <v>22</v>
      </c>
      <c r="M111" s="341">
        <v>15</v>
      </c>
    </row>
    <row r="112" spans="1:13" x14ac:dyDescent="0.25">
      <c r="A112" s="336" t="s">
        <v>49</v>
      </c>
      <c r="B112" s="341">
        <v>279</v>
      </c>
      <c r="C112" s="341">
        <v>169</v>
      </c>
      <c r="D112" s="341">
        <v>259</v>
      </c>
      <c r="E112" s="341">
        <v>157</v>
      </c>
      <c r="F112" s="341">
        <v>37</v>
      </c>
      <c r="G112" s="341">
        <v>26</v>
      </c>
      <c r="H112" s="341">
        <v>29</v>
      </c>
      <c r="I112" s="341">
        <v>17</v>
      </c>
      <c r="J112" s="341">
        <v>29</v>
      </c>
      <c r="K112" s="341">
        <v>17</v>
      </c>
      <c r="L112" s="341">
        <v>29</v>
      </c>
      <c r="M112" s="341">
        <v>17</v>
      </c>
    </row>
    <row r="113" spans="1:13" ht="15.75" thickBot="1" x14ac:dyDescent="0.3">
      <c r="A113" s="345" t="s">
        <v>48</v>
      </c>
      <c r="B113" s="341">
        <v>1571</v>
      </c>
      <c r="C113" s="341">
        <v>1438</v>
      </c>
      <c r="D113" s="341">
        <v>1282</v>
      </c>
      <c r="E113" s="341">
        <v>1213</v>
      </c>
      <c r="F113" s="341">
        <v>215</v>
      </c>
      <c r="G113" s="341">
        <v>243</v>
      </c>
      <c r="H113" s="341">
        <v>187</v>
      </c>
      <c r="I113" s="341">
        <v>165</v>
      </c>
      <c r="J113" s="341">
        <v>181</v>
      </c>
      <c r="K113" s="341">
        <v>160</v>
      </c>
      <c r="L113" s="341">
        <v>180</v>
      </c>
      <c r="M113" s="341">
        <v>159</v>
      </c>
    </row>
    <row r="114" spans="1:13" ht="15.75" thickTop="1" x14ac:dyDescent="0.25">
      <c r="A114" s="346" t="s">
        <v>5</v>
      </c>
      <c r="B114" s="344">
        <f>SUM(B105:B113)</f>
        <v>14293</v>
      </c>
      <c r="C114" s="344">
        <f t="shared" ref="C114:M114" si="21">SUM(C105:C113)</f>
        <v>14532</v>
      </c>
      <c r="D114" s="344">
        <f t="shared" si="21"/>
        <v>10784</v>
      </c>
      <c r="E114" s="344">
        <f t="shared" si="21"/>
        <v>10657</v>
      </c>
      <c r="F114" s="344">
        <f t="shared" si="21"/>
        <v>2105</v>
      </c>
      <c r="G114" s="344">
        <f t="shared" si="21"/>
        <v>2389</v>
      </c>
      <c r="H114" s="344">
        <f t="shared" si="21"/>
        <v>1806</v>
      </c>
      <c r="I114" s="344">
        <f t="shared" si="21"/>
        <v>1794</v>
      </c>
      <c r="J114" s="344">
        <f t="shared" si="21"/>
        <v>1752</v>
      </c>
      <c r="K114" s="344">
        <f t="shared" si="21"/>
        <v>1761</v>
      </c>
      <c r="L114" s="344">
        <f t="shared" si="21"/>
        <v>1737</v>
      </c>
      <c r="M114" s="344">
        <f t="shared" si="21"/>
        <v>1710</v>
      </c>
    </row>
    <row r="115" spans="1:13" x14ac:dyDescent="0.25">
      <c r="A115" s="445" t="s">
        <v>47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25">
      <c r="A116" s="429" t="s">
        <v>8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25">
      <c r="B117" s="432" t="s">
        <v>40</v>
      </c>
      <c r="C117" s="432"/>
      <c r="D117" s="432" t="s">
        <v>41</v>
      </c>
      <c r="E117" s="432"/>
      <c r="F117" s="432" t="s">
        <v>44</v>
      </c>
      <c r="G117" s="432"/>
      <c r="H117" s="432" t="s">
        <v>42</v>
      </c>
      <c r="I117" s="432"/>
      <c r="J117" s="432" t="s">
        <v>38</v>
      </c>
      <c r="K117" s="432"/>
      <c r="L117" s="432" t="s">
        <v>39</v>
      </c>
      <c r="M117" s="432"/>
    </row>
    <row r="118" spans="1:13" x14ac:dyDescent="0.25">
      <c r="B118" s="335">
        <f>B9</f>
        <v>2021</v>
      </c>
      <c r="C118" s="335">
        <f>C9</f>
        <v>2020</v>
      </c>
      <c r="D118" s="335">
        <f>B9</f>
        <v>2021</v>
      </c>
      <c r="E118" s="335">
        <f>C9</f>
        <v>2020</v>
      </c>
      <c r="F118" s="335">
        <f>B9</f>
        <v>2021</v>
      </c>
      <c r="G118" s="335">
        <f>C9</f>
        <v>2020</v>
      </c>
      <c r="H118" s="335">
        <f>B9</f>
        <v>2021</v>
      </c>
      <c r="I118" s="335">
        <f>C9</f>
        <v>2020</v>
      </c>
      <c r="J118" s="335">
        <f>B9</f>
        <v>2021</v>
      </c>
      <c r="K118" s="335">
        <f>C9</f>
        <v>2020</v>
      </c>
      <c r="L118" s="335">
        <f>B9</f>
        <v>2021</v>
      </c>
      <c r="M118" s="335">
        <f>C9</f>
        <v>2020</v>
      </c>
    </row>
    <row r="119" spans="1:13" x14ac:dyDescent="0.25">
      <c r="A119" s="336" t="s">
        <v>55</v>
      </c>
      <c r="B119" s="341">
        <v>99</v>
      </c>
      <c r="C119" s="341">
        <v>95</v>
      </c>
      <c r="D119" s="341">
        <v>36</v>
      </c>
      <c r="E119" s="341">
        <v>37</v>
      </c>
      <c r="F119" s="341">
        <v>12</v>
      </c>
      <c r="G119" s="341">
        <v>22</v>
      </c>
      <c r="H119" s="341">
        <v>11</v>
      </c>
      <c r="I119" s="341">
        <v>16</v>
      </c>
      <c r="J119" s="341">
        <v>10</v>
      </c>
      <c r="K119" s="341">
        <v>15</v>
      </c>
      <c r="L119" s="341">
        <v>10</v>
      </c>
      <c r="M119" s="341">
        <v>14</v>
      </c>
    </row>
    <row r="120" spans="1:13" x14ac:dyDescent="0.25">
      <c r="A120" s="336" t="s">
        <v>54</v>
      </c>
      <c r="B120" s="341">
        <v>4</v>
      </c>
      <c r="C120" s="341">
        <v>1</v>
      </c>
      <c r="D120" s="341">
        <v>3</v>
      </c>
      <c r="E120" s="341">
        <v>0</v>
      </c>
      <c r="F120" s="341">
        <v>2</v>
      </c>
      <c r="G120" s="341">
        <v>0</v>
      </c>
      <c r="H120" s="341">
        <v>1</v>
      </c>
      <c r="I120" s="341">
        <v>0</v>
      </c>
      <c r="J120" s="341">
        <v>1</v>
      </c>
      <c r="K120" s="341">
        <v>0</v>
      </c>
      <c r="L120" s="341">
        <v>1</v>
      </c>
      <c r="M120" s="341">
        <v>0</v>
      </c>
    </row>
    <row r="121" spans="1:13" x14ac:dyDescent="0.25">
      <c r="A121" s="336" t="s">
        <v>43</v>
      </c>
      <c r="B121" s="341">
        <v>689</v>
      </c>
      <c r="C121" s="341">
        <v>697</v>
      </c>
      <c r="D121" s="341">
        <v>480</v>
      </c>
      <c r="E121" s="341">
        <v>460</v>
      </c>
      <c r="F121" s="341">
        <v>105</v>
      </c>
      <c r="G121" s="341">
        <v>125</v>
      </c>
      <c r="H121" s="341">
        <v>87</v>
      </c>
      <c r="I121" s="341">
        <v>97</v>
      </c>
      <c r="J121" s="341">
        <v>85</v>
      </c>
      <c r="K121" s="341">
        <v>96</v>
      </c>
      <c r="L121" s="341">
        <v>85</v>
      </c>
      <c r="M121" s="341">
        <v>91</v>
      </c>
    </row>
    <row r="122" spans="1:13" x14ac:dyDescent="0.25">
      <c r="A122" s="336" t="s">
        <v>53</v>
      </c>
      <c r="B122" s="341">
        <v>5</v>
      </c>
      <c r="C122" s="341">
        <v>5</v>
      </c>
      <c r="D122" s="341">
        <v>2</v>
      </c>
      <c r="E122" s="341">
        <v>1</v>
      </c>
      <c r="F122" s="341">
        <v>1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990</v>
      </c>
      <c r="C123" s="341">
        <v>877</v>
      </c>
      <c r="D123" s="341">
        <v>583</v>
      </c>
      <c r="E123" s="341">
        <v>561</v>
      </c>
      <c r="F123" s="341">
        <v>221</v>
      </c>
      <c r="G123" s="341">
        <v>232</v>
      </c>
      <c r="H123" s="341">
        <v>183</v>
      </c>
      <c r="I123" s="341">
        <v>192</v>
      </c>
      <c r="J123" s="341">
        <v>176</v>
      </c>
      <c r="K123" s="341">
        <v>187</v>
      </c>
      <c r="L123" s="341">
        <v>172</v>
      </c>
      <c r="M123" s="341">
        <v>185</v>
      </c>
    </row>
    <row r="124" spans="1:13" x14ac:dyDescent="0.25">
      <c r="A124" s="336" t="s">
        <v>51</v>
      </c>
      <c r="B124" s="341">
        <v>146</v>
      </c>
      <c r="C124" s="341">
        <v>200</v>
      </c>
      <c r="D124" s="341">
        <v>72</v>
      </c>
      <c r="E124" s="341">
        <v>122</v>
      </c>
      <c r="F124" s="341">
        <v>21</v>
      </c>
      <c r="G124" s="341">
        <v>32</v>
      </c>
      <c r="H124" s="341">
        <v>17</v>
      </c>
      <c r="I124" s="341">
        <v>22</v>
      </c>
      <c r="J124" s="341">
        <v>16</v>
      </c>
      <c r="K124" s="341">
        <v>20</v>
      </c>
      <c r="L124" s="341">
        <v>16</v>
      </c>
      <c r="M124" s="341">
        <v>20</v>
      </c>
    </row>
    <row r="125" spans="1:13" x14ac:dyDescent="0.25">
      <c r="A125" s="336" t="s">
        <v>50</v>
      </c>
      <c r="B125" s="341">
        <v>150</v>
      </c>
      <c r="C125" s="341">
        <v>153</v>
      </c>
      <c r="D125" s="341">
        <v>96</v>
      </c>
      <c r="E125" s="341">
        <v>100</v>
      </c>
      <c r="F125" s="341">
        <v>10</v>
      </c>
      <c r="G125" s="341">
        <v>14</v>
      </c>
      <c r="H125" s="341">
        <v>8</v>
      </c>
      <c r="I125" s="341">
        <v>13</v>
      </c>
      <c r="J125" s="341">
        <v>6</v>
      </c>
      <c r="K125" s="341">
        <v>12</v>
      </c>
      <c r="L125" s="341">
        <v>4</v>
      </c>
      <c r="M125" s="341">
        <v>11</v>
      </c>
    </row>
    <row r="126" spans="1:13" x14ac:dyDescent="0.25">
      <c r="A126" s="336" t="s">
        <v>49</v>
      </c>
      <c r="B126" s="341">
        <v>35</v>
      </c>
      <c r="C126" s="341">
        <v>24</v>
      </c>
      <c r="D126" s="341">
        <v>23</v>
      </c>
      <c r="E126" s="341">
        <v>15</v>
      </c>
      <c r="F126" s="341">
        <v>5</v>
      </c>
      <c r="G126" s="341">
        <v>2</v>
      </c>
      <c r="H126" s="341">
        <v>4</v>
      </c>
      <c r="I126" s="341">
        <v>2</v>
      </c>
      <c r="J126" s="341">
        <v>4</v>
      </c>
      <c r="K126" s="341">
        <v>2</v>
      </c>
      <c r="L126" s="341">
        <v>3</v>
      </c>
      <c r="M126" s="341">
        <v>2</v>
      </c>
    </row>
    <row r="127" spans="1:13" ht="15.75" thickBot="1" x14ac:dyDescent="0.3">
      <c r="A127" s="345" t="s">
        <v>48</v>
      </c>
      <c r="B127" s="341">
        <v>657</v>
      </c>
      <c r="C127" s="341">
        <v>576</v>
      </c>
      <c r="D127" s="341">
        <v>380</v>
      </c>
      <c r="E127" s="341">
        <v>362</v>
      </c>
      <c r="F127" s="341">
        <v>114</v>
      </c>
      <c r="G127" s="341">
        <v>96</v>
      </c>
      <c r="H127" s="341">
        <v>97</v>
      </c>
      <c r="I127" s="341">
        <v>75</v>
      </c>
      <c r="J127" s="341">
        <v>90</v>
      </c>
      <c r="K127" s="341">
        <v>74</v>
      </c>
      <c r="L127" s="341">
        <v>89</v>
      </c>
      <c r="M127" s="341">
        <v>70</v>
      </c>
    </row>
    <row r="128" spans="1:13" ht="16.5" thickTop="1" thickBot="1" x14ac:dyDescent="0.3">
      <c r="A128" s="346" t="s">
        <v>5</v>
      </c>
      <c r="B128" s="344">
        <f t="shared" ref="B128:M128" si="22">SUM(B119:B127)</f>
        <v>2775</v>
      </c>
      <c r="C128" s="344">
        <f t="shared" si="22"/>
        <v>2628</v>
      </c>
      <c r="D128" s="344">
        <f t="shared" si="22"/>
        <v>1675</v>
      </c>
      <c r="E128" s="344">
        <f t="shared" si="22"/>
        <v>1658</v>
      </c>
      <c r="F128" s="344">
        <f t="shared" si="22"/>
        <v>491</v>
      </c>
      <c r="G128" s="344">
        <f t="shared" si="22"/>
        <v>523</v>
      </c>
      <c r="H128" s="344">
        <f t="shared" si="22"/>
        <v>408</v>
      </c>
      <c r="I128" s="344">
        <f t="shared" si="22"/>
        <v>417</v>
      </c>
      <c r="J128" s="344">
        <f t="shared" si="22"/>
        <v>388</v>
      </c>
      <c r="K128" s="344">
        <f t="shared" si="22"/>
        <v>406</v>
      </c>
      <c r="L128" s="344">
        <f t="shared" si="22"/>
        <v>380</v>
      </c>
      <c r="M128" s="344">
        <f t="shared" si="22"/>
        <v>393</v>
      </c>
    </row>
    <row r="129" spans="1:13" ht="15.75" thickBot="1" x14ac:dyDescent="0.3">
      <c r="A129" s="354" t="s">
        <v>59</v>
      </c>
      <c r="B129" s="357">
        <f>SUM(B114,B128)</f>
        <v>17068</v>
      </c>
      <c r="C129" s="357">
        <f t="shared" ref="C129:M129" si="23">SUM(C114,C128)</f>
        <v>17160</v>
      </c>
      <c r="D129" s="357">
        <f t="shared" si="23"/>
        <v>12459</v>
      </c>
      <c r="E129" s="357">
        <f t="shared" si="23"/>
        <v>12315</v>
      </c>
      <c r="F129" s="357">
        <f t="shared" si="23"/>
        <v>2596</v>
      </c>
      <c r="G129" s="357">
        <f t="shared" si="23"/>
        <v>2912</v>
      </c>
      <c r="H129" s="357">
        <f t="shared" si="23"/>
        <v>2214</v>
      </c>
      <c r="I129" s="357">
        <f t="shared" si="23"/>
        <v>2211</v>
      </c>
      <c r="J129" s="357">
        <f t="shared" si="23"/>
        <v>2140</v>
      </c>
      <c r="K129" s="357">
        <f t="shared" si="23"/>
        <v>2167</v>
      </c>
      <c r="L129" s="357">
        <f t="shared" si="23"/>
        <v>2117</v>
      </c>
      <c r="M129" s="357">
        <f t="shared" si="23"/>
        <v>2103</v>
      </c>
    </row>
    <row r="130" spans="1:13" x14ac:dyDescent="0.25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25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25">
      <c r="A132" s="451" t="s">
        <v>70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25">
      <c r="A133" s="436" t="s">
        <v>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25">
      <c r="B134" s="439" t="s">
        <v>40</v>
      </c>
      <c r="C134" s="439"/>
      <c r="D134" s="439" t="s">
        <v>41</v>
      </c>
      <c r="E134" s="439"/>
      <c r="F134" s="439" t="s">
        <v>44</v>
      </c>
      <c r="G134" s="439"/>
      <c r="H134" s="439" t="s">
        <v>42</v>
      </c>
      <c r="I134" s="439"/>
      <c r="J134" s="439" t="s">
        <v>38</v>
      </c>
      <c r="K134" s="439"/>
      <c r="L134" s="439" t="s">
        <v>39</v>
      </c>
      <c r="M134" s="439"/>
    </row>
    <row r="135" spans="1:13" x14ac:dyDescent="0.25">
      <c r="B135" s="334">
        <f>B9</f>
        <v>2021</v>
      </c>
      <c r="C135" s="334">
        <f>C9</f>
        <v>2020</v>
      </c>
      <c r="D135" s="334">
        <f>B9</f>
        <v>2021</v>
      </c>
      <c r="E135" s="334">
        <f>C9</f>
        <v>2020</v>
      </c>
      <c r="F135" s="334">
        <f>B9</f>
        <v>2021</v>
      </c>
      <c r="G135" s="334">
        <f>C9</f>
        <v>2020</v>
      </c>
      <c r="H135" s="334">
        <f>B9</f>
        <v>2021</v>
      </c>
      <c r="I135" s="334">
        <f>C9</f>
        <v>2020</v>
      </c>
      <c r="J135" s="334">
        <f>B9</f>
        <v>2021</v>
      </c>
      <c r="K135" s="334">
        <f>C9</f>
        <v>2020</v>
      </c>
      <c r="L135" s="334">
        <f>B9</f>
        <v>2021</v>
      </c>
      <c r="M135" s="334">
        <f>C9</f>
        <v>2020</v>
      </c>
    </row>
    <row r="136" spans="1:13" x14ac:dyDescent="0.25">
      <c r="A136" s="336" t="s">
        <v>55</v>
      </c>
      <c r="B136" s="341">
        <v>30</v>
      </c>
      <c r="C136" s="341">
        <v>26</v>
      </c>
      <c r="D136" s="341">
        <v>16</v>
      </c>
      <c r="E136" s="341">
        <v>11</v>
      </c>
      <c r="F136" s="341">
        <v>1</v>
      </c>
      <c r="G136" s="341">
        <v>4</v>
      </c>
      <c r="H136" s="341">
        <v>1</v>
      </c>
      <c r="I136" s="341">
        <v>4</v>
      </c>
      <c r="J136" s="341">
        <v>1</v>
      </c>
      <c r="K136" s="341">
        <v>4</v>
      </c>
      <c r="L136" s="341">
        <v>1</v>
      </c>
      <c r="M136" s="341">
        <v>3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159</v>
      </c>
      <c r="C138" s="341">
        <v>141</v>
      </c>
      <c r="D138" s="341">
        <v>154</v>
      </c>
      <c r="E138" s="341">
        <v>131</v>
      </c>
      <c r="F138" s="341">
        <v>39</v>
      </c>
      <c r="G138" s="341">
        <v>34</v>
      </c>
      <c r="H138" s="341">
        <v>34</v>
      </c>
      <c r="I138" s="341">
        <v>27</v>
      </c>
      <c r="J138" s="341">
        <v>34</v>
      </c>
      <c r="K138" s="341">
        <v>27</v>
      </c>
      <c r="L138" s="341">
        <v>33</v>
      </c>
      <c r="M138" s="341">
        <v>25</v>
      </c>
    </row>
    <row r="139" spans="1:13" x14ac:dyDescent="0.25">
      <c r="A139" s="336" t="s">
        <v>53</v>
      </c>
      <c r="B139" s="341">
        <v>2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666</v>
      </c>
      <c r="C140" s="341">
        <v>553</v>
      </c>
      <c r="D140" s="341">
        <v>441</v>
      </c>
      <c r="E140" s="341">
        <v>339</v>
      </c>
      <c r="F140" s="341">
        <v>84</v>
      </c>
      <c r="G140" s="341">
        <v>66</v>
      </c>
      <c r="H140" s="341">
        <v>73</v>
      </c>
      <c r="I140" s="341">
        <v>55</v>
      </c>
      <c r="J140" s="341">
        <v>72</v>
      </c>
      <c r="K140" s="341">
        <v>54</v>
      </c>
      <c r="L140" s="341">
        <v>72</v>
      </c>
      <c r="M140" s="341">
        <v>53</v>
      </c>
    </row>
    <row r="141" spans="1:13" x14ac:dyDescent="0.25">
      <c r="A141" s="336" t="s">
        <v>51</v>
      </c>
      <c r="B141" s="341">
        <v>24</v>
      </c>
      <c r="C141" s="341">
        <v>32</v>
      </c>
      <c r="D141" s="341">
        <v>23</v>
      </c>
      <c r="E141" s="341">
        <v>21</v>
      </c>
      <c r="F141" s="341">
        <v>4</v>
      </c>
      <c r="G141" s="341">
        <v>4</v>
      </c>
      <c r="H141" s="341">
        <v>4</v>
      </c>
      <c r="I141" s="341">
        <v>4</v>
      </c>
      <c r="J141" s="341">
        <v>3</v>
      </c>
      <c r="K141" s="341">
        <v>4</v>
      </c>
      <c r="L141" s="341">
        <v>3</v>
      </c>
      <c r="M141" s="341">
        <v>4</v>
      </c>
    </row>
    <row r="142" spans="1:13" x14ac:dyDescent="0.25">
      <c r="A142" s="336" t="s">
        <v>50</v>
      </c>
      <c r="B142" s="341">
        <v>64</v>
      </c>
      <c r="C142" s="341">
        <v>60</v>
      </c>
      <c r="D142" s="341">
        <v>56</v>
      </c>
      <c r="E142" s="341">
        <v>48</v>
      </c>
      <c r="F142" s="341">
        <v>7</v>
      </c>
      <c r="G142" s="341">
        <v>3</v>
      </c>
      <c r="H142" s="341">
        <v>6</v>
      </c>
      <c r="I142" s="341">
        <v>2</v>
      </c>
      <c r="J142" s="341">
        <v>6</v>
      </c>
      <c r="K142" s="341">
        <v>2</v>
      </c>
      <c r="L142" s="341">
        <v>6</v>
      </c>
      <c r="M142" s="341">
        <v>2</v>
      </c>
    </row>
    <row r="143" spans="1:13" x14ac:dyDescent="0.25">
      <c r="A143" s="336" t="s">
        <v>49</v>
      </c>
      <c r="B143" s="341">
        <v>12</v>
      </c>
      <c r="C143" s="341">
        <v>7</v>
      </c>
      <c r="D143" s="341">
        <v>13</v>
      </c>
      <c r="E143" s="341">
        <v>8</v>
      </c>
      <c r="F143" s="341">
        <v>1</v>
      </c>
      <c r="G143" s="341">
        <v>1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5" t="s">
        <v>48</v>
      </c>
      <c r="B144" s="341">
        <v>63</v>
      </c>
      <c r="C144" s="341">
        <v>40</v>
      </c>
      <c r="D144" s="341">
        <v>47</v>
      </c>
      <c r="E144" s="341">
        <v>40</v>
      </c>
      <c r="F144" s="341">
        <v>6</v>
      </c>
      <c r="G144" s="341">
        <v>4</v>
      </c>
      <c r="H144" s="341">
        <v>5</v>
      </c>
      <c r="I144" s="341">
        <v>2</v>
      </c>
      <c r="J144" s="341">
        <v>5</v>
      </c>
      <c r="K144" s="341">
        <v>2</v>
      </c>
      <c r="L144" s="341">
        <v>5</v>
      </c>
      <c r="M144" s="341">
        <v>2</v>
      </c>
    </row>
    <row r="145" spans="1:13" ht="15.75" thickTop="1" x14ac:dyDescent="0.25">
      <c r="A145" s="346" t="s">
        <v>5</v>
      </c>
      <c r="B145" s="344">
        <f>SUM(B136:B144)</f>
        <v>1020</v>
      </c>
      <c r="C145" s="344">
        <f t="shared" ref="C145:M145" si="24">SUM(C136:C144)</f>
        <v>859</v>
      </c>
      <c r="D145" s="344">
        <f t="shared" si="24"/>
        <v>750</v>
      </c>
      <c r="E145" s="344">
        <f t="shared" si="24"/>
        <v>598</v>
      </c>
      <c r="F145" s="344">
        <f t="shared" si="24"/>
        <v>142</v>
      </c>
      <c r="G145" s="344">
        <f t="shared" si="24"/>
        <v>116</v>
      </c>
      <c r="H145" s="344">
        <f t="shared" si="24"/>
        <v>123</v>
      </c>
      <c r="I145" s="344">
        <f t="shared" si="24"/>
        <v>94</v>
      </c>
      <c r="J145" s="344">
        <f t="shared" si="24"/>
        <v>121</v>
      </c>
      <c r="K145" s="344">
        <f t="shared" si="24"/>
        <v>93</v>
      </c>
      <c r="L145" s="344">
        <f t="shared" si="24"/>
        <v>120</v>
      </c>
      <c r="M145" s="344">
        <f t="shared" si="24"/>
        <v>89</v>
      </c>
    </row>
    <row r="146" spans="1:13" x14ac:dyDescent="0.25">
      <c r="A146" s="450" t="s">
        <v>70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25">
      <c r="A147" s="429" t="s">
        <v>8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25">
      <c r="B148" s="432" t="s">
        <v>40</v>
      </c>
      <c r="C148" s="432"/>
      <c r="D148" s="432" t="s">
        <v>41</v>
      </c>
      <c r="E148" s="432"/>
      <c r="F148" s="432" t="s">
        <v>44</v>
      </c>
      <c r="G148" s="432"/>
      <c r="H148" s="432" t="s">
        <v>42</v>
      </c>
      <c r="I148" s="432"/>
      <c r="J148" s="432" t="s">
        <v>38</v>
      </c>
      <c r="K148" s="432"/>
      <c r="L148" s="432" t="s">
        <v>39</v>
      </c>
      <c r="M148" s="432"/>
    </row>
    <row r="149" spans="1:13" x14ac:dyDescent="0.25">
      <c r="B149" s="335">
        <f>B9</f>
        <v>2021</v>
      </c>
      <c r="C149" s="335">
        <f>C9</f>
        <v>2020</v>
      </c>
      <c r="D149" s="335">
        <f>B9</f>
        <v>2021</v>
      </c>
      <c r="E149" s="335">
        <f>C9</f>
        <v>2020</v>
      </c>
      <c r="F149" s="335">
        <f>B9</f>
        <v>2021</v>
      </c>
      <c r="G149" s="335">
        <f>C9</f>
        <v>2020</v>
      </c>
      <c r="H149" s="335">
        <f>B9</f>
        <v>2021</v>
      </c>
      <c r="I149" s="335">
        <f>C9</f>
        <v>2020</v>
      </c>
      <c r="J149" s="335">
        <f>B9</f>
        <v>2021</v>
      </c>
      <c r="K149" s="335">
        <f>C9</f>
        <v>2020</v>
      </c>
      <c r="L149" s="335">
        <f>B9</f>
        <v>2021</v>
      </c>
      <c r="M149" s="335">
        <f>C9</f>
        <v>2020</v>
      </c>
    </row>
    <row r="150" spans="1:13" x14ac:dyDescent="0.25">
      <c r="A150" s="336" t="s">
        <v>55</v>
      </c>
      <c r="B150" s="341">
        <v>3</v>
      </c>
      <c r="C150" s="341">
        <v>6</v>
      </c>
      <c r="D150" s="341">
        <v>1</v>
      </c>
      <c r="E150" s="341">
        <v>5</v>
      </c>
      <c r="F150" s="341">
        <v>1</v>
      </c>
      <c r="G150" s="341">
        <v>4</v>
      </c>
      <c r="H150" s="341">
        <v>1</v>
      </c>
      <c r="I150" s="341">
        <v>4</v>
      </c>
      <c r="J150" s="341">
        <v>1</v>
      </c>
      <c r="K150" s="341">
        <v>4</v>
      </c>
      <c r="L150" s="341">
        <v>1</v>
      </c>
      <c r="M150" s="341">
        <v>4</v>
      </c>
    </row>
    <row r="151" spans="1:13" x14ac:dyDescent="0.2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37</v>
      </c>
      <c r="C152" s="341">
        <v>17</v>
      </c>
      <c r="D152" s="341">
        <v>37</v>
      </c>
      <c r="E152" s="341">
        <v>18</v>
      </c>
      <c r="F152" s="341">
        <v>8</v>
      </c>
      <c r="G152" s="341">
        <v>3</v>
      </c>
      <c r="H152" s="341">
        <v>6</v>
      </c>
      <c r="I152" s="341">
        <v>3</v>
      </c>
      <c r="J152" s="341">
        <v>6</v>
      </c>
      <c r="K152" s="341">
        <v>3</v>
      </c>
      <c r="L152" s="341">
        <v>6</v>
      </c>
      <c r="M152" s="341">
        <v>3</v>
      </c>
    </row>
    <row r="153" spans="1:13" x14ac:dyDescent="0.25">
      <c r="A153" s="336" t="s">
        <v>53</v>
      </c>
      <c r="B153" s="341">
        <v>1</v>
      </c>
      <c r="C153" s="341">
        <v>0</v>
      </c>
      <c r="D153" s="341">
        <v>1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95</v>
      </c>
      <c r="C154" s="341">
        <v>66</v>
      </c>
      <c r="D154" s="341">
        <v>79</v>
      </c>
      <c r="E154" s="341">
        <v>66</v>
      </c>
      <c r="F154" s="341">
        <v>28</v>
      </c>
      <c r="G154" s="341">
        <v>32</v>
      </c>
      <c r="H154" s="341">
        <v>26</v>
      </c>
      <c r="I154" s="341">
        <v>26</v>
      </c>
      <c r="J154" s="341">
        <v>20</v>
      </c>
      <c r="K154" s="341">
        <v>25</v>
      </c>
      <c r="L154" s="341">
        <v>20</v>
      </c>
      <c r="M154" s="341">
        <v>24</v>
      </c>
    </row>
    <row r="155" spans="1:13" x14ac:dyDescent="0.25">
      <c r="A155" s="336" t="s">
        <v>51</v>
      </c>
      <c r="B155" s="341">
        <v>1</v>
      </c>
      <c r="C155" s="341">
        <v>5</v>
      </c>
      <c r="D155" s="341">
        <v>5</v>
      </c>
      <c r="E155" s="341">
        <v>4</v>
      </c>
      <c r="F155" s="341">
        <v>1</v>
      </c>
      <c r="G155" s="341">
        <v>1</v>
      </c>
      <c r="H155" s="341">
        <v>1</v>
      </c>
      <c r="I155" s="341">
        <v>1</v>
      </c>
      <c r="J155" s="341">
        <v>1</v>
      </c>
      <c r="K155" s="341">
        <v>1</v>
      </c>
      <c r="L155" s="341">
        <v>1</v>
      </c>
      <c r="M155" s="341">
        <v>1</v>
      </c>
    </row>
    <row r="156" spans="1:13" x14ac:dyDescent="0.25">
      <c r="A156" s="336" t="s">
        <v>50</v>
      </c>
      <c r="B156" s="341">
        <v>7</v>
      </c>
      <c r="C156" s="341">
        <v>18</v>
      </c>
      <c r="D156" s="341">
        <v>6</v>
      </c>
      <c r="E156" s="341">
        <v>18</v>
      </c>
      <c r="F156" s="341">
        <v>2</v>
      </c>
      <c r="G156" s="341">
        <v>3</v>
      </c>
      <c r="H156" s="341">
        <v>0</v>
      </c>
      <c r="I156" s="341">
        <v>2</v>
      </c>
      <c r="J156" s="341">
        <v>0</v>
      </c>
      <c r="K156" s="341">
        <v>2</v>
      </c>
      <c r="L156" s="341">
        <v>0</v>
      </c>
      <c r="M156" s="341">
        <v>1</v>
      </c>
    </row>
    <row r="157" spans="1:13" x14ac:dyDescent="0.25">
      <c r="A157" s="336" t="s">
        <v>49</v>
      </c>
      <c r="B157" s="341">
        <v>0</v>
      </c>
      <c r="C157" s="341">
        <v>2</v>
      </c>
      <c r="D157" s="341">
        <v>0</v>
      </c>
      <c r="E157" s="341">
        <v>1</v>
      </c>
      <c r="F157" s="341">
        <v>0</v>
      </c>
      <c r="G157" s="341">
        <v>1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5" t="s">
        <v>48</v>
      </c>
      <c r="B158" s="341">
        <v>24</v>
      </c>
      <c r="C158" s="341">
        <v>21</v>
      </c>
      <c r="D158" s="341">
        <v>24</v>
      </c>
      <c r="E158" s="341">
        <v>26</v>
      </c>
      <c r="F158" s="341">
        <v>10</v>
      </c>
      <c r="G158" s="341">
        <v>10</v>
      </c>
      <c r="H158" s="341">
        <v>8</v>
      </c>
      <c r="I158" s="341">
        <v>10</v>
      </c>
      <c r="J158" s="341">
        <v>8</v>
      </c>
      <c r="K158" s="341">
        <v>10</v>
      </c>
      <c r="L158" s="341">
        <v>8</v>
      </c>
      <c r="M158" s="341">
        <v>10</v>
      </c>
    </row>
    <row r="159" spans="1:13" ht="16.5" thickTop="1" thickBot="1" x14ac:dyDescent="0.3">
      <c r="A159" s="346" t="s">
        <v>5</v>
      </c>
      <c r="B159" s="344">
        <f t="shared" ref="B159:M159" si="25">SUM(B150:B158)</f>
        <v>168</v>
      </c>
      <c r="C159" s="344">
        <f t="shared" si="25"/>
        <v>135</v>
      </c>
      <c r="D159" s="344">
        <f t="shared" si="25"/>
        <v>153</v>
      </c>
      <c r="E159" s="344">
        <f t="shared" si="25"/>
        <v>138</v>
      </c>
      <c r="F159" s="344">
        <f t="shared" si="25"/>
        <v>50</v>
      </c>
      <c r="G159" s="344">
        <f t="shared" si="25"/>
        <v>54</v>
      </c>
      <c r="H159" s="344">
        <f t="shared" si="25"/>
        <v>42</v>
      </c>
      <c r="I159" s="344">
        <f t="shared" si="25"/>
        <v>46</v>
      </c>
      <c r="J159" s="344">
        <f t="shared" si="25"/>
        <v>36</v>
      </c>
      <c r="K159" s="344">
        <f t="shared" si="25"/>
        <v>45</v>
      </c>
      <c r="L159" s="344">
        <f t="shared" si="25"/>
        <v>36</v>
      </c>
      <c r="M159" s="344">
        <f t="shared" si="25"/>
        <v>43</v>
      </c>
    </row>
    <row r="160" spans="1:13" ht="15.75" thickBot="1" x14ac:dyDescent="0.3">
      <c r="A160" s="365" t="s">
        <v>71</v>
      </c>
      <c r="B160" s="357">
        <f>SUM(B145,B159)</f>
        <v>1188</v>
      </c>
      <c r="C160" s="357">
        <f t="shared" ref="C160:M160" si="26">SUM(C145,C159)</f>
        <v>994</v>
      </c>
      <c r="D160" s="357">
        <f t="shared" si="26"/>
        <v>903</v>
      </c>
      <c r="E160" s="357">
        <f t="shared" si="26"/>
        <v>736</v>
      </c>
      <c r="F160" s="357">
        <f t="shared" si="26"/>
        <v>192</v>
      </c>
      <c r="G160" s="357">
        <f t="shared" si="26"/>
        <v>170</v>
      </c>
      <c r="H160" s="357">
        <f t="shared" si="26"/>
        <v>165</v>
      </c>
      <c r="I160" s="357">
        <f t="shared" si="26"/>
        <v>140</v>
      </c>
      <c r="J160" s="357">
        <f t="shared" si="26"/>
        <v>157</v>
      </c>
      <c r="K160" s="357">
        <f t="shared" si="26"/>
        <v>138</v>
      </c>
      <c r="L160" s="357">
        <f t="shared" si="26"/>
        <v>156</v>
      </c>
      <c r="M160" s="357">
        <f t="shared" si="26"/>
        <v>132</v>
      </c>
    </row>
    <row r="161" spans="1:13" x14ac:dyDescent="0.25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25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25">
      <c r="A163" s="449" t="s">
        <v>74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25">
      <c r="A164" s="429" t="s">
        <v>8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25">
      <c r="B165" s="447" t="s">
        <v>40</v>
      </c>
      <c r="C165" s="448"/>
      <c r="D165" s="447" t="s">
        <v>41</v>
      </c>
      <c r="E165" s="448"/>
      <c r="F165" s="447" t="s">
        <v>44</v>
      </c>
      <c r="G165" s="448"/>
      <c r="H165" s="447" t="s">
        <v>42</v>
      </c>
      <c r="I165" s="448"/>
      <c r="J165" s="447" t="s">
        <v>38</v>
      </c>
      <c r="K165" s="448"/>
      <c r="L165" s="447" t="s">
        <v>39</v>
      </c>
      <c r="M165" s="448"/>
    </row>
    <row r="166" spans="1:13" x14ac:dyDescent="0.25">
      <c r="B166" s="335">
        <f>B9</f>
        <v>2021</v>
      </c>
      <c r="C166" s="335">
        <f>C9</f>
        <v>2020</v>
      </c>
      <c r="D166" s="335">
        <f>B9</f>
        <v>2021</v>
      </c>
      <c r="E166" s="335">
        <f>C9</f>
        <v>2020</v>
      </c>
      <c r="F166" s="335">
        <f>B9</f>
        <v>2021</v>
      </c>
      <c r="G166" s="335">
        <f>C9</f>
        <v>2020</v>
      </c>
      <c r="H166" s="335">
        <f>B9</f>
        <v>2021</v>
      </c>
      <c r="I166" s="335">
        <f>C9</f>
        <v>2020</v>
      </c>
      <c r="J166" s="335">
        <f>B9</f>
        <v>2021</v>
      </c>
      <c r="K166" s="335">
        <f>C9</f>
        <v>2020</v>
      </c>
      <c r="L166" s="335">
        <f>B9</f>
        <v>2021</v>
      </c>
      <c r="M166" s="335">
        <f>C9</f>
        <v>2020</v>
      </c>
    </row>
    <row r="167" spans="1:13" x14ac:dyDescent="0.25">
      <c r="A167" s="336" t="s">
        <v>55</v>
      </c>
      <c r="B167" s="341">
        <v>59</v>
      </c>
      <c r="C167" s="341">
        <v>59</v>
      </c>
      <c r="D167" s="341">
        <v>16</v>
      </c>
      <c r="E167" s="341">
        <v>23</v>
      </c>
      <c r="F167" s="341">
        <v>12</v>
      </c>
      <c r="G167" s="341">
        <v>9</v>
      </c>
      <c r="H167" s="341">
        <v>11</v>
      </c>
      <c r="I167" s="341">
        <v>8</v>
      </c>
      <c r="J167" s="341">
        <v>11</v>
      </c>
      <c r="K167" s="341">
        <v>8</v>
      </c>
      <c r="L167" s="341">
        <v>11</v>
      </c>
      <c r="M167" s="341">
        <v>8</v>
      </c>
    </row>
    <row r="168" spans="1:13" x14ac:dyDescent="0.25">
      <c r="A168" s="336" t="s">
        <v>54</v>
      </c>
      <c r="B168" s="341">
        <v>1</v>
      </c>
      <c r="C168" s="341">
        <v>3</v>
      </c>
      <c r="D168" s="341">
        <v>0</v>
      </c>
      <c r="E168" s="341">
        <v>2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718</v>
      </c>
      <c r="C169" s="341">
        <v>596</v>
      </c>
      <c r="D169" s="341">
        <v>351</v>
      </c>
      <c r="E169" s="341">
        <v>294</v>
      </c>
      <c r="F169" s="341">
        <v>137</v>
      </c>
      <c r="G169" s="341">
        <v>101</v>
      </c>
      <c r="H169" s="341">
        <v>122</v>
      </c>
      <c r="I169" s="341">
        <v>84</v>
      </c>
      <c r="J169" s="341">
        <v>118</v>
      </c>
      <c r="K169" s="341">
        <v>83</v>
      </c>
      <c r="L169" s="341">
        <v>118</v>
      </c>
      <c r="M169" s="341">
        <v>79</v>
      </c>
    </row>
    <row r="170" spans="1:13" x14ac:dyDescent="0.25">
      <c r="A170" s="336" t="s">
        <v>53</v>
      </c>
      <c r="B170" s="341">
        <v>3</v>
      </c>
      <c r="C170" s="341">
        <v>2</v>
      </c>
      <c r="D170" s="341">
        <v>1</v>
      </c>
      <c r="E170" s="341">
        <v>1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657</v>
      </c>
      <c r="C171" s="341">
        <v>518</v>
      </c>
      <c r="D171" s="341">
        <v>272</v>
      </c>
      <c r="E171" s="341">
        <v>255</v>
      </c>
      <c r="F171" s="341">
        <v>114</v>
      </c>
      <c r="G171" s="341">
        <v>120</v>
      </c>
      <c r="H171" s="341">
        <v>100</v>
      </c>
      <c r="I171" s="341">
        <v>105</v>
      </c>
      <c r="J171" s="341">
        <v>92</v>
      </c>
      <c r="K171" s="341">
        <v>101</v>
      </c>
      <c r="L171" s="341">
        <v>91</v>
      </c>
      <c r="M171" s="341">
        <v>99</v>
      </c>
    </row>
    <row r="172" spans="1:13" x14ac:dyDescent="0.25">
      <c r="A172" s="336" t="s">
        <v>51</v>
      </c>
      <c r="B172" s="341">
        <v>65</v>
      </c>
      <c r="C172" s="341">
        <v>93</v>
      </c>
      <c r="D172" s="341">
        <v>20</v>
      </c>
      <c r="E172" s="341">
        <v>41</v>
      </c>
      <c r="F172" s="341">
        <v>5</v>
      </c>
      <c r="G172" s="341">
        <v>16</v>
      </c>
      <c r="H172" s="341">
        <v>5</v>
      </c>
      <c r="I172" s="341">
        <v>13</v>
      </c>
      <c r="J172" s="341">
        <v>5</v>
      </c>
      <c r="K172" s="341">
        <v>13</v>
      </c>
      <c r="L172" s="341">
        <v>5</v>
      </c>
      <c r="M172" s="341">
        <v>13</v>
      </c>
    </row>
    <row r="173" spans="1:13" x14ac:dyDescent="0.25">
      <c r="A173" s="336" t="s">
        <v>50</v>
      </c>
      <c r="B173" s="341">
        <v>224</v>
      </c>
      <c r="C173" s="341">
        <v>280</v>
      </c>
      <c r="D173" s="341">
        <v>76</v>
      </c>
      <c r="E173" s="341">
        <v>107</v>
      </c>
      <c r="F173" s="341">
        <v>17</v>
      </c>
      <c r="G173" s="341">
        <v>22</v>
      </c>
      <c r="H173" s="341">
        <v>14</v>
      </c>
      <c r="I173" s="341">
        <v>14</v>
      </c>
      <c r="J173" s="341">
        <v>14</v>
      </c>
      <c r="K173" s="341">
        <v>14</v>
      </c>
      <c r="L173" s="341">
        <v>12</v>
      </c>
      <c r="M173" s="341">
        <v>13</v>
      </c>
    </row>
    <row r="174" spans="1:13" x14ac:dyDescent="0.25">
      <c r="A174" s="336" t="s">
        <v>49</v>
      </c>
      <c r="B174" s="341">
        <v>19</v>
      </c>
      <c r="C174" s="341">
        <v>17</v>
      </c>
      <c r="D174" s="341">
        <v>7</v>
      </c>
      <c r="E174" s="341">
        <v>8</v>
      </c>
      <c r="F174" s="341">
        <v>2</v>
      </c>
      <c r="G174" s="341">
        <v>3</v>
      </c>
      <c r="H174" s="341">
        <v>2</v>
      </c>
      <c r="I174" s="341">
        <v>2</v>
      </c>
      <c r="J174" s="341">
        <v>2</v>
      </c>
      <c r="K174" s="341">
        <v>2</v>
      </c>
      <c r="L174" s="341">
        <v>2</v>
      </c>
      <c r="M174" s="341">
        <v>1</v>
      </c>
    </row>
    <row r="175" spans="1:13" ht="15.75" thickBot="1" x14ac:dyDescent="0.3">
      <c r="A175" s="345" t="s">
        <v>48</v>
      </c>
      <c r="B175" s="341">
        <v>340</v>
      </c>
      <c r="C175" s="341">
        <v>258</v>
      </c>
      <c r="D175" s="341">
        <v>123</v>
      </c>
      <c r="E175" s="341">
        <v>100</v>
      </c>
      <c r="F175" s="341">
        <v>35</v>
      </c>
      <c r="G175" s="341">
        <v>30</v>
      </c>
      <c r="H175" s="341">
        <v>28</v>
      </c>
      <c r="I175" s="341">
        <v>27</v>
      </c>
      <c r="J175" s="341">
        <v>27</v>
      </c>
      <c r="K175" s="341">
        <v>25</v>
      </c>
      <c r="L175" s="341">
        <v>25</v>
      </c>
      <c r="M175" s="341">
        <v>24</v>
      </c>
    </row>
    <row r="176" spans="1:13" ht="16.5" thickTop="1" thickBot="1" x14ac:dyDescent="0.3">
      <c r="A176" s="358" t="s">
        <v>60</v>
      </c>
      <c r="B176" s="359">
        <f>SUM(B167:B175)</f>
        <v>2086</v>
      </c>
      <c r="C176" s="359">
        <f t="shared" ref="C176:M176" si="27">SUM(C167:C175)</f>
        <v>1826</v>
      </c>
      <c r="D176" s="359">
        <f t="shared" si="27"/>
        <v>866</v>
      </c>
      <c r="E176" s="359">
        <f t="shared" si="27"/>
        <v>831</v>
      </c>
      <c r="F176" s="359">
        <f t="shared" si="27"/>
        <v>322</v>
      </c>
      <c r="G176" s="359">
        <f t="shared" si="27"/>
        <v>301</v>
      </c>
      <c r="H176" s="359">
        <f t="shared" si="27"/>
        <v>282</v>
      </c>
      <c r="I176" s="359">
        <f t="shared" si="27"/>
        <v>253</v>
      </c>
      <c r="J176" s="359">
        <f t="shared" si="27"/>
        <v>269</v>
      </c>
      <c r="K176" s="359">
        <f t="shared" si="27"/>
        <v>246</v>
      </c>
      <c r="L176" s="359">
        <f t="shared" si="27"/>
        <v>264</v>
      </c>
      <c r="M176" s="360">
        <f t="shared" si="27"/>
        <v>237</v>
      </c>
    </row>
    <row r="179" spans="1:13" ht="15" customHeight="1" x14ac:dyDescent="0.25">
      <c r="A179" s="433" t="s">
        <v>76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25">
      <c r="A180" s="436" t="s">
        <v>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25">
      <c r="B181" s="439" t="s">
        <v>40</v>
      </c>
      <c r="C181" s="439"/>
      <c r="D181" s="439" t="s">
        <v>41</v>
      </c>
      <c r="E181" s="439"/>
      <c r="F181" s="439" t="s">
        <v>44</v>
      </c>
      <c r="G181" s="439"/>
      <c r="H181" s="439" t="s">
        <v>42</v>
      </c>
      <c r="I181" s="439"/>
      <c r="J181" s="439" t="s">
        <v>38</v>
      </c>
      <c r="K181" s="439"/>
      <c r="L181" s="439" t="s">
        <v>39</v>
      </c>
      <c r="M181" s="439"/>
    </row>
    <row r="182" spans="1:13" x14ac:dyDescent="0.25">
      <c r="B182" s="334">
        <f>B9</f>
        <v>2021</v>
      </c>
      <c r="C182" s="334">
        <f>C9</f>
        <v>2020</v>
      </c>
      <c r="D182" s="334">
        <f>B9</f>
        <v>2021</v>
      </c>
      <c r="E182" s="334">
        <f>C9</f>
        <v>2020</v>
      </c>
      <c r="F182" s="334">
        <f>B9</f>
        <v>2021</v>
      </c>
      <c r="G182" s="334">
        <f>C9</f>
        <v>2020</v>
      </c>
      <c r="H182" s="334">
        <f>B9</f>
        <v>2021</v>
      </c>
      <c r="I182" s="334">
        <f>C9</f>
        <v>2020</v>
      </c>
      <c r="J182" s="334">
        <f>B9</f>
        <v>2021</v>
      </c>
      <c r="K182" s="334">
        <f>C9</f>
        <v>2020</v>
      </c>
      <c r="L182" s="334">
        <f>B9</f>
        <v>2021</v>
      </c>
      <c r="M182" s="334">
        <f>C9</f>
        <v>2020</v>
      </c>
    </row>
    <row r="183" spans="1:13" x14ac:dyDescent="0.25">
      <c r="A183" s="336" t="s">
        <v>55</v>
      </c>
      <c r="B183" s="341">
        <v>14</v>
      </c>
      <c r="C183" s="341">
        <v>12</v>
      </c>
      <c r="D183" s="341">
        <v>12</v>
      </c>
      <c r="E183" s="341">
        <v>12</v>
      </c>
      <c r="F183" s="341">
        <v>4</v>
      </c>
      <c r="G183" s="341">
        <v>4</v>
      </c>
      <c r="H183" s="341">
        <v>3</v>
      </c>
      <c r="I183" s="341">
        <v>4</v>
      </c>
      <c r="J183" s="341">
        <v>2</v>
      </c>
      <c r="K183" s="341">
        <v>4</v>
      </c>
      <c r="L183" s="341">
        <v>2</v>
      </c>
      <c r="M183" s="341">
        <v>4</v>
      </c>
    </row>
    <row r="184" spans="1:13" x14ac:dyDescent="0.25">
      <c r="A184" s="336" t="s">
        <v>54</v>
      </c>
      <c r="B184" s="341">
        <v>0</v>
      </c>
      <c r="C184" s="341">
        <v>1</v>
      </c>
      <c r="D184" s="341">
        <v>0</v>
      </c>
      <c r="E184" s="341">
        <v>1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80</v>
      </c>
      <c r="C185" s="341">
        <v>55</v>
      </c>
      <c r="D185" s="341">
        <v>72</v>
      </c>
      <c r="E185" s="341">
        <v>58</v>
      </c>
      <c r="F185" s="341">
        <v>15</v>
      </c>
      <c r="G185" s="341">
        <v>18</v>
      </c>
      <c r="H185" s="341">
        <v>11</v>
      </c>
      <c r="I185" s="341">
        <v>12</v>
      </c>
      <c r="J185" s="341">
        <v>11</v>
      </c>
      <c r="K185" s="341">
        <v>12</v>
      </c>
      <c r="L185" s="341">
        <v>11</v>
      </c>
      <c r="M185" s="341">
        <v>11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145</v>
      </c>
      <c r="C187" s="341">
        <v>89</v>
      </c>
      <c r="D187" s="341">
        <v>115</v>
      </c>
      <c r="E187" s="341">
        <v>78</v>
      </c>
      <c r="F187" s="341">
        <v>25</v>
      </c>
      <c r="G187" s="341">
        <v>15</v>
      </c>
      <c r="H187" s="341">
        <v>22</v>
      </c>
      <c r="I187" s="341">
        <v>14</v>
      </c>
      <c r="J187" s="341">
        <v>22</v>
      </c>
      <c r="K187" s="341">
        <v>14</v>
      </c>
      <c r="L187" s="341">
        <v>22</v>
      </c>
      <c r="M187" s="341">
        <v>14</v>
      </c>
    </row>
    <row r="188" spans="1:13" x14ac:dyDescent="0.25">
      <c r="A188" s="336" t="s">
        <v>51</v>
      </c>
      <c r="B188" s="341">
        <v>10</v>
      </c>
      <c r="C188" s="341">
        <v>8</v>
      </c>
      <c r="D188" s="341">
        <v>14</v>
      </c>
      <c r="E188" s="341">
        <v>6</v>
      </c>
      <c r="F188" s="341">
        <v>2</v>
      </c>
      <c r="G188" s="341">
        <v>4</v>
      </c>
      <c r="H188" s="341">
        <v>2</v>
      </c>
      <c r="I188" s="341">
        <v>3</v>
      </c>
      <c r="J188" s="341">
        <v>2</v>
      </c>
      <c r="K188" s="341">
        <v>3</v>
      </c>
      <c r="L188" s="341">
        <v>2</v>
      </c>
      <c r="M188" s="341">
        <v>3</v>
      </c>
    </row>
    <row r="189" spans="1:13" x14ac:dyDescent="0.25">
      <c r="A189" s="336" t="s">
        <v>50</v>
      </c>
      <c r="B189" s="341">
        <v>20</v>
      </c>
      <c r="C189" s="341">
        <v>7</v>
      </c>
      <c r="D189" s="341">
        <v>14</v>
      </c>
      <c r="E189" s="341">
        <v>7</v>
      </c>
      <c r="F189" s="341">
        <v>1</v>
      </c>
      <c r="G189" s="341">
        <v>0</v>
      </c>
      <c r="H189" s="341">
        <v>1</v>
      </c>
      <c r="I189" s="341">
        <v>0</v>
      </c>
      <c r="J189" s="341">
        <v>1</v>
      </c>
      <c r="K189" s="341">
        <v>0</v>
      </c>
      <c r="L189" s="341">
        <v>1</v>
      </c>
      <c r="M189" s="341">
        <v>0</v>
      </c>
    </row>
    <row r="190" spans="1:13" x14ac:dyDescent="0.25">
      <c r="A190" s="336" t="s">
        <v>49</v>
      </c>
      <c r="B190" s="341">
        <v>7</v>
      </c>
      <c r="C190" s="341">
        <v>2</v>
      </c>
      <c r="D190" s="341">
        <v>5</v>
      </c>
      <c r="E190" s="341">
        <v>3</v>
      </c>
      <c r="F190" s="341">
        <v>1</v>
      </c>
      <c r="G190" s="341">
        <v>1</v>
      </c>
      <c r="H190" s="341">
        <v>1</v>
      </c>
      <c r="I190" s="341">
        <v>0</v>
      </c>
      <c r="J190" s="341">
        <v>1</v>
      </c>
      <c r="K190" s="341">
        <v>0</v>
      </c>
      <c r="L190" s="341">
        <v>1</v>
      </c>
      <c r="M190" s="341">
        <v>0</v>
      </c>
    </row>
    <row r="191" spans="1:13" ht="15.75" thickBot="1" x14ac:dyDescent="0.3">
      <c r="A191" s="345" t="s">
        <v>48</v>
      </c>
      <c r="B191" s="341">
        <v>37</v>
      </c>
      <c r="C191" s="341">
        <v>28</v>
      </c>
      <c r="D191" s="341">
        <v>36</v>
      </c>
      <c r="E191" s="341">
        <v>32</v>
      </c>
      <c r="F191" s="341">
        <v>7</v>
      </c>
      <c r="G191" s="341">
        <v>9</v>
      </c>
      <c r="H191" s="341">
        <v>4</v>
      </c>
      <c r="I191" s="341">
        <v>7</v>
      </c>
      <c r="J191" s="341">
        <v>3</v>
      </c>
      <c r="K191" s="341">
        <v>7</v>
      </c>
      <c r="L191" s="341">
        <v>3</v>
      </c>
      <c r="M191" s="341">
        <v>6</v>
      </c>
    </row>
    <row r="192" spans="1:13" ht="15.75" thickTop="1" x14ac:dyDescent="0.25">
      <c r="A192" s="346" t="s">
        <v>5</v>
      </c>
      <c r="B192" s="344">
        <f>SUM(B183:B191)</f>
        <v>313</v>
      </c>
      <c r="C192" s="344">
        <f t="shared" ref="C192:M192" si="28">SUM(C183:C191)</f>
        <v>202</v>
      </c>
      <c r="D192" s="344">
        <f t="shared" si="28"/>
        <v>268</v>
      </c>
      <c r="E192" s="344">
        <f t="shared" si="28"/>
        <v>197</v>
      </c>
      <c r="F192" s="344">
        <f t="shared" si="28"/>
        <v>55</v>
      </c>
      <c r="G192" s="344">
        <f t="shared" si="28"/>
        <v>51</v>
      </c>
      <c r="H192" s="344">
        <f t="shared" si="28"/>
        <v>44</v>
      </c>
      <c r="I192" s="344">
        <f t="shared" si="28"/>
        <v>40</v>
      </c>
      <c r="J192" s="344">
        <f t="shared" si="28"/>
        <v>42</v>
      </c>
      <c r="K192" s="344">
        <f t="shared" si="28"/>
        <v>40</v>
      </c>
      <c r="L192" s="344">
        <f t="shared" si="28"/>
        <v>42</v>
      </c>
      <c r="M192" s="344">
        <f t="shared" si="28"/>
        <v>38</v>
      </c>
    </row>
    <row r="193" spans="1:13" x14ac:dyDescent="0.25">
      <c r="A193" s="426" t="s">
        <v>76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25">
      <c r="A194" s="429" t="s">
        <v>8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25">
      <c r="B195" s="432" t="s">
        <v>40</v>
      </c>
      <c r="C195" s="432"/>
      <c r="D195" s="432" t="s">
        <v>41</v>
      </c>
      <c r="E195" s="432"/>
      <c r="F195" s="432" t="s">
        <v>44</v>
      </c>
      <c r="G195" s="432"/>
      <c r="H195" s="432" t="s">
        <v>42</v>
      </c>
      <c r="I195" s="432"/>
      <c r="J195" s="432" t="s">
        <v>38</v>
      </c>
      <c r="K195" s="432"/>
      <c r="L195" s="432" t="s">
        <v>39</v>
      </c>
      <c r="M195" s="432"/>
    </row>
    <row r="196" spans="1:13" x14ac:dyDescent="0.25">
      <c r="B196" s="335">
        <f>B9</f>
        <v>2021</v>
      </c>
      <c r="C196" s="335">
        <f>C9</f>
        <v>2020</v>
      </c>
      <c r="D196" s="335">
        <f>B9</f>
        <v>2021</v>
      </c>
      <c r="E196" s="335">
        <f>C9</f>
        <v>2020</v>
      </c>
      <c r="F196" s="335">
        <f>B9</f>
        <v>2021</v>
      </c>
      <c r="G196" s="335">
        <f>C9</f>
        <v>2020</v>
      </c>
      <c r="H196" s="335">
        <f>B9</f>
        <v>2021</v>
      </c>
      <c r="I196" s="335">
        <f>C9</f>
        <v>2020</v>
      </c>
      <c r="J196" s="335">
        <f>B9</f>
        <v>2021</v>
      </c>
      <c r="K196" s="335">
        <f>C9</f>
        <v>2020</v>
      </c>
      <c r="L196" s="335">
        <f>B9</f>
        <v>2021</v>
      </c>
      <c r="M196" s="335">
        <f>C9</f>
        <v>2020</v>
      </c>
    </row>
    <row r="197" spans="1:13" x14ac:dyDescent="0.25">
      <c r="A197" s="336" t="s">
        <v>55</v>
      </c>
      <c r="B197" s="341">
        <v>16</v>
      </c>
      <c r="C197" s="341">
        <v>7</v>
      </c>
      <c r="D197" s="341">
        <v>8</v>
      </c>
      <c r="E197" s="341">
        <v>6</v>
      </c>
      <c r="F197" s="341">
        <v>3</v>
      </c>
      <c r="G197" s="341">
        <v>2</v>
      </c>
      <c r="H197" s="341">
        <v>3</v>
      </c>
      <c r="I197" s="341">
        <v>2</v>
      </c>
      <c r="J197" s="341">
        <v>3</v>
      </c>
      <c r="K197" s="341">
        <v>2</v>
      </c>
      <c r="L197" s="341">
        <v>3</v>
      </c>
      <c r="M197" s="341">
        <v>2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23</v>
      </c>
      <c r="C199" s="341">
        <v>19</v>
      </c>
      <c r="D199" s="341">
        <v>22</v>
      </c>
      <c r="E199" s="341">
        <v>17</v>
      </c>
      <c r="F199" s="341">
        <v>7</v>
      </c>
      <c r="G199" s="341">
        <v>1</v>
      </c>
      <c r="H199" s="341">
        <v>6</v>
      </c>
      <c r="I199" s="341">
        <v>0</v>
      </c>
      <c r="J199" s="341">
        <v>6</v>
      </c>
      <c r="K199" s="341">
        <v>0</v>
      </c>
      <c r="L199" s="341">
        <v>6</v>
      </c>
      <c r="M199" s="341">
        <v>0</v>
      </c>
    </row>
    <row r="200" spans="1:13" x14ac:dyDescent="0.25">
      <c r="A200" s="336" t="s">
        <v>53</v>
      </c>
      <c r="B200" s="341">
        <v>1</v>
      </c>
      <c r="C200" s="341">
        <v>0</v>
      </c>
      <c r="D200" s="341">
        <v>1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46</v>
      </c>
      <c r="C201" s="341">
        <v>44</v>
      </c>
      <c r="D201" s="341">
        <v>45</v>
      </c>
      <c r="E201" s="341">
        <v>43</v>
      </c>
      <c r="F201" s="341">
        <v>14</v>
      </c>
      <c r="G201" s="341">
        <v>14</v>
      </c>
      <c r="H201" s="341">
        <v>11</v>
      </c>
      <c r="I201" s="341">
        <v>10</v>
      </c>
      <c r="J201" s="341">
        <v>10</v>
      </c>
      <c r="K201" s="341">
        <v>10</v>
      </c>
      <c r="L201" s="341">
        <v>10</v>
      </c>
      <c r="M201" s="341">
        <v>9</v>
      </c>
    </row>
    <row r="202" spans="1:13" x14ac:dyDescent="0.25">
      <c r="A202" s="336" t="s">
        <v>51</v>
      </c>
      <c r="B202" s="341">
        <v>5</v>
      </c>
      <c r="C202" s="341">
        <v>4</v>
      </c>
      <c r="D202" s="341">
        <v>4</v>
      </c>
      <c r="E202" s="341">
        <v>5</v>
      </c>
      <c r="F202" s="341">
        <v>1</v>
      </c>
      <c r="G202" s="341">
        <v>1</v>
      </c>
      <c r="H202" s="341">
        <v>0</v>
      </c>
      <c r="I202" s="341">
        <v>1</v>
      </c>
      <c r="J202" s="341">
        <v>0</v>
      </c>
      <c r="K202" s="341">
        <v>1</v>
      </c>
      <c r="L202" s="341">
        <v>0</v>
      </c>
      <c r="M202" s="341">
        <v>1</v>
      </c>
    </row>
    <row r="203" spans="1:13" x14ac:dyDescent="0.25">
      <c r="A203" s="336" t="s">
        <v>50</v>
      </c>
      <c r="B203" s="341">
        <v>4</v>
      </c>
      <c r="C203" s="341">
        <v>2</v>
      </c>
      <c r="D203" s="341">
        <v>4</v>
      </c>
      <c r="E203" s="341">
        <v>2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2</v>
      </c>
      <c r="C204" s="341">
        <v>0</v>
      </c>
      <c r="D204" s="341">
        <v>2</v>
      </c>
      <c r="E204" s="341">
        <v>0</v>
      </c>
      <c r="F204" s="341">
        <v>1</v>
      </c>
      <c r="G204" s="341">
        <v>0</v>
      </c>
      <c r="H204" s="341">
        <v>1</v>
      </c>
      <c r="I204" s="341">
        <v>0</v>
      </c>
      <c r="J204" s="341">
        <v>1</v>
      </c>
      <c r="K204" s="341">
        <v>0</v>
      </c>
      <c r="L204" s="341">
        <v>1</v>
      </c>
      <c r="M204" s="341">
        <v>0</v>
      </c>
    </row>
    <row r="205" spans="1:13" ht="15.75" thickBot="1" x14ac:dyDescent="0.3">
      <c r="A205" s="345" t="s">
        <v>48</v>
      </c>
      <c r="B205" s="341">
        <v>17</v>
      </c>
      <c r="C205" s="341">
        <v>18</v>
      </c>
      <c r="D205" s="341">
        <v>15</v>
      </c>
      <c r="E205" s="341">
        <v>16</v>
      </c>
      <c r="F205" s="341">
        <v>4</v>
      </c>
      <c r="G205" s="341">
        <v>3</v>
      </c>
      <c r="H205" s="341">
        <v>2</v>
      </c>
      <c r="I205" s="341">
        <v>2</v>
      </c>
      <c r="J205" s="341">
        <v>2</v>
      </c>
      <c r="K205" s="341">
        <v>2</v>
      </c>
      <c r="L205" s="341">
        <v>2</v>
      </c>
      <c r="M205" s="341">
        <v>2</v>
      </c>
    </row>
    <row r="206" spans="1:13" ht="16.5" thickTop="1" thickBot="1" x14ac:dyDescent="0.3">
      <c r="A206" s="346" t="s">
        <v>5</v>
      </c>
      <c r="B206" s="344">
        <f t="shared" ref="B206:M206" si="29">SUM(B197:B205)</f>
        <v>114</v>
      </c>
      <c r="C206" s="344">
        <f t="shared" si="29"/>
        <v>94</v>
      </c>
      <c r="D206" s="344">
        <f t="shared" si="29"/>
        <v>101</v>
      </c>
      <c r="E206" s="344">
        <f t="shared" si="29"/>
        <v>89</v>
      </c>
      <c r="F206" s="344">
        <f t="shared" si="29"/>
        <v>30</v>
      </c>
      <c r="G206" s="344">
        <f t="shared" si="29"/>
        <v>21</v>
      </c>
      <c r="H206" s="344">
        <f t="shared" si="29"/>
        <v>23</v>
      </c>
      <c r="I206" s="344">
        <f t="shared" si="29"/>
        <v>15</v>
      </c>
      <c r="J206" s="344">
        <f t="shared" si="29"/>
        <v>22</v>
      </c>
      <c r="K206" s="344">
        <f t="shared" si="29"/>
        <v>15</v>
      </c>
      <c r="L206" s="344">
        <f t="shared" si="29"/>
        <v>22</v>
      </c>
      <c r="M206" s="344">
        <f t="shared" si="29"/>
        <v>14</v>
      </c>
    </row>
    <row r="207" spans="1:13" ht="15.75" thickBot="1" x14ac:dyDescent="0.3">
      <c r="A207" s="367" t="s">
        <v>77</v>
      </c>
      <c r="B207" s="357">
        <f>SUM(B192,B206)</f>
        <v>427</v>
      </c>
      <c r="C207" s="357">
        <f t="shared" ref="C207:M207" si="30">SUM(C192,C206)</f>
        <v>296</v>
      </c>
      <c r="D207" s="357">
        <f t="shared" si="30"/>
        <v>369</v>
      </c>
      <c r="E207" s="357">
        <f t="shared" si="30"/>
        <v>286</v>
      </c>
      <c r="F207" s="357">
        <f t="shared" si="30"/>
        <v>85</v>
      </c>
      <c r="G207" s="357">
        <f t="shared" si="30"/>
        <v>72</v>
      </c>
      <c r="H207" s="357">
        <f t="shared" si="30"/>
        <v>67</v>
      </c>
      <c r="I207" s="357">
        <f t="shared" si="30"/>
        <v>55</v>
      </c>
      <c r="J207" s="357">
        <f t="shared" si="30"/>
        <v>64</v>
      </c>
      <c r="K207" s="357">
        <f t="shared" si="30"/>
        <v>55</v>
      </c>
      <c r="L207" s="357">
        <f t="shared" si="30"/>
        <v>64</v>
      </c>
      <c r="M207" s="357">
        <f t="shared" si="30"/>
        <v>52</v>
      </c>
    </row>
    <row r="208" spans="1:13" x14ac:dyDescent="0.25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25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19" orientation="portrait" r:id="rId1"/>
  <headerFooter>
    <oddHeader>&amp;C&amp;F
&amp;A&amp;R&amp;P of &amp;N</oddHeader>
    <oddFooter>&amp;LPrepared by: Information Technology Solutions
Job Name: UGAP099AX&amp;RPrepared Date: 1/22/2021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customWidth="1"/>
    <col min="11" max="11" width="10.140625" style="116" customWidth="1"/>
    <col min="12" max="12" width="7.42578125" style="116" customWidth="1"/>
    <col min="13" max="13" width="9.28515625" style="116" customWidth="1"/>
    <col min="14" max="15" width="10.140625" style="116" customWidth="1"/>
    <col min="16" max="16" width="6.42578125" style="116" customWidth="1"/>
    <col min="17" max="17" width="9.5703125" style="116" customWidth="1"/>
    <col min="18" max="19" width="10.140625" style="116" customWidth="1"/>
    <col min="20" max="20" width="7.42578125" style="116" customWidth="1"/>
    <col min="21" max="21" width="9.7109375" style="116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6" t="s">
        <v>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">
      <c r="A2" s="386" t="s">
        <v>26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75" x14ac:dyDescent="0.2">
      <c r="A3" s="401" t="str">
        <f>Summary!A3</f>
        <v>Fall 2021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">
      <c r="A4" s="401" t="str">
        <f>Summary!A4</f>
        <v>as of Friday, October 8, 2021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5" thickBot="1" x14ac:dyDescent="0.25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3" t="s">
        <v>34</v>
      </c>
      <c r="C6" s="404"/>
      <c r="D6" s="404"/>
      <c r="E6" s="405"/>
      <c r="F6" s="406" t="s">
        <v>36</v>
      </c>
      <c r="G6" s="407"/>
      <c r="H6" s="407"/>
      <c r="I6" s="408"/>
      <c r="J6" s="409" t="s">
        <v>28</v>
      </c>
      <c r="K6" s="410"/>
      <c r="L6" s="410"/>
      <c r="M6" s="411"/>
      <c r="N6" s="398" t="s">
        <v>27</v>
      </c>
      <c r="O6" s="399"/>
      <c r="P6" s="399"/>
      <c r="Q6" s="400"/>
      <c r="R6" s="387" t="s">
        <v>11</v>
      </c>
      <c r="S6" s="388"/>
      <c r="T6" s="388"/>
      <c r="U6" s="389"/>
    </row>
    <row r="7" spans="1:22" ht="15" x14ac:dyDescent="0.2">
      <c r="A7" s="90"/>
      <c r="B7" s="209" t="str">
        <f>Summary!B6</f>
        <v>Fall 2021</v>
      </c>
      <c r="C7" s="209" t="str">
        <f>Summary!C6</f>
        <v>Fall 2020</v>
      </c>
      <c r="D7" s="378" t="s">
        <v>24</v>
      </c>
      <c r="E7" s="380" t="s">
        <v>25</v>
      </c>
      <c r="F7" s="43" t="str">
        <f>B7</f>
        <v>Fall 2021</v>
      </c>
      <c r="G7" s="45" t="str">
        <f>C7</f>
        <v>Fall 2020</v>
      </c>
      <c r="H7" s="382" t="s">
        <v>24</v>
      </c>
      <c r="I7" s="384" t="s">
        <v>25</v>
      </c>
      <c r="J7" s="47" t="str">
        <f>B7</f>
        <v>Fall 2021</v>
      </c>
      <c r="K7" s="49" t="str">
        <f>G7</f>
        <v>Fall 2020</v>
      </c>
      <c r="L7" s="394" t="s">
        <v>24</v>
      </c>
      <c r="M7" s="396" t="s">
        <v>25</v>
      </c>
      <c r="N7" s="51" t="str">
        <f>B7</f>
        <v>Fall 2021</v>
      </c>
      <c r="O7" s="53" t="str">
        <f>B7</f>
        <v>Fall 2021</v>
      </c>
      <c r="P7" s="412" t="s">
        <v>24</v>
      </c>
      <c r="Q7" s="414" t="s">
        <v>25</v>
      </c>
      <c r="R7" s="131" t="str">
        <f>B7</f>
        <v>Fall 2021</v>
      </c>
      <c r="S7" s="132" t="str">
        <f>C7</f>
        <v>Fall 2020</v>
      </c>
      <c r="T7" s="390" t="s">
        <v>24</v>
      </c>
      <c r="U7" s="392" t="s">
        <v>25</v>
      </c>
    </row>
    <row r="8" spans="1:22" ht="30.75" thickBot="1" x14ac:dyDescent="0.25">
      <c r="A8" s="328"/>
      <c r="B8" s="42" t="str">
        <f>Summary!B7</f>
        <v>as of 10/8/21</v>
      </c>
      <c r="C8" s="42" t="str">
        <f>Summary!C7</f>
        <v>as of 10/8/20</v>
      </c>
      <c r="D8" s="379"/>
      <c r="E8" s="381"/>
      <c r="F8" s="44" t="str">
        <f>B8</f>
        <v>as of 10/8/21</v>
      </c>
      <c r="G8" s="46" t="str">
        <f>C8</f>
        <v>as of 10/8/20</v>
      </c>
      <c r="H8" s="383"/>
      <c r="I8" s="385"/>
      <c r="J8" s="48" t="str">
        <f>F8</f>
        <v>as of 10/8/21</v>
      </c>
      <c r="K8" s="50" t="str">
        <f>G8</f>
        <v>as of 10/8/20</v>
      </c>
      <c r="L8" s="395"/>
      <c r="M8" s="397"/>
      <c r="N8" s="52" t="str">
        <f>J8</f>
        <v>as of 10/8/21</v>
      </c>
      <c r="O8" s="54" t="str">
        <f>K8</f>
        <v>as of 10/8/20</v>
      </c>
      <c r="P8" s="413"/>
      <c r="Q8" s="415"/>
      <c r="R8" s="133" t="str">
        <f>N8</f>
        <v>as of 10/8/21</v>
      </c>
      <c r="S8" s="134" t="str">
        <f>O8</f>
        <v>as of 10/8/20</v>
      </c>
      <c r="T8" s="391"/>
      <c r="U8" s="393"/>
    </row>
    <row r="9" spans="1:22" s="80" customFormat="1" ht="15.75" thickBot="1" x14ac:dyDescent="0.25">
      <c r="A9" s="213" t="s">
        <v>29</v>
      </c>
      <c r="B9" s="55">
        <f>B26+B74+B42+B10+B58+B83</f>
        <v>67433</v>
      </c>
      <c r="C9" s="55">
        <f>C26+C74+C42+C10+C58+C83</f>
        <v>63483</v>
      </c>
      <c r="D9" s="55">
        <f t="shared" ref="D9" si="0">IF(ISERROR(B9-C9),"n/a",B9-C9)</f>
        <v>3950</v>
      </c>
      <c r="E9" s="56">
        <f t="shared" ref="E9" si="1">IF(ISERROR(D9/C9),"n/a",(D9/C9))</f>
        <v>6.2221382102295102E-2</v>
      </c>
      <c r="F9" s="59">
        <f>F26+F74+F42+F10+F58+F83</f>
        <v>44228</v>
      </c>
      <c r="G9" s="59">
        <f>G26+G74+G42+G10+G58+G83</f>
        <v>42126</v>
      </c>
      <c r="H9" s="368">
        <f>IF(ISERROR(F9-G9),"n/a",F9-G9)</f>
        <v>2102</v>
      </c>
      <c r="I9" s="60">
        <f t="shared" ref="I9" si="2">IF(ISERROR(H9/G9),"n/a",(H9/G9))</f>
        <v>4.9897925271803638E-2</v>
      </c>
      <c r="J9" s="57">
        <f>J26+J74+J42+J10+J58+J83</f>
        <v>7573</v>
      </c>
      <c r="K9" s="57">
        <f>K26+K74+K42+K10+K58+K83</f>
        <v>7149</v>
      </c>
      <c r="L9" s="58">
        <f t="shared" ref="L9" si="3">IF(ISERROR(J9-K9),"n/a",J9-K9)</f>
        <v>424</v>
      </c>
      <c r="M9" s="61">
        <f t="shared" ref="M9" si="4">IF(ISERROR(L9/K9),"n/a",(L9/K9))</f>
        <v>5.9308994264932156E-2</v>
      </c>
      <c r="N9" s="62">
        <f>N26+N74+N42+N10+N58+N83</f>
        <v>7271</v>
      </c>
      <c r="O9" s="62">
        <f>O26+O74+O42+O10+O58+O83</f>
        <v>6956</v>
      </c>
      <c r="P9" s="369">
        <f t="shared" ref="P9" si="5">IF(ISERROR(N9-O9),"n/a",N9-O9)</f>
        <v>315</v>
      </c>
      <c r="Q9" s="291">
        <f t="shared" ref="Q9" si="6">IF(ISERROR(P9/O9),"n/a",(P9/O9))</f>
        <v>4.5284646348476135E-2</v>
      </c>
      <c r="R9" s="135">
        <f>R26+R74+R42+R10+R58+R83</f>
        <v>7175</v>
      </c>
      <c r="S9" s="135">
        <f>S26+S74+S42+S10+S58+S83</f>
        <v>6688</v>
      </c>
      <c r="T9" s="370">
        <f t="shared" ref="T9" si="7">IF(ISERROR(R9-S9),"n/a",R9-S9)</f>
        <v>487</v>
      </c>
      <c r="U9" s="203">
        <f t="shared" ref="U9" si="8">IF(ISERROR(T9/S9),"n/a",(T9/S9))</f>
        <v>7.2816985645933016E-2</v>
      </c>
      <c r="V9" s="299"/>
    </row>
    <row r="10" spans="1:22" ht="40.5" customHeight="1" thickBot="1" x14ac:dyDescent="0.25">
      <c r="A10" s="329" t="s">
        <v>37</v>
      </c>
      <c r="B10" s="64">
        <f>B11+B18</f>
        <v>14144</v>
      </c>
      <c r="C10" s="65">
        <f>C11+C18</f>
        <v>12196</v>
      </c>
      <c r="D10" s="66">
        <f t="shared" ref="D10:D25" si="9">IF(ISERROR(B10-C10),"n/a",B10-C10)</f>
        <v>1948</v>
      </c>
      <c r="E10" s="67">
        <f t="shared" ref="E10:E25" si="10">IF(ISERROR(D10/C10),"n/a",(D10/C10))</f>
        <v>0.15972449983601181</v>
      </c>
      <c r="F10" s="68">
        <f>F11+F18</f>
        <v>7424</v>
      </c>
      <c r="G10" s="69">
        <f>G11+G18</f>
        <v>6641</v>
      </c>
      <c r="H10" s="70">
        <f t="shared" ref="H10:H24" si="11">IF(ISERROR(F10-G10),"n/a",F10-G10)</f>
        <v>783</v>
      </c>
      <c r="I10" s="71">
        <f t="shared" ref="I10:I25" si="12">IF(ISERROR(H10/G10),"n/a",(H10/G10))</f>
        <v>0.11790393013100436</v>
      </c>
      <c r="J10" s="72">
        <f>J11+J18</f>
        <v>1177</v>
      </c>
      <c r="K10" s="73">
        <f>K11+K18</f>
        <v>970</v>
      </c>
      <c r="L10" s="74">
        <f t="shared" ref="L10:L24" si="13">IF(ISERROR(J10-K10),"n/a",J10-K10)</f>
        <v>207</v>
      </c>
      <c r="M10" s="75">
        <f t="shared" ref="M10:M25" si="14">IF(ISERROR(L10/K10),"n/a",(L10/K10))</f>
        <v>0.21340206185567009</v>
      </c>
      <c r="N10" s="76">
        <f>N11+N18</f>
        <v>1139</v>
      </c>
      <c r="O10" s="77">
        <f>O11+O18</f>
        <v>952</v>
      </c>
      <c r="P10" s="78">
        <f t="shared" ref="P10:P25" si="15">IF(ISERROR(N10-O10),"n/a",N10-O10)</f>
        <v>187</v>
      </c>
      <c r="Q10" s="292">
        <f t="shared" ref="Q10:Q25" si="16">IF(ISERROR(P10/O10),"n/a",(P10/O10))</f>
        <v>0.19642857142857142</v>
      </c>
      <c r="R10" s="136">
        <f>R11+R18</f>
        <v>1130</v>
      </c>
      <c r="S10" s="138">
        <f>S11+S18</f>
        <v>930</v>
      </c>
      <c r="T10" s="139">
        <f t="shared" ref="T10:T25" si="17">IF(ISERROR(R10-S10),"n/a",R10-S10)</f>
        <v>200</v>
      </c>
      <c r="U10" s="204">
        <f t="shared" ref="U10:U25" si="18">IF(ISERROR(T10/S10),"n/a",(T10/S10))</f>
        <v>0.21505376344086022</v>
      </c>
    </row>
    <row r="11" spans="1:22" s="81" customFormat="1" ht="20.25" customHeight="1" thickBot="1" x14ac:dyDescent="0.25">
      <c r="A11" s="79" t="s">
        <v>7</v>
      </c>
      <c r="B11" s="64">
        <f>B12+B16+B14</f>
        <v>11255</v>
      </c>
      <c r="C11" s="65">
        <f>C12+C14+C16</f>
        <v>9520</v>
      </c>
      <c r="D11" s="66">
        <f t="shared" si="9"/>
        <v>1735</v>
      </c>
      <c r="E11" s="67">
        <f t="shared" si="10"/>
        <v>0.18224789915966386</v>
      </c>
      <c r="F11" s="68">
        <f>F12+F16+F14</f>
        <v>6241</v>
      </c>
      <c r="G11" s="69">
        <f>G12+G16+G14</f>
        <v>5539</v>
      </c>
      <c r="H11" s="70">
        <f t="shared" si="11"/>
        <v>702</v>
      </c>
      <c r="I11" s="71">
        <f t="shared" si="12"/>
        <v>0.12673767828127822</v>
      </c>
      <c r="J11" s="72">
        <f>J12+J16+J14</f>
        <v>860</v>
      </c>
      <c r="K11" s="73">
        <f>K12+K16+K14</f>
        <v>681</v>
      </c>
      <c r="L11" s="74">
        <f t="shared" si="13"/>
        <v>179</v>
      </c>
      <c r="M11" s="75">
        <f t="shared" si="14"/>
        <v>0.26284875183553597</v>
      </c>
      <c r="N11" s="76">
        <f>N12+N16+N14</f>
        <v>833</v>
      </c>
      <c r="O11" s="77">
        <f>O12+O16+O14</f>
        <v>669</v>
      </c>
      <c r="P11" s="78">
        <f t="shared" si="15"/>
        <v>164</v>
      </c>
      <c r="Q11" s="292">
        <f t="shared" si="16"/>
        <v>0.24514200298953662</v>
      </c>
      <c r="R11" s="136">
        <f>R12+R16+R14</f>
        <v>828</v>
      </c>
      <c r="S11" s="138">
        <f>S12+S16+S14</f>
        <v>659</v>
      </c>
      <c r="T11" s="139">
        <f t="shared" si="17"/>
        <v>169</v>
      </c>
      <c r="U11" s="204">
        <f t="shared" si="18"/>
        <v>0.25644916540212442</v>
      </c>
      <c r="V11" s="300"/>
    </row>
    <row r="12" spans="1:22" ht="27.75" customHeight="1" x14ac:dyDescent="0.2">
      <c r="A12" s="192" t="s">
        <v>31</v>
      </c>
      <c r="B12" s="106">
        <f>B13</f>
        <v>9877</v>
      </c>
      <c r="C12" s="107">
        <f>C13</f>
        <v>8426</v>
      </c>
      <c r="D12" s="108">
        <f t="shared" ref="D12:D15" si="19">IF(ISERROR(B12-C12),"n/a",B12-C12)</f>
        <v>1451</v>
      </c>
      <c r="E12" s="109">
        <f t="shared" ref="E12:E15" si="20">IF(ISERROR(D12/C12),"n/a",(D12/C12))</f>
        <v>0.17220507951578448</v>
      </c>
      <c r="F12" s="194">
        <f>F13</f>
        <v>5198</v>
      </c>
      <c r="G12" s="195">
        <f>G13</f>
        <v>4690</v>
      </c>
      <c r="H12" s="110">
        <f t="shared" ref="H12:H15" si="21">IF(ISERROR(F12-G12),"n/a",F12-G12)</f>
        <v>508</v>
      </c>
      <c r="I12" s="111">
        <f t="shared" ref="I12:I15" si="22">IF(ISERROR(H12/G12),"n/a",(H12/G12))</f>
        <v>0.10831556503198295</v>
      </c>
      <c r="J12" s="196">
        <f>J13</f>
        <v>821</v>
      </c>
      <c r="K12" s="197">
        <f>K13</f>
        <v>647</v>
      </c>
      <c r="L12" s="112">
        <f t="shared" ref="L12:L15" si="23">IF(ISERROR(J12-K12),"n/a",J12-K12)</f>
        <v>174</v>
      </c>
      <c r="M12" s="113">
        <f t="shared" ref="M12:M15" si="24">IF(ISERROR(L12/K12),"n/a",(L12/K12))</f>
        <v>0.26893353941267389</v>
      </c>
      <c r="N12" s="198">
        <f>N13</f>
        <v>798</v>
      </c>
      <c r="O12" s="199">
        <f>O13</f>
        <v>638</v>
      </c>
      <c r="P12" s="114">
        <f t="shared" ref="P12:P15" si="25">IF(ISERROR(N12-O12),"n/a",N12-O12)</f>
        <v>160</v>
      </c>
      <c r="Q12" s="294">
        <f t="shared" ref="Q12:Q15" si="26">IF(ISERROR(P12/O12),"n/a",(P12/O12))</f>
        <v>0.2507836990595611</v>
      </c>
      <c r="R12" s="200">
        <f>R13</f>
        <v>793</v>
      </c>
      <c r="S12" s="201">
        <f>S13</f>
        <v>631</v>
      </c>
      <c r="T12" s="142">
        <f t="shared" ref="T12:T15" si="27">IF(ISERROR(R12-S12),"n/a",R12-S12)</f>
        <v>162</v>
      </c>
      <c r="U12" s="206">
        <f t="shared" ref="U12:U15" si="28">IF(ISERROR(T12/S12),"n/a",(T12/S12))</f>
        <v>0.25673534072900156</v>
      </c>
    </row>
    <row r="13" spans="1:22" customFormat="1" ht="12.75" customHeight="1" x14ac:dyDescent="0.2">
      <c r="A13" s="41" t="s">
        <v>20</v>
      </c>
      <c r="B13" s="311">
        <v>9877</v>
      </c>
      <c r="C13" s="312">
        <v>8426</v>
      </c>
      <c r="D13" s="120">
        <f t="shared" si="19"/>
        <v>1451</v>
      </c>
      <c r="E13" s="321">
        <f t="shared" si="20"/>
        <v>0.17220507951578448</v>
      </c>
      <c r="F13" s="313">
        <v>5198</v>
      </c>
      <c r="G13" s="314">
        <v>4690</v>
      </c>
      <c r="H13" s="124">
        <f t="shared" si="21"/>
        <v>508</v>
      </c>
      <c r="I13" s="125">
        <f t="shared" si="22"/>
        <v>0.10831556503198295</v>
      </c>
      <c r="J13" s="315">
        <v>821</v>
      </c>
      <c r="K13" s="316">
        <v>647</v>
      </c>
      <c r="L13" s="128">
        <f t="shared" si="23"/>
        <v>174</v>
      </c>
      <c r="M13" s="129">
        <f t="shared" si="24"/>
        <v>0.26893353941267389</v>
      </c>
      <c r="N13" s="317">
        <v>798</v>
      </c>
      <c r="O13" s="318">
        <v>638</v>
      </c>
      <c r="P13" s="145">
        <f t="shared" si="25"/>
        <v>160</v>
      </c>
      <c r="Q13" s="295">
        <f t="shared" si="26"/>
        <v>0.2507836990595611</v>
      </c>
      <c r="R13" s="319">
        <v>793</v>
      </c>
      <c r="S13" s="320">
        <v>631</v>
      </c>
      <c r="T13" s="148">
        <f t="shared" si="27"/>
        <v>162</v>
      </c>
      <c r="U13" s="207">
        <f t="shared" si="28"/>
        <v>0.25673534072900156</v>
      </c>
    </row>
    <row r="14" spans="1:22" ht="27.75" customHeight="1" x14ac:dyDescent="0.2">
      <c r="A14" s="193" t="s">
        <v>30</v>
      </c>
      <c r="B14" s="106">
        <f>B15</f>
        <v>906</v>
      </c>
      <c r="C14" s="107">
        <f>C15</f>
        <v>803</v>
      </c>
      <c r="D14" s="108">
        <f t="shared" si="19"/>
        <v>103</v>
      </c>
      <c r="E14" s="109">
        <f t="shared" si="20"/>
        <v>0.12826899128268993</v>
      </c>
      <c r="F14" s="194">
        <f>F15</f>
        <v>646</v>
      </c>
      <c r="G14" s="195">
        <f>G15</f>
        <v>613</v>
      </c>
      <c r="H14" s="110">
        <f t="shared" si="21"/>
        <v>33</v>
      </c>
      <c r="I14" s="111">
        <f t="shared" si="22"/>
        <v>5.3833605220228384E-2</v>
      </c>
      <c r="J14" s="196">
        <f>J15</f>
        <v>28</v>
      </c>
      <c r="K14" s="197">
        <f>K15</f>
        <v>27</v>
      </c>
      <c r="L14" s="112">
        <f t="shared" si="23"/>
        <v>1</v>
      </c>
      <c r="M14" s="113">
        <f t="shared" si="24"/>
        <v>3.7037037037037035E-2</v>
      </c>
      <c r="N14" s="198">
        <f>N15</f>
        <v>26</v>
      </c>
      <c r="O14" s="199">
        <f>O15</f>
        <v>26</v>
      </c>
      <c r="P14" s="114">
        <f t="shared" si="25"/>
        <v>0</v>
      </c>
      <c r="Q14" s="294">
        <f t="shared" si="26"/>
        <v>0</v>
      </c>
      <c r="R14" s="200">
        <f>R15</f>
        <v>26</v>
      </c>
      <c r="S14" s="201">
        <f>S15</f>
        <v>24</v>
      </c>
      <c r="T14" s="142">
        <f t="shared" si="27"/>
        <v>2</v>
      </c>
      <c r="U14" s="206">
        <f t="shared" si="28"/>
        <v>8.3333333333333329E-2</v>
      </c>
    </row>
    <row r="15" spans="1:22" s="82" customFormat="1" x14ac:dyDescent="0.2">
      <c r="A15" s="41" t="s">
        <v>20</v>
      </c>
      <c r="B15" s="118">
        <v>906</v>
      </c>
      <c r="C15" s="119">
        <v>803</v>
      </c>
      <c r="D15" s="120">
        <f t="shared" si="19"/>
        <v>103</v>
      </c>
      <c r="E15" s="121">
        <f t="shared" si="20"/>
        <v>0.12826899128268993</v>
      </c>
      <c r="F15" s="122">
        <v>646</v>
      </c>
      <c r="G15" s="123">
        <v>613</v>
      </c>
      <c r="H15" s="124">
        <f t="shared" si="21"/>
        <v>33</v>
      </c>
      <c r="I15" s="125">
        <f t="shared" si="22"/>
        <v>5.3833605220228384E-2</v>
      </c>
      <c r="J15" s="126">
        <v>28</v>
      </c>
      <c r="K15" s="127">
        <v>27</v>
      </c>
      <c r="L15" s="128">
        <f t="shared" si="23"/>
        <v>1</v>
      </c>
      <c r="M15" s="129">
        <f t="shared" si="24"/>
        <v>3.7037037037037035E-2</v>
      </c>
      <c r="N15" s="143">
        <v>26</v>
      </c>
      <c r="O15" s="144">
        <v>26</v>
      </c>
      <c r="P15" s="145">
        <f t="shared" si="25"/>
        <v>0</v>
      </c>
      <c r="Q15" s="295">
        <f t="shared" si="26"/>
        <v>0</v>
      </c>
      <c r="R15" s="146">
        <v>26</v>
      </c>
      <c r="S15" s="147">
        <v>24</v>
      </c>
      <c r="T15" s="148">
        <f t="shared" si="27"/>
        <v>2</v>
      </c>
      <c r="U15" s="207">
        <f t="shared" si="28"/>
        <v>8.3333333333333329E-2</v>
      </c>
      <c r="V15" s="301"/>
    </row>
    <row r="16" spans="1:22" ht="27.75" customHeight="1" x14ac:dyDescent="0.2">
      <c r="A16" s="193" t="s">
        <v>33</v>
      </c>
      <c r="B16" s="106">
        <f>B17</f>
        <v>472</v>
      </c>
      <c r="C16" s="107">
        <f>C17</f>
        <v>291</v>
      </c>
      <c r="D16" s="108">
        <f t="shared" si="9"/>
        <v>181</v>
      </c>
      <c r="E16" s="109">
        <f t="shared" si="10"/>
        <v>0.62199312714776633</v>
      </c>
      <c r="F16" s="194">
        <f>F17</f>
        <v>397</v>
      </c>
      <c r="G16" s="195">
        <f>G17</f>
        <v>236</v>
      </c>
      <c r="H16" s="110">
        <f t="shared" si="11"/>
        <v>161</v>
      </c>
      <c r="I16" s="111">
        <f t="shared" si="12"/>
        <v>0.68220338983050843</v>
      </c>
      <c r="J16" s="196">
        <f>J17</f>
        <v>11</v>
      </c>
      <c r="K16" s="197">
        <f>K17</f>
        <v>7</v>
      </c>
      <c r="L16" s="112">
        <f t="shared" si="13"/>
        <v>4</v>
      </c>
      <c r="M16" s="113">
        <f t="shared" si="14"/>
        <v>0.5714285714285714</v>
      </c>
      <c r="N16" s="198">
        <f>N17</f>
        <v>9</v>
      </c>
      <c r="O16" s="199">
        <f>O17</f>
        <v>5</v>
      </c>
      <c r="P16" s="114">
        <f t="shared" si="15"/>
        <v>4</v>
      </c>
      <c r="Q16" s="294">
        <f t="shared" si="16"/>
        <v>0.8</v>
      </c>
      <c r="R16" s="200">
        <f>R17</f>
        <v>9</v>
      </c>
      <c r="S16" s="201">
        <f>S17</f>
        <v>4</v>
      </c>
      <c r="T16" s="142">
        <f t="shared" si="17"/>
        <v>5</v>
      </c>
      <c r="U16" s="206">
        <f t="shared" si="18"/>
        <v>1.25</v>
      </c>
    </row>
    <row r="17" spans="1:22" s="82" customFormat="1" ht="13.5" thickBot="1" x14ac:dyDescent="0.25">
      <c r="A17" s="41" t="s">
        <v>20</v>
      </c>
      <c r="B17" s="118">
        <v>472</v>
      </c>
      <c r="C17" s="119">
        <v>291</v>
      </c>
      <c r="D17" s="120">
        <f t="shared" si="9"/>
        <v>181</v>
      </c>
      <c r="E17" s="121">
        <f t="shared" si="10"/>
        <v>0.62199312714776633</v>
      </c>
      <c r="F17" s="122">
        <v>397</v>
      </c>
      <c r="G17" s="123">
        <v>236</v>
      </c>
      <c r="H17" s="124">
        <f t="shared" si="11"/>
        <v>161</v>
      </c>
      <c r="I17" s="125">
        <f t="shared" si="12"/>
        <v>0.68220338983050843</v>
      </c>
      <c r="J17" s="126">
        <v>11</v>
      </c>
      <c r="K17" s="127">
        <v>7</v>
      </c>
      <c r="L17" s="128">
        <f t="shared" si="13"/>
        <v>4</v>
      </c>
      <c r="M17" s="129">
        <f t="shared" si="14"/>
        <v>0.5714285714285714</v>
      </c>
      <c r="N17" s="143">
        <v>9</v>
      </c>
      <c r="O17" s="144">
        <v>5</v>
      </c>
      <c r="P17" s="145">
        <f t="shared" si="15"/>
        <v>4</v>
      </c>
      <c r="Q17" s="295">
        <f t="shared" si="16"/>
        <v>0.8</v>
      </c>
      <c r="R17" s="146">
        <v>9</v>
      </c>
      <c r="S17" s="147">
        <v>4</v>
      </c>
      <c r="T17" s="148">
        <f t="shared" si="17"/>
        <v>5</v>
      </c>
      <c r="U17" s="207">
        <f t="shared" si="18"/>
        <v>1.25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2889</v>
      </c>
      <c r="C18" s="65">
        <f>C19+C22+C24</f>
        <v>2676</v>
      </c>
      <c r="D18" s="66">
        <f t="shared" si="9"/>
        <v>213</v>
      </c>
      <c r="E18" s="67">
        <f t="shared" si="10"/>
        <v>7.9596412556053805E-2</v>
      </c>
      <c r="F18" s="68">
        <f>F19+F24+F22</f>
        <v>1183</v>
      </c>
      <c r="G18" s="69">
        <f>G19+G24+G22</f>
        <v>1102</v>
      </c>
      <c r="H18" s="70">
        <f t="shared" si="11"/>
        <v>81</v>
      </c>
      <c r="I18" s="71">
        <f t="shared" si="12"/>
        <v>7.3502722323048997E-2</v>
      </c>
      <c r="J18" s="72">
        <f>J19+J24+J22</f>
        <v>317</v>
      </c>
      <c r="K18" s="73">
        <f>K19+K24+K22</f>
        <v>289</v>
      </c>
      <c r="L18" s="74">
        <f t="shared" si="13"/>
        <v>28</v>
      </c>
      <c r="M18" s="75">
        <f t="shared" si="14"/>
        <v>9.6885813148788927E-2</v>
      </c>
      <c r="N18" s="76">
        <f>N19+N24+N22</f>
        <v>306</v>
      </c>
      <c r="O18" s="77">
        <f>O19+O24+O22</f>
        <v>283</v>
      </c>
      <c r="P18" s="78">
        <f t="shared" si="15"/>
        <v>23</v>
      </c>
      <c r="Q18" s="292">
        <f t="shared" si="16"/>
        <v>8.1272084805653705E-2</v>
      </c>
      <c r="R18" s="136">
        <f>R19+R24+R22</f>
        <v>302</v>
      </c>
      <c r="S18" s="138">
        <f>S19+S24+S22</f>
        <v>271</v>
      </c>
      <c r="T18" s="139">
        <f t="shared" si="17"/>
        <v>31</v>
      </c>
      <c r="U18" s="204">
        <f t="shared" si="18"/>
        <v>0.11439114391143912</v>
      </c>
      <c r="V18" s="300"/>
    </row>
    <row r="19" spans="1:22" ht="27.75" customHeight="1" x14ac:dyDescent="0.2">
      <c r="A19" s="192" t="s">
        <v>31</v>
      </c>
      <c r="B19" s="257">
        <f>SUM(B20:B21)</f>
        <v>2600</v>
      </c>
      <c r="C19" s="258">
        <f>SUM(C20:C21)</f>
        <v>2421</v>
      </c>
      <c r="D19" s="247">
        <f t="shared" si="9"/>
        <v>179</v>
      </c>
      <c r="E19" s="248">
        <f t="shared" si="10"/>
        <v>7.3936389921520032E-2</v>
      </c>
      <c r="F19" s="259">
        <f>SUM(F20:F21)</f>
        <v>1065</v>
      </c>
      <c r="G19" s="260">
        <f>SUM(G20:G21)</f>
        <v>984</v>
      </c>
      <c r="H19" s="261">
        <f t="shared" si="11"/>
        <v>81</v>
      </c>
      <c r="I19" s="262">
        <f t="shared" si="12"/>
        <v>8.2317073170731711E-2</v>
      </c>
      <c r="J19" s="263">
        <f>SUM(J20:J21)</f>
        <v>293</v>
      </c>
      <c r="K19" s="264">
        <f>SUM(K20:K21)</f>
        <v>269</v>
      </c>
      <c r="L19" s="265">
        <f t="shared" si="13"/>
        <v>24</v>
      </c>
      <c r="M19" s="266">
        <f t="shared" si="14"/>
        <v>8.9219330855018583E-2</v>
      </c>
      <c r="N19" s="103">
        <f>SUM(N20:N21)</f>
        <v>284</v>
      </c>
      <c r="O19" s="104">
        <f>SUM(O20:O21)</f>
        <v>268</v>
      </c>
      <c r="P19" s="105">
        <f t="shared" si="15"/>
        <v>16</v>
      </c>
      <c r="Q19" s="293">
        <f t="shared" si="16"/>
        <v>5.9701492537313432E-2</v>
      </c>
      <c r="R19" s="137">
        <f>SUM(R20:R21)</f>
        <v>281</v>
      </c>
      <c r="S19" s="140">
        <f>SUM(S20:S21)</f>
        <v>257</v>
      </c>
      <c r="T19" s="141">
        <f t="shared" si="17"/>
        <v>24</v>
      </c>
      <c r="U19" s="205">
        <f t="shared" si="18"/>
        <v>9.3385214007782102E-2</v>
      </c>
    </row>
    <row r="20" spans="1:22" ht="12.75" customHeight="1" x14ac:dyDescent="0.2">
      <c r="A20" s="41" t="s">
        <v>20</v>
      </c>
      <c r="B20" s="118">
        <v>2542</v>
      </c>
      <c r="C20" s="119">
        <v>2297</v>
      </c>
      <c r="D20" s="202">
        <f t="shared" si="9"/>
        <v>245</v>
      </c>
      <c r="E20" s="267">
        <f t="shared" si="10"/>
        <v>0.10666086199390509</v>
      </c>
      <c r="F20" s="122">
        <v>1035</v>
      </c>
      <c r="G20" s="123">
        <v>959</v>
      </c>
      <c r="H20" s="124">
        <f>IF(ISERROR(F20-G20),"n/a",F20-G20)</f>
        <v>76</v>
      </c>
      <c r="I20" s="125">
        <f>IF(ISERROR(H20/G20),"n/a",(H20/G20))</f>
        <v>7.9249217935349323E-2</v>
      </c>
      <c r="J20" s="126">
        <v>284</v>
      </c>
      <c r="K20" s="127">
        <v>264</v>
      </c>
      <c r="L20" s="128">
        <f>IF(ISERROR(J20-K20),"n/a",J20-K20)</f>
        <v>20</v>
      </c>
      <c r="M20" s="129">
        <f>IF(ISERROR(L20/K20),"n/a",(L20/K20))</f>
        <v>7.575757575757576E-2</v>
      </c>
      <c r="N20" s="284">
        <v>275</v>
      </c>
      <c r="O20" s="285">
        <v>263</v>
      </c>
      <c r="P20" s="286">
        <f t="shared" ref="P20:P21" si="29">IF(ISERROR(N20-O20),"n/a",N20-O20)</f>
        <v>12</v>
      </c>
      <c r="Q20" s="296">
        <f t="shared" ref="Q20:Q21" si="30">IF(ISERROR(P20/O20),"n/a",(P20/O20))</f>
        <v>4.5627376425855515E-2</v>
      </c>
      <c r="R20" s="287">
        <v>273</v>
      </c>
      <c r="S20" s="288">
        <v>252</v>
      </c>
      <c r="T20" s="289">
        <f t="shared" ref="T20:T21" si="31">IF(ISERROR(R20-S20),"n/a",R20-S20)</f>
        <v>21</v>
      </c>
      <c r="U20" s="290">
        <f t="shared" ref="U20:U21" si="32">IF(ISERROR(T20/S20),"n/a",(T20/S20))</f>
        <v>8.3333333333333329E-2</v>
      </c>
    </row>
    <row r="21" spans="1:22" ht="12.75" customHeight="1" x14ac:dyDescent="0.2">
      <c r="A21" s="41" t="s">
        <v>23</v>
      </c>
      <c r="B21" s="118">
        <v>58</v>
      </c>
      <c r="C21" s="119">
        <v>124</v>
      </c>
      <c r="D21" s="229">
        <f t="shared" si="9"/>
        <v>-66</v>
      </c>
      <c r="E21" s="230">
        <f t="shared" si="10"/>
        <v>-0.532258064516129</v>
      </c>
      <c r="F21" s="122">
        <v>30</v>
      </c>
      <c r="G21" s="123">
        <v>25</v>
      </c>
      <c r="H21" s="124">
        <f>IF(ISERROR(F21-G21),"n/a",F21-G21)</f>
        <v>5</v>
      </c>
      <c r="I21" s="125">
        <f>IF(ISERROR(H21/G21),"n/a",(H21/G21))</f>
        <v>0.2</v>
      </c>
      <c r="J21" s="126">
        <v>9</v>
      </c>
      <c r="K21" s="127">
        <v>5</v>
      </c>
      <c r="L21" s="128">
        <f>IF(ISERROR(J21-K21),"n/a",J21-K21)</f>
        <v>4</v>
      </c>
      <c r="M21" s="129">
        <f>IF(ISERROR(L21/K21),"n/a",(L21/K21))</f>
        <v>0.8</v>
      </c>
      <c r="N21" s="103">
        <v>9</v>
      </c>
      <c r="O21" s="104">
        <v>5</v>
      </c>
      <c r="P21" s="105">
        <f t="shared" si="29"/>
        <v>4</v>
      </c>
      <c r="Q21" s="293">
        <f t="shared" si="30"/>
        <v>0.8</v>
      </c>
      <c r="R21" s="137">
        <v>8</v>
      </c>
      <c r="S21" s="140">
        <v>5</v>
      </c>
      <c r="T21" s="141">
        <f t="shared" si="31"/>
        <v>3</v>
      </c>
      <c r="U21" s="205">
        <f t="shared" si="32"/>
        <v>0.6</v>
      </c>
    </row>
    <row r="22" spans="1:22" ht="27.75" customHeight="1" x14ac:dyDescent="0.2">
      <c r="A22" s="193" t="s">
        <v>30</v>
      </c>
      <c r="B22" s="106">
        <f>B23</f>
        <v>239</v>
      </c>
      <c r="C22" s="107">
        <f>C23</f>
        <v>229</v>
      </c>
      <c r="D22" s="108">
        <f>IF(ISERROR(B22-C22),"n/a",B22-C22)</f>
        <v>10</v>
      </c>
      <c r="E22" s="109">
        <f>IF(ISERROR(D22/C22),"n/a",(D22/C22))</f>
        <v>4.3668122270742356E-2</v>
      </c>
      <c r="F22" s="194">
        <f>F23</f>
        <v>110</v>
      </c>
      <c r="G22" s="195">
        <f>G23</f>
        <v>112</v>
      </c>
      <c r="H22" s="110">
        <f>IF(ISERROR(F22-G22),"n/a",F22-G22)</f>
        <v>-2</v>
      </c>
      <c r="I22" s="111">
        <f>IF(ISERROR(H22/G22),"n/a",(H22/G22))</f>
        <v>-1.7857142857142856E-2</v>
      </c>
      <c r="J22" s="196">
        <f>J23</f>
        <v>22</v>
      </c>
      <c r="K22" s="197">
        <f>K23</f>
        <v>19</v>
      </c>
      <c r="L22" s="112">
        <f>IF(ISERROR(J22-K22),"n/a",J22-K22)</f>
        <v>3</v>
      </c>
      <c r="M22" s="113">
        <f>IF(ISERROR(L22/K22),"n/a",(L22/K22))</f>
        <v>0.15789473684210525</v>
      </c>
      <c r="N22" s="198">
        <f>N23</f>
        <v>20</v>
      </c>
      <c r="O22" s="199">
        <f>O23</f>
        <v>15</v>
      </c>
      <c r="P22" s="114">
        <f>IF(ISERROR(N22-O22),"n/a",N22-O22)</f>
        <v>5</v>
      </c>
      <c r="Q22" s="294">
        <f>IF(ISERROR(P22/O22),"n/a",(P22/O22))</f>
        <v>0.33333333333333331</v>
      </c>
      <c r="R22" s="200">
        <f>R23</f>
        <v>19</v>
      </c>
      <c r="S22" s="201">
        <f>S23</f>
        <v>14</v>
      </c>
      <c r="T22" s="142">
        <f>IF(ISERROR(R22-S22),"n/a",R22-S22)</f>
        <v>5</v>
      </c>
      <c r="U22" s="206">
        <f>IF(ISERROR(T22/S22),"n/a",(T22/S22))</f>
        <v>0.35714285714285715</v>
      </c>
    </row>
    <row r="23" spans="1:22" s="82" customFormat="1" x14ac:dyDescent="0.2">
      <c r="A23" s="41" t="s">
        <v>20</v>
      </c>
      <c r="B23" s="118">
        <v>239</v>
      </c>
      <c r="C23" s="119">
        <v>229</v>
      </c>
      <c r="D23" s="108">
        <f>IF(ISERROR(B23-C23),"n/a",B23-C23)</f>
        <v>10</v>
      </c>
      <c r="E23" s="121">
        <f>IF(ISERROR(D23/C23),"n/a",(D23/C23))</f>
        <v>4.3668122270742356E-2</v>
      </c>
      <c r="F23" s="122">
        <v>110</v>
      </c>
      <c r="G23" s="123">
        <v>112</v>
      </c>
      <c r="H23" s="124">
        <f>IF(ISERROR(F23-G23),"n/a",F23-G23)</f>
        <v>-2</v>
      </c>
      <c r="I23" s="125">
        <f>IF(ISERROR(H23/G23),"n/a",(H23/G23))</f>
        <v>-1.7857142857142856E-2</v>
      </c>
      <c r="J23" s="126">
        <v>22</v>
      </c>
      <c r="K23" s="127">
        <v>19</v>
      </c>
      <c r="L23" s="128">
        <f>IF(ISERROR(J23-K23),"n/a",J23-K23)</f>
        <v>3</v>
      </c>
      <c r="M23" s="129">
        <f>IF(ISERROR(L23/K23),"n/a",(L23/K23))</f>
        <v>0.15789473684210525</v>
      </c>
      <c r="N23" s="143">
        <v>20</v>
      </c>
      <c r="O23" s="144">
        <v>15</v>
      </c>
      <c r="P23" s="145">
        <f>IF(ISERROR(N23-O23),"n/a",N23-O23)</f>
        <v>5</v>
      </c>
      <c r="Q23" s="295">
        <f>IF(ISERROR(P23/O23),"n/a",(P23/O23))</f>
        <v>0.33333333333333331</v>
      </c>
      <c r="R23" s="146">
        <v>19</v>
      </c>
      <c r="S23" s="147">
        <v>14</v>
      </c>
      <c r="T23" s="148">
        <f>IF(ISERROR(R23-S23),"n/a",R23-S23)</f>
        <v>5</v>
      </c>
      <c r="U23" s="207">
        <f>IF(ISERROR(T23/S23),"n/a",(T23/S23))</f>
        <v>0.35714285714285715</v>
      </c>
      <c r="V23" s="301"/>
    </row>
    <row r="24" spans="1:22" ht="27.75" customHeight="1" x14ac:dyDescent="0.2">
      <c r="A24" s="193" t="s">
        <v>33</v>
      </c>
      <c r="B24" s="106">
        <f>B25</f>
        <v>50</v>
      </c>
      <c r="C24" s="107">
        <f>C25</f>
        <v>26</v>
      </c>
      <c r="D24" s="229">
        <f t="shared" si="9"/>
        <v>24</v>
      </c>
      <c r="E24" s="109">
        <f t="shared" si="10"/>
        <v>0.92307692307692313</v>
      </c>
      <c r="F24" s="194">
        <f>F25</f>
        <v>8</v>
      </c>
      <c r="G24" s="195">
        <f>G25</f>
        <v>6</v>
      </c>
      <c r="H24" s="110">
        <f t="shared" si="11"/>
        <v>2</v>
      </c>
      <c r="I24" s="111">
        <f t="shared" si="12"/>
        <v>0.33333333333333331</v>
      </c>
      <c r="J24" s="196">
        <f>J25</f>
        <v>2</v>
      </c>
      <c r="K24" s="197">
        <f>K25</f>
        <v>1</v>
      </c>
      <c r="L24" s="112">
        <f t="shared" si="13"/>
        <v>1</v>
      </c>
      <c r="M24" s="113">
        <f t="shared" si="14"/>
        <v>1</v>
      </c>
      <c r="N24" s="198">
        <f>N25</f>
        <v>2</v>
      </c>
      <c r="O24" s="199">
        <f>O25</f>
        <v>0</v>
      </c>
      <c r="P24" s="114">
        <f t="shared" si="15"/>
        <v>2</v>
      </c>
      <c r="Q24" s="294" t="str">
        <f t="shared" si="16"/>
        <v>n/a</v>
      </c>
      <c r="R24" s="200">
        <f>R25</f>
        <v>2</v>
      </c>
      <c r="S24" s="201">
        <f>S25</f>
        <v>0</v>
      </c>
      <c r="T24" s="142">
        <f t="shared" si="17"/>
        <v>2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50</v>
      </c>
      <c r="C25" s="119">
        <v>26</v>
      </c>
      <c r="D25" s="120">
        <f t="shared" si="9"/>
        <v>24</v>
      </c>
      <c r="E25" s="121">
        <f t="shared" si="10"/>
        <v>0.92307692307692313</v>
      </c>
      <c r="F25" s="122">
        <v>8</v>
      </c>
      <c r="G25" s="123">
        <v>6</v>
      </c>
      <c r="H25" s="124">
        <v>0</v>
      </c>
      <c r="I25" s="125">
        <f t="shared" si="12"/>
        <v>0</v>
      </c>
      <c r="J25" s="126">
        <v>2</v>
      </c>
      <c r="K25" s="127">
        <v>1</v>
      </c>
      <c r="L25" s="128">
        <v>0</v>
      </c>
      <c r="M25" s="129">
        <f t="shared" si="14"/>
        <v>0</v>
      </c>
      <c r="N25" s="143">
        <v>2</v>
      </c>
      <c r="O25" s="144">
        <v>0</v>
      </c>
      <c r="P25" s="145">
        <f t="shared" si="15"/>
        <v>2</v>
      </c>
      <c r="Q25" s="295" t="str">
        <f t="shared" si="16"/>
        <v>n/a</v>
      </c>
      <c r="R25" s="146">
        <v>2</v>
      </c>
      <c r="S25" s="147">
        <v>0</v>
      </c>
      <c r="T25" s="148">
        <f t="shared" si="17"/>
        <v>2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32520</v>
      </c>
      <c r="C26" s="65">
        <f>C27+C34</f>
        <v>31011</v>
      </c>
      <c r="D26" s="66">
        <f t="shared" ref="D26:D33" si="33">IF(ISERROR(B26-C26),"n/a",B26-C26)</f>
        <v>1509</v>
      </c>
      <c r="E26" s="67">
        <f t="shared" ref="E26:E33" si="34">IF(ISERROR(D26/C26),"n/a",(D26/C26))</f>
        <v>4.8660152848989072E-2</v>
      </c>
      <c r="F26" s="68">
        <f>F27+F34</f>
        <v>22207</v>
      </c>
      <c r="G26" s="69">
        <f>G27+G34</f>
        <v>21317</v>
      </c>
      <c r="H26" s="70">
        <f t="shared" ref="H26:H33" si="35">IF(ISERROR(F26-G26),"n/a",F26-G26)</f>
        <v>890</v>
      </c>
      <c r="I26" s="71">
        <f t="shared" ref="I26:I33" si="36">IF(ISERROR(H26/G26),"n/a",(H26/G26))</f>
        <v>4.1750715391471592E-2</v>
      </c>
      <c r="J26" s="72">
        <f>J27+J34</f>
        <v>3668</v>
      </c>
      <c r="K26" s="73">
        <f>K27+K34</f>
        <v>3520</v>
      </c>
      <c r="L26" s="74">
        <f t="shared" ref="L26:L33" si="37">IF(ISERROR(J26-K26),"n/a",J26-K26)</f>
        <v>148</v>
      </c>
      <c r="M26" s="75">
        <f t="shared" ref="M26:M33" si="38">IF(ISERROR(L26/K26),"n/a",(L26/K26))</f>
        <v>4.2045454545454546E-2</v>
      </c>
      <c r="N26" s="76">
        <f>N27+N34</f>
        <v>3502</v>
      </c>
      <c r="O26" s="77">
        <f>O27+O34</f>
        <v>3398</v>
      </c>
      <c r="P26" s="78">
        <f t="shared" ref="P26:P33" si="39">IF(ISERROR(N26-O26),"n/a",N26-O26)</f>
        <v>104</v>
      </c>
      <c r="Q26" s="292">
        <f t="shared" ref="Q26:Q33" si="40">IF(ISERROR(P26/O26),"n/a",(P26/O26))</f>
        <v>3.0606238964096526E-2</v>
      </c>
      <c r="R26" s="136">
        <f>R27+R34</f>
        <v>3444</v>
      </c>
      <c r="S26" s="138">
        <f>S27+S34</f>
        <v>3234</v>
      </c>
      <c r="T26" s="139">
        <f t="shared" ref="T26:T33" si="41">IF(ISERROR(R26-S26),"n/a",R26-S26)</f>
        <v>210</v>
      </c>
      <c r="U26" s="204">
        <f t="shared" ref="U26:U33" si="42">IF(ISERROR(T26/S26),"n/a",(T26/S26))</f>
        <v>6.4935064935064929E-2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25794</v>
      </c>
      <c r="C27" s="65">
        <f>C28+C32+C30</f>
        <v>24321</v>
      </c>
      <c r="D27" s="66">
        <f t="shared" si="33"/>
        <v>1473</v>
      </c>
      <c r="E27" s="67">
        <f t="shared" si="34"/>
        <v>6.056494387566301E-2</v>
      </c>
      <c r="F27" s="68">
        <f>F28+F32+F30</f>
        <v>16737</v>
      </c>
      <c r="G27" s="69">
        <f>G28+G32+G30</f>
        <v>15853</v>
      </c>
      <c r="H27" s="70">
        <f t="shared" si="35"/>
        <v>884</v>
      </c>
      <c r="I27" s="71">
        <f t="shared" si="36"/>
        <v>5.5762316280830129E-2</v>
      </c>
      <c r="J27" s="72">
        <f>J28+J32+J30</f>
        <v>2559</v>
      </c>
      <c r="K27" s="73">
        <f>K28+K32+K30</f>
        <v>2365</v>
      </c>
      <c r="L27" s="74">
        <f t="shared" si="37"/>
        <v>194</v>
      </c>
      <c r="M27" s="75">
        <f t="shared" si="38"/>
        <v>8.2029598308668072E-2</v>
      </c>
      <c r="N27" s="76">
        <f>N28+N32+N30</f>
        <v>2461</v>
      </c>
      <c r="O27" s="77">
        <f>O28+O32+O30</f>
        <v>2304</v>
      </c>
      <c r="P27" s="78">
        <f t="shared" si="39"/>
        <v>157</v>
      </c>
      <c r="Q27" s="292">
        <f t="shared" si="40"/>
        <v>6.8142361111111105E-2</v>
      </c>
      <c r="R27" s="136">
        <f>R28+R32+R30</f>
        <v>2434</v>
      </c>
      <c r="S27" s="138">
        <f>S28+S32+S30</f>
        <v>2227</v>
      </c>
      <c r="T27" s="139">
        <f t="shared" si="41"/>
        <v>207</v>
      </c>
      <c r="U27" s="204">
        <f t="shared" si="42"/>
        <v>9.2950157162101477E-2</v>
      </c>
      <c r="V27" s="300"/>
    </row>
    <row r="28" spans="1:22" ht="27.75" customHeight="1" x14ac:dyDescent="0.2">
      <c r="A28" s="192" t="s">
        <v>31</v>
      </c>
      <c r="B28" s="106">
        <f>B29</f>
        <v>21674</v>
      </c>
      <c r="C28" s="107">
        <f>C29</f>
        <v>20789</v>
      </c>
      <c r="D28" s="108">
        <f t="shared" ref="D28" si="43">IF(ISERROR(B28-C28),"n/a",B28-C28)</f>
        <v>885</v>
      </c>
      <c r="E28" s="109">
        <f t="shared" ref="E28" si="44">IF(ISERROR(D28/C28),"n/a",(D28/C28))</f>
        <v>4.2570590215979608E-2</v>
      </c>
      <c r="F28" s="194">
        <f>F29</f>
        <v>13547</v>
      </c>
      <c r="G28" s="195">
        <f>G29</f>
        <v>13384</v>
      </c>
      <c r="H28" s="110">
        <f t="shared" ref="H28" si="45">IF(ISERROR(F28-G28),"n/a",F28-G28)</f>
        <v>163</v>
      </c>
      <c r="I28" s="111">
        <f t="shared" ref="I28" si="46">IF(ISERROR(H28/G28),"n/a",(H28/G28))</f>
        <v>1.217872086072923E-2</v>
      </c>
      <c r="J28" s="196">
        <f>J29</f>
        <v>2418</v>
      </c>
      <c r="K28" s="197">
        <f>K29</f>
        <v>2278</v>
      </c>
      <c r="L28" s="112">
        <f t="shared" ref="L28" si="47">IF(ISERROR(J28-K28),"n/a",J28-K28)</f>
        <v>140</v>
      </c>
      <c r="M28" s="113">
        <f t="shared" ref="M28" si="48">IF(ISERROR(L28/K28),"n/a",(L28/K28))</f>
        <v>6.1457418788410885E-2</v>
      </c>
      <c r="N28" s="198">
        <f>N29</f>
        <v>2326</v>
      </c>
      <c r="O28" s="199">
        <f>O29</f>
        <v>2226</v>
      </c>
      <c r="P28" s="114">
        <f t="shared" ref="P28" si="49">IF(ISERROR(N28-O28),"n/a",N28-O28)</f>
        <v>100</v>
      </c>
      <c r="Q28" s="294">
        <f t="shared" ref="Q28" si="50">IF(ISERROR(P28/O28),"n/a",(P28/O28))</f>
        <v>4.4923629829290206E-2</v>
      </c>
      <c r="R28" s="200">
        <f>R29</f>
        <v>2305</v>
      </c>
      <c r="S28" s="201">
        <f>S29</f>
        <v>2154</v>
      </c>
      <c r="T28" s="142">
        <f t="shared" ref="T28" si="51">IF(ISERROR(R28-S28),"n/a",R28-S28)</f>
        <v>151</v>
      </c>
      <c r="U28" s="206">
        <f t="shared" ref="U28" si="52">IF(ISERROR(T28/S28),"n/a",(T28/S28))</f>
        <v>7.010213556174559E-2</v>
      </c>
    </row>
    <row r="29" spans="1:22" ht="12.75" customHeight="1" x14ac:dyDescent="0.2">
      <c r="A29" s="41" t="s">
        <v>20</v>
      </c>
      <c r="B29" s="268">
        <v>21674</v>
      </c>
      <c r="C29" s="269">
        <v>20789</v>
      </c>
      <c r="D29" s="270">
        <f t="shared" ref="D29" si="53">IF(ISERROR(B29-C29),"n/a",B29-C29)</f>
        <v>885</v>
      </c>
      <c r="E29" s="271">
        <f t="shared" ref="E29" si="54">IF(ISERROR(D29/C29),"n/a",(D29/C29))</f>
        <v>4.2570590215979608E-2</v>
      </c>
      <c r="F29" s="272">
        <v>13547</v>
      </c>
      <c r="G29" s="273">
        <v>13384</v>
      </c>
      <c r="H29" s="274">
        <f t="shared" ref="H29" si="55">IF(ISERROR(F29-G29),"n/a",F29-G29)</f>
        <v>163</v>
      </c>
      <c r="I29" s="275">
        <f t="shared" ref="I29" si="56">IF(ISERROR(H29/G29),"n/a",(H29/G29))</f>
        <v>1.217872086072923E-2</v>
      </c>
      <c r="J29" s="276">
        <v>2418</v>
      </c>
      <c r="K29" s="277">
        <v>2278</v>
      </c>
      <c r="L29" s="278">
        <f t="shared" ref="L29" si="57">IF(ISERROR(J29-K29),"n/a",J29-K29)</f>
        <v>140</v>
      </c>
      <c r="M29" s="279">
        <f t="shared" ref="M29" si="58">IF(ISERROR(L29/K29),"n/a",(L29/K29))</f>
        <v>6.1457418788410885E-2</v>
      </c>
      <c r="N29" s="309">
        <v>2326</v>
      </c>
      <c r="O29" s="322">
        <v>2226</v>
      </c>
      <c r="P29" s="323">
        <f t="shared" ref="P29" si="59">IF(ISERROR(N29-O29),"n/a",N29-O29)</f>
        <v>100</v>
      </c>
      <c r="Q29" s="324">
        <f t="shared" ref="Q29" si="60">IF(ISERROR(P29/O29),"n/a",(P29/O29))</f>
        <v>4.4923629829290206E-2</v>
      </c>
      <c r="R29" s="310">
        <v>2305</v>
      </c>
      <c r="S29" s="325">
        <v>2154</v>
      </c>
      <c r="T29" s="326">
        <f t="shared" ref="T29" si="61">IF(ISERROR(R29-S29),"n/a",R29-S29)</f>
        <v>151</v>
      </c>
      <c r="U29" s="327">
        <f t="shared" ref="U29" si="62">IF(ISERROR(T29/S29),"n/a",(T29/S29))</f>
        <v>7.010213556174559E-2</v>
      </c>
    </row>
    <row r="30" spans="1:22" ht="27.75" customHeight="1" x14ac:dyDescent="0.2">
      <c r="A30" s="193" t="s">
        <v>30</v>
      </c>
      <c r="B30" s="106">
        <f>B31</f>
        <v>2841</v>
      </c>
      <c r="C30" s="107">
        <f>C31</f>
        <v>2711</v>
      </c>
      <c r="D30" s="108">
        <f t="shared" si="33"/>
        <v>130</v>
      </c>
      <c r="E30" s="109">
        <f t="shared" si="34"/>
        <v>4.795278495020288E-2</v>
      </c>
      <c r="F30" s="194">
        <f>F31</f>
        <v>2129</v>
      </c>
      <c r="G30" s="195">
        <f>G31</f>
        <v>1867</v>
      </c>
      <c r="H30" s="110">
        <f t="shared" si="35"/>
        <v>262</v>
      </c>
      <c r="I30" s="111">
        <f t="shared" si="36"/>
        <v>0.14033208355650775</v>
      </c>
      <c r="J30" s="196">
        <f>J31</f>
        <v>114</v>
      </c>
      <c r="K30" s="197">
        <f>K31</f>
        <v>75</v>
      </c>
      <c r="L30" s="112">
        <f t="shared" si="37"/>
        <v>39</v>
      </c>
      <c r="M30" s="113">
        <f t="shared" si="38"/>
        <v>0.52</v>
      </c>
      <c r="N30" s="198">
        <f>N31</f>
        <v>108</v>
      </c>
      <c r="O30" s="199">
        <f>O31</f>
        <v>68</v>
      </c>
      <c r="P30" s="114">
        <f t="shared" si="39"/>
        <v>40</v>
      </c>
      <c r="Q30" s="294">
        <f t="shared" si="40"/>
        <v>0.58823529411764708</v>
      </c>
      <c r="R30" s="200">
        <f>R31</f>
        <v>102</v>
      </c>
      <c r="S30" s="201">
        <f>S31</f>
        <v>63</v>
      </c>
      <c r="T30" s="142">
        <f t="shared" si="41"/>
        <v>39</v>
      </c>
      <c r="U30" s="206">
        <f t="shared" si="42"/>
        <v>0.61904761904761907</v>
      </c>
    </row>
    <row r="31" spans="1:22" s="82" customFormat="1" x14ac:dyDescent="0.2">
      <c r="A31" s="41" t="s">
        <v>20</v>
      </c>
      <c r="B31" s="118">
        <v>2841</v>
      </c>
      <c r="C31" s="119">
        <v>2711</v>
      </c>
      <c r="D31" s="120">
        <f t="shared" si="33"/>
        <v>130</v>
      </c>
      <c r="E31" s="121">
        <f t="shared" si="34"/>
        <v>4.795278495020288E-2</v>
      </c>
      <c r="F31" s="122">
        <v>2129</v>
      </c>
      <c r="G31" s="123">
        <v>1867</v>
      </c>
      <c r="H31" s="124">
        <f t="shared" si="35"/>
        <v>262</v>
      </c>
      <c r="I31" s="125">
        <f t="shared" si="36"/>
        <v>0.14033208355650775</v>
      </c>
      <c r="J31" s="126">
        <v>114</v>
      </c>
      <c r="K31" s="127">
        <v>75</v>
      </c>
      <c r="L31" s="128">
        <f t="shared" si="37"/>
        <v>39</v>
      </c>
      <c r="M31" s="129">
        <f t="shared" si="38"/>
        <v>0.52</v>
      </c>
      <c r="N31" s="143">
        <v>108</v>
      </c>
      <c r="O31" s="144">
        <v>68</v>
      </c>
      <c r="P31" s="145">
        <f t="shared" si="39"/>
        <v>40</v>
      </c>
      <c r="Q31" s="295">
        <f t="shared" si="40"/>
        <v>0.58823529411764708</v>
      </c>
      <c r="R31" s="146">
        <v>102</v>
      </c>
      <c r="S31" s="147">
        <v>63</v>
      </c>
      <c r="T31" s="148">
        <f t="shared" si="41"/>
        <v>39</v>
      </c>
      <c r="U31" s="207">
        <f t="shared" si="42"/>
        <v>0.61904761904761907</v>
      </c>
      <c r="V31" s="301"/>
    </row>
    <row r="32" spans="1:22" ht="27.75" customHeight="1" x14ac:dyDescent="0.2">
      <c r="A32" s="193" t="s">
        <v>33</v>
      </c>
      <c r="B32" s="106">
        <f>B33</f>
        <v>1279</v>
      </c>
      <c r="C32" s="107">
        <f>C33</f>
        <v>821</v>
      </c>
      <c r="D32" s="108">
        <f t="shared" si="33"/>
        <v>458</v>
      </c>
      <c r="E32" s="109">
        <f t="shared" si="34"/>
        <v>0.55785627283800243</v>
      </c>
      <c r="F32" s="194">
        <f>F33</f>
        <v>1061</v>
      </c>
      <c r="G32" s="195">
        <f>G33</f>
        <v>602</v>
      </c>
      <c r="H32" s="110">
        <f t="shared" si="35"/>
        <v>459</v>
      </c>
      <c r="I32" s="111">
        <f t="shared" si="36"/>
        <v>0.7624584717607974</v>
      </c>
      <c r="J32" s="196">
        <f>J33</f>
        <v>27</v>
      </c>
      <c r="K32" s="197">
        <f>K33</f>
        <v>12</v>
      </c>
      <c r="L32" s="112">
        <f t="shared" si="37"/>
        <v>15</v>
      </c>
      <c r="M32" s="113">
        <f t="shared" si="38"/>
        <v>1.25</v>
      </c>
      <c r="N32" s="198">
        <f>N33</f>
        <v>27</v>
      </c>
      <c r="O32" s="199">
        <f>O33</f>
        <v>10</v>
      </c>
      <c r="P32" s="114">
        <f t="shared" si="39"/>
        <v>17</v>
      </c>
      <c r="Q32" s="294">
        <f t="shared" si="40"/>
        <v>1.7</v>
      </c>
      <c r="R32" s="200">
        <f>R33</f>
        <v>27</v>
      </c>
      <c r="S32" s="201">
        <f>S33</f>
        <v>10</v>
      </c>
      <c r="T32" s="142">
        <f t="shared" si="41"/>
        <v>17</v>
      </c>
      <c r="U32" s="206">
        <f t="shared" si="42"/>
        <v>1.7</v>
      </c>
    </row>
    <row r="33" spans="1:22" s="82" customFormat="1" ht="13.5" thickBot="1" x14ac:dyDescent="0.25">
      <c r="A33" s="41" t="s">
        <v>20</v>
      </c>
      <c r="B33" s="118">
        <v>1279</v>
      </c>
      <c r="C33" s="119">
        <v>821</v>
      </c>
      <c r="D33" s="120">
        <f t="shared" si="33"/>
        <v>458</v>
      </c>
      <c r="E33" s="121">
        <f t="shared" si="34"/>
        <v>0.55785627283800243</v>
      </c>
      <c r="F33" s="122">
        <v>1061</v>
      </c>
      <c r="G33" s="123">
        <v>602</v>
      </c>
      <c r="H33" s="124">
        <f t="shared" si="35"/>
        <v>459</v>
      </c>
      <c r="I33" s="125">
        <f t="shared" si="36"/>
        <v>0.7624584717607974</v>
      </c>
      <c r="J33" s="126">
        <v>27</v>
      </c>
      <c r="K33" s="127">
        <v>12</v>
      </c>
      <c r="L33" s="128">
        <f t="shared" si="37"/>
        <v>15</v>
      </c>
      <c r="M33" s="129">
        <f t="shared" si="38"/>
        <v>1.25</v>
      </c>
      <c r="N33" s="143">
        <v>27</v>
      </c>
      <c r="O33" s="144">
        <v>10</v>
      </c>
      <c r="P33" s="145">
        <f t="shared" si="39"/>
        <v>17</v>
      </c>
      <c r="Q33" s="295">
        <f t="shared" si="40"/>
        <v>1.7</v>
      </c>
      <c r="R33" s="146">
        <v>27</v>
      </c>
      <c r="S33" s="147">
        <v>10</v>
      </c>
      <c r="T33" s="148">
        <f t="shared" si="41"/>
        <v>17</v>
      </c>
      <c r="U33" s="207">
        <f t="shared" si="42"/>
        <v>1.7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6726</v>
      </c>
      <c r="C34" s="65">
        <f>C35+C40+C38</f>
        <v>6690</v>
      </c>
      <c r="D34" s="66">
        <f t="shared" ref="D34" si="63">IF(ISERROR(B34-C34),"n/a",B34-C34)</f>
        <v>36</v>
      </c>
      <c r="E34" s="67">
        <f t="shared" ref="E34" si="64">IF(ISERROR(D34/C34),"n/a",(D34/C34))</f>
        <v>5.3811659192825115E-3</v>
      </c>
      <c r="F34" s="68">
        <f>F35+F40+F38</f>
        <v>5470</v>
      </c>
      <c r="G34" s="69">
        <f>G35+G40+G38</f>
        <v>5464</v>
      </c>
      <c r="H34" s="70">
        <f t="shared" ref="H34" si="65">IF(ISERROR(F34-G34),"n/a",F34-G34)</f>
        <v>6</v>
      </c>
      <c r="I34" s="71">
        <f t="shared" ref="I34" si="66">IF(ISERROR(H34/G34),"n/a",(H34/G34))</f>
        <v>1.0980966325036604E-3</v>
      </c>
      <c r="J34" s="72">
        <f>J35+J40+J38</f>
        <v>1109</v>
      </c>
      <c r="K34" s="73">
        <f>K35+K40+K38</f>
        <v>1155</v>
      </c>
      <c r="L34" s="74">
        <f t="shared" ref="L34" si="67">IF(ISERROR(J34-K34),"n/a",J34-K34)</f>
        <v>-46</v>
      </c>
      <c r="M34" s="75">
        <f t="shared" ref="M34" si="68">IF(ISERROR(L34/K34),"n/a",(L34/K34))</f>
        <v>-3.9826839826839829E-2</v>
      </c>
      <c r="N34" s="76">
        <f>N35+N40+N38</f>
        <v>1041</v>
      </c>
      <c r="O34" s="77">
        <f>O35+O40+O38</f>
        <v>1094</v>
      </c>
      <c r="P34" s="78">
        <f t="shared" ref="P34" si="69">IF(ISERROR(N34-O34),"n/a",N34-O34)</f>
        <v>-53</v>
      </c>
      <c r="Q34" s="292">
        <f t="shared" ref="Q34" si="70">IF(ISERROR(P34/O34),"n/a",(P34/O34))</f>
        <v>-4.8446069469835464E-2</v>
      </c>
      <c r="R34" s="136">
        <f>R35+R40+R38</f>
        <v>1010</v>
      </c>
      <c r="S34" s="138">
        <f>S35+S40+S38</f>
        <v>1007</v>
      </c>
      <c r="T34" s="139">
        <f t="shared" ref="T34" si="71">IF(ISERROR(R34-S34),"n/a",R34-S34)</f>
        <v>3</v>
      </c>
      <c r="U34" s="204">
        <f t="shared" ref="U34" si="72">IF(ISERROR(T34/S34),"n/a",(T34/S34))</f>
        <v>2.9791459781529296E-3</v>
      </c>
      <c r="V34" s="300"/>
    </row>
    <row r="35" spans="1:22" ht="27.75" customHeight="1" x14ac:dyDescent="0.2">
      <c r="A35" s="244" t="s">
        <v>31</v>
      </c>
      <c r="B35" s="245">
        <f>SUM(B36:B37)</f>
        <v>5937</v>
      </c>
      <c r="C35" s="246">
        <f>SUM(C36:C37)</f>
        <v>5796</v>
      </c>
      <c r="D35" s="247">
        <f t="shared" ref="D35:D41" si="73">IF(ISERROR(B35-C35),"n/a",B35-C35)</f>
        <v>141</v>
      </c>
      <c r="E35" s="248">
        <f t="shared" ref="E35:E41" si="74">IF(ISERROR(D35/C35),"n/a",(D35/C35))</f>
        <v>2.4327122153209108E-2</v>
      </c>
      <c r="F35" s="249">
        <f>SUM(F36:F37)</f>
        <v>4732</v>
      </c>
      <c r="G35" s="250">
        <f>SUM(G36:G37)</f>
        <v>4620</v>
      </c>
      <c r="H35" s="251">
        <f t="shared" ref="H35:H41" si="75">IF(ISERROR(F35-G35),"n/a",F35-G35)</f>
        <v>112</v>
      </c>
      <c r="I35" s="252">
        <f t="shared" ref="I35:I41" si="76">IF(ISERROR(H35/G35),"n/a",(H35/G35))</f>
        <v>2.4242424242424242E-2</v>
      </c>
      <c r="J35" s="253">
        <f>SUM(J36:J37)</f>
        <v>1030</v>
      </c>
      <c r="K35" s="254">
        <f>SUM(K36:K37)</f>
        <v>1050</v>
      </c>
      <c r="L35" s="255">
        <f t="shared" ref="L35:L40" si="77">IF(ISERROR(J35-K35),"n/a",J35-K35)</f>
        <v>-20</v>
      </c>
      <c r="M35" s="256">
        <f t="shared" ref="M35:M41" si="78">IF(ISERROR(L35/K35),"n/a",(L35/K35))</f>
        <v>-1.9047619047619049E-2</v>
      </c>
      <c r="N35" s="103">
        <f>SUM(N36:N37)</f>
        <v>973</v>
      </c>
      <c r="O35" s="104">
        <f>SUM(O36:O37)</f>
        <v>1009</v>
      </c>
      <c r="P35" s="105">
        <f t="shared" ref="P35:P41" si="79">IF(ISERROR(N35-O35),"n/a",N35-O35)</f>
        <v>-36</v>
      </c>
      <c r="Q35" s="293">
        <f t="shared" ref="Q35:Q41" si="80">IF(ISERROR(P35/O35),"n/a",(P35/O35))</f>
        <v>-3.5678889990089196E-2</v>
      </c>
      <c r="R35" s="137">
        <f>SUM(R36:R37)</f>
        <v>945</v>
      </c>
      <c r="S35" s="140">
        <f>SUM(S36:S37)</f>
        <v>936</v>
      </c>
      <c r="T35" s="141">
        <f t="shared" ref="T35:T41" si="81">IF(ISERROR(R35-S35),"n/a",R35-S35)</f>
        <v>9</v>
      </c>
      <c r="U35" s="205">
        <f t="shared" ref="U35:U41" si="82">IF(ISERROR(T35/S35),"n/a",(T35/S35))</f>
        <v>9.6153846153846159E-3</v>
      </c>
    </row>
    <row r="36" spans="1:22" ht="12.75" customHeight="1" x14ac:dyDescent="0.2">
      <c r="A36" s="41" t="s">
        <v>20</v>
      </c>
      <c r="B36" s="268">
        <v>5863</v>
      </c>
      <c r="C36" s="269">
        <v>5683</v>
      </c>
      <c r="D36" s="202">
        <f t="shared" si="73"/>
        <v>180</v>
      </c>
      <c r="E36" s="267">
        <f t="shared" si="74"/>
        <v>3.1673411930318494E-2</v>
      </c>
      <c r="F36" s="272">
        <v>4664</v>
      </c>
      <c r="G36" s="273">
        <v>4525</v>
      </c>
      <c r="H36" s="274">
        <f>IF(ISERROR(F36-G36),"n/a",F36-G36)</f>
        <v>139</v>
      </c>
      <c r="I36" s="275">
        <f>IF(ISERROR(H36/G36),"n/a",(H36/G36))</f>
        <v>3.0718232044198896E-2</v>
      </c>
      <c r="J36" s="276">
        <v>1019</v>
      </c>
      <c r="K36" s="277">
        <v>1033</v>
      </c>
      <c r="L36" s="278">
        <f>IF(ISERROR(J36-K36),"n/a",J36-K36)</f>
        <v>-14</v>
      </c>
      <c r="M36" s="279">
        <f>IF(ISERROR(L36/K36),"n/a",(L36/K36))</f>
        <v>-1.3552758954501452E-2</v>
      </c>
      <c r="N36" s="284">
        <v>962</v>
      </c>
      <c r="O36" s="285">
        <v>995</v>
      </c>
      <c r="P36" s="286">
        <f t="shared" ref="P36:P37" si="83">IF(ISERROR(N36-O36),"n/a",N36-O36)</f>
        <v>-33</v>
      </c>
      <c r="Q36" s="296">
        <f t="shared" ref="Q36:Q37" si="84">IF(ISERROR(P36/O36),"n/a",(P36/O36))</f>
        <v>-3.3165829145728645E-2</v>
      </c>
      <c r="R36" s="287">
        <v>935</v>
      </c>
      <c r="S36" s="288">
        <v>922</v>
      </c>
      <c r="T36" s="289">
        <f t="shared" ref="T36:T37" si="85">IF(ISERROR(R36-S36),"n/a",R36-S36)</f>
        <v>13</v>
      </c>
      <c r="U36" s="290">
        <f t="shared" ref="U36:U37" si="86">IF(ISERROR(T36/S36),"n/a",(T36/S36))</f>
        <v>1.4099783080260303E-2</v>
      </c>
    </row>
    <row r="37" spans="1:22" ht="12.75" customHeight="1" x14ac:dyDescent="0.2">
      <c r="A37" s="41" t="s">
        <v>23</v>
      </c>
      <c r="B37" s="118">
        <v>74</v>
      </c>
      <c r="C37" s="119">
        <v>113</v>
      </c>
      <c r="D37" s="93">
        <f t="shared" si="73"/>
        <v>-39</v>
      </c>
      <c r="E37" s="94">
        <f t="shared" si="74"/>
        <v>-0.34513274336283184</v>
      </c>
      <c r="F37" s="122">
        <v>68</v>
      </c>
      <c r="G37" s="123">
        <v>95</v>
      </c>
      <c r="H37" s="124">
        <f>IF(ISERROR(F37-G37),"n/a",F37-G37)</f>
        <v>-27</v>
      </c>
      <c r="I37" s="125">
        <f>IF(ISERROR(H37/G37),"n/a",(H37/G37))</f>
        <v>-0.28421052631578947</v>
      </c>
      <c r="J37" s="126">
        <v>11</v>
      </c>
      <c r="K37" s="127">
        <v>17</v>
      </c>
      <c r="L37" s="128">
        <f>IF(ISERROR(J37-K37),"n/a",J37-K37)</f>
        <v>-6</v>
      </c>
      <c r="M37" s="129">
        <f>IF(ISERROR(L37/K37),"n/a",(L37/K37))</f>
        <v>-0.35294117647058826</v>
      </c>
      <c r="N37" s="103">
        <v>11</v>
      </c>
      <c r="O37" s="104">
        <v>14</v>
      </c>
      <c r="P37" s="105">
        <f t="shared" si="83"/>
        <v>-3</v>
      </c>
      <c r="Q37" s="293">
        <f t="shared" si="84"/>
        <v>-0.21428571428571427</v>
      </c>
      <c r="R37" s="137">
        <v>10</v>
      </c>
      <c r="S37" s="140">
        <v>14</v>
      </c>
      <c r="T37" s="141">
        <f t="shared" si="85"/>
        <v>-4</v>
      </c>
      <c r="U37" s="205">
        <f t="shared" si="86"/>
        <v>-0.2857142857142857</v>
      </c>
    </row>
    <row r="38" spans="1:22" ht="27.75" customHeight="1" x14ac:dyDescent="0.2">
      <c r="A38" s="193" t="s">
        <v>30</v>
      </c>
      <c r="B38" s="106">
        <f>B39</f>
        <v>696</v>
      </c>
      <c r="C38" s="107">
        <f>C39</f>
        <v>811</v>
      </c>
      <c r="D38" s="108">
        <f>IF(ISERROR(B38-C38),"n/a",B38-C38)</f>
        <v>-115</v>
      </c>
      <c r="E38" s="109">
        <f>IF(ISERROR(D38/C38),"n/a",(D38/C38))</f>
        <v>-0.14180024660912455</v>
      </c>
      <c r="F38" s="194">
        <f>F39</f>
        <v>691</v>
      </c>
      <c r="G38" s="195">
        <f>G39</f>
        <v>807</v>
      </c>
      <c r="H38" s="110">
        <f>IF(ISERROR(F38-G38),"n/a",F38-G38)</f>
        <v>-116</v>
      </c>
      <c r="I38" s="111">
        <f>IF(ISERROR(H38/G38),"n/a",(H38/G38))</f>
        <v>-0.14374225526641884</v>
      </c>
      <c r="J38" s="196">
        <f>J39</f>
        <v>71</v>
      </c>
      <c r="K38" s="197">
        <f>K39</f>
        <v>101</v>
      </c>
      <c r="L38" s="112">
        <f>IF(ISERROR(J38-K38),"n/a",J38-K38)</f>
        <v>-30</v>
      </c>
      <c r="M38" s="113">
        <f>IF(ISERROR(L38/K38),"n/a",(L38/K38))</f>
        <v>-0.29702970297029702</v>
      </c>
      <c r="N38" s="198">
        <f>N39</f>
        <v>62</v>
      </c>
      <c r="O38" s="199">
        <f>O39</f>
        <v>82</v>
      </c>
      <c r="P38" s="114">
        <f>IF(ISERROR(N38-O38),"n/a",N38-O38)</f>
        <v>-20</v>
      </c>
      <c r="Q38" s="294">
        <f>IF(ISERROR(P38/O38),"n/a",(P38/O38))</f>
        <v>-0.24390243902439024</v>
      </c>
      <c r="R38" s="200">
        <f>R39</f>
        <v>59</v>
      </c>
      <c r="S38" s="201">
        <f>S39</f>
        <v>68</v>
      </c>
      <c r="T38" s="142">
        <f>IF(ISERROR(R38-S38),"n/a",R38-S38)</f>
        <v>-9</v>
      </c>
      <c r="U38" s="206">
        <f>IF(ISERROR(T38/S38),"n/a",(T38/S38))</f>
        <v>-0.13235294117647059</v>
      </c>
    </row>
    <row r="39" spans="1:22" s="82" customFormat="1" x14ac:dyDescent="0.2">
      <c r="A39" s="41" t="s">
        <v>20</v>
      </c>
      <c r="B39" s="118">
        <v>696</v>
      </c>
      <c r="C39" s="119">
        <v>811</v>
      </c>
      <c r="D39" s="120">
        <f>IF(ISERROR(B39-C39),"n/a",B39-C39)</f>
        <v>-115</v>
      </c>
      <c r="E39" s="121">
        <f>IF(ISERROR(D39/C39),"n/a",(D39/C39))</f>
        <v>-0.14180024660912455</v>
      </c>
      <c r="F39" s="122">
        <v>691</v>
      </c>
      <c r="G39" s="123">
        <v>807</v>
      </c>
      <c r="H39" s="124">
        <f>IF(ISERROR(F39-G39),"n/a",F39-G39)</f>
        <v>-116</v>
      </c>
      <c r="I39" s="125">
        <f>IF(ISERROR(H39/G39),"n/a",(H39/G39))</f>
        <v>-0.14374225526641884</v>
      </c>
      <c r="J39" s="126">
        <v>71</v>
      </c>
      <c r="K39" s="127">
        <v>101</v>
      </c>
      <c r="L39" s="128">
        <f>IF(ISERROR(J39-K39),"n/a",J39-K39)</f>
        <v>-30</v>
      </c>
      <c r="M39" s="129">
        <f>IF(ISERROR(L39/K39),"n/a",(L39/K39))</f>
        <v>-0.29702970297029702</v>
      </c>
      <c r="N39" s="143">
        <v>62</v>
      </c>
      <c r="O39" s="144">
        <v>82</v>
      </c>
      <c r="P39" s="145">
        <f>IF(ISERROR(N39-O39),"n/a",N39-O39)</f>
        <v>-20</v>
      </c>
      <c r="Q39" s="295">
        <f>IF(ISERROR(P39/O39),"n/a",(P39/O39))</f>
        <v>-0.24390243902439024</v>
      </c>
      <c r="R39" s="146">
        <v>59</v>
      </c>
      <c r="S39" s="147">
        <v>68</v>
      </c>
      <c r="T39" s="148">
        <f>IF(ISERROR(R39-S39),"n/a",R39-S39)</f>
        <v>-9</v>
      </c>
      <c r="U39" s="207">
        <f>IF(ISERROR(T39/S39),"n/a",(T39/S39))</f>
        <v>-0.13235294117647059</v>
      </c>
      <c r="V39" s="301"/>
    </row>
    <row r="40" spans="1:22" ht="27.75" customHeight="1" x14ac:dyDescent="0.2">
      <c r="A40" s="193" t="s">
        <v>33</v>
      </c>
      <c r="B40" s="106">
        <f>B41</f>
        <v>93</v>
      </c>
      <c r="C40" s="107">
        <f>C41</f>
        <v>83</v>
      </c>
      <c r="D40" s="108">
        <f t="shared" si="73"/>
        <v>10</v>
      </c>
      <c r="E40" s="109">
        <f t="shared" si="74"/>
        <v>0.12048192771084337</v>
      </c>
      <c r="F40" s="194">
        <f>F41</f>
        <v>47</v>
      </c>
      <c r="G40" s="195">
        <f>G41</f>
        <v>37</v>
      </c>
      <c r="H40" s="110">
        <f t="shared" si="75"/>
        <v>10</v>
      </c>
      <c r="I40" s="111">
        <f t="shared" si="76"/>
        <v>0.27027027027027029</v>
      </c>
      <c r="J40" s="196">
        <f>J41</f>
        <v>8</v>
      </c>
      <c r="K40" s="197">
        <f>K41</f>
        <v>4</v>
      </c>
      <c r="L40" s="112">
        <f t="shared" si="77"/>
        <v>4</v>
      </c>
      <c r="M40" s="113">
        <f t="shared" si="78"/>
        <v>1</v>
      </c>
      <c r="N40" s="198">
        <f>N41</f>
        <v>6</v>
      </c>
      <c r="O40" s="199">
        <f>O41</f>
        <v>3</v>
      </c>
      <c r="P40" s="114">
        <f t="shared" si="79"/>
        <v>3</v>
      </c>
      <c r="Q40" s="294">
        <f t="shared" si="80"/>
        <v>1</v>
      </c>
      <c r="R40" s="200">
        <f>R41</f>
        <v>6</v>
      </c>
      <c r="S40" s="201">
        <f>S41</f>
        <v>3</v>
      </c>
      <c r="T40" s="142">
        <f t="shared" si="81"/>
        <v>3</v>
      </c>
      <c r="U40" s="206">
        <f t="shared" si="82"/>
        <v>1</v>
      </c>
    </row>
    <row r="41" spans="1:22" s="82" customFormat="1" ht="12.75" customHeight="1" thickBot="1" x14ac:dyDescent="0.25">
      <c r="A41" s="41" t="s">
        <v>20</v>
      </c>
      <c r="B41" s="118">
        <v>93</v>
      </c>
      <c r="C41" s="119">
        <v>83</v>
      </c>
      <c r="D41" s="120">
        <f t="shared" si="73"/>
        <v>10</v>
      </c>
      <c r="E41" s="121">
        <f t="shared" si="74"/>
        <v>0.12048192771084337</v>
      </c>
      <c r="F41" s="122">
        <v>47</v>
      </c>
      <c r="G41" s="123">
        <v>37</v>
      </c>
      <c r="H41" s="124">
        <f t="shared" si="75"/>
        <v>10</v>
      </c>
      <c r="I41" s="125">
        <f t="shared" si="76"/>
        <v>0.27027027027027029</v>
      </c>
      <c r="J41" s="126">
        <v>8</v>
      </c>
      <c r="K41" s="127">
        <v>4</v>
      </c>
      <c r="L41" s="128">
        <v>0</v>
      </c>
      <c r="M41" s="129">
        <f t="shared" si="78"/>
        <v>0</v>
      </c>
      <c r="N41" s="143">
        <v>6</v>
      </c>
      <c r="O41" s="144">
        <v>3</v>
      </c>
      <c r="P41" s="145">
        <f t="shared" si="79"/>
        <v>3</v>
      </c>
      <c r="Q41" s="295">
        <f t="shared" si="80"/>
        <v>1</v>
      </c>
      <c r="R41" s="146">
        <v>6</v>
      </c>
      <c r="S41" s="147">
        <v>3</v>
      </c>
      <c r="T41" s="148">
        <f t="shared" si="81"/>
        <v>3</v>
      </c>
      <c r="U41" s="207">
        <f t="shared" si="82"/>
        <v>1</v>
      </c>
      <c r="V41" s="301"/>
    </row>
    <row r="42" spans="1:22" ht="40.5" customHeight="1" thickBot="1" x14ac:dyDescent="0.25">
      <c r="A42" s="63" t="s">
        <v>22</v>
      </c>
      <c r="B42" s="64">
        <f>B43+B50</f>
        <v>17068</v>
      </c>
      <c r="C42" s="65">
        <f>C43+C50</f>
        <v>17160</v>
      </c>
      <c r="D42" s="66">
        <f t="shared" ref="D42:D57" si="87">IF(ISERROR(B42-C42),"n/a",B42-C42)</f>
        <v>-92</v>
      </c>
      <c r="E42" s="67">
        <f t="shared" ref="E42:E57" si="88">IF(ISERROR(D42/C42),"n/a",(D42/C42))</f>
        <v>-5.3613053613053617E-3</v>
      </c>
      <c r="F42" s="68">
        <f>F43+F50</f>
        <v>12459</v>
      </c>
      <c r="G42" s="69">
        <f>G43+G50</f>
        <v>12315</v>
      </c>
      <c r="H42" s="70">
        <f t="shared" ref="H42:H57" si="89">IF(ISERROR(F42-G42),"n/a",F42-G42)</f>
        <v>144</v>
      </c>
      <c r="I42" s="71">
        <f t="shared" ref="I42:I57" si="90">IF(ISERROR(H42/G42),"n/a",(H42/G42))</f>
        <v>1.169305724725944E-2</v>
      </c>
      <c r="J42" s="72">
        <f>J43+J50</f>
        <v>2214</v>
      </c>
      <c r="K42" s="73">
        <f>K43+K50</f>
        <v>2211</v>
      </c>
      <c r="L42" s="74">
        <f t="shared" ref="L42:L56" si="91">IF(ISERROR(J42-K42),"n/a",J42-K42)</f>
        <v>3</v>
      </c>
      <c r="M42" s="75">
        <f t="shared" ref="M42:M57" si="92">IF(ISERROR(L42/K42),"n/a",(L42/K42))</f>
        <v>1.3568521031207597E-3</v>
      </c>
      <c r="N42" s="76">
        <f>N43+N50</f>
        <v>2140</v>
      </c>
      <c r="O42" s="77">
        <f>O43+O50</f>
        <v>2167</v>
      </c>
      <c r="P42" s="78">
        <f t="shared" ref="P42:P57" si="93">IF(ISERROR(N42-O42),"n/a",N42-O42)</f>
        <v>-27</v>
      </c>
      <c r="Q42" s="292">
        <f t="shared" ref="Q42:Q57" si="94">IF(ISERROR(P42/O42),"n/a",(P42/O42))</f>
        <v>-1.2459621596677434E-2</v>
      </c>
      <c r="R42" s="136">
        <f>R43+R50</f>
        <v>2117</v>
      </c>
      <c r="S42" s="138">
        <f>S43+S50</f>
        <v>2103</v>
      </c>
      <c r="T42" s="139">
        <f t="shared" ref="T42:T57" si="95">IF(ISERROR(R42-S42),"n/a",R42-S42)</f>
        <v>14</v>
      </c>
      <c r="U42" s="204">
        <f t="shared" ref="U42:U57" si="96">IF(ISERROR(T42/S42),"n/a",(T42/S42))</f>
        <v>6.6571564431764148E-3</v>
      </c>
    </row>
    <row r="43" spans="1:22" s="81" customFormat="1" ht="20.25" customHeight="1" thickBot="1" x14ac:dyDescent="0.25">
      <c r="A43" s="79" t="s">
        <v>7</v>
      </c>
      <c r="B43" s="64">
        <f>B44+B48+B46</f>
        <v>14293</v>
      </c>
      <c r="C43" s="65">
        <f>C44+C48+C46</f>
        <v>14532</v>
      </c>
      <c r="D43" s="66">
        <f t="shared" si="87"/>
        <v>-239</v>
      </c>
      <c r="E43" s="67">
        <f t="shared" si="88"/>
        <v>-1.6446462978254885E-2</v>
      </c>
      <c r="F43" s="68">
        <f>F44+F48+F46</f>
        <v>10784</v>
      </c>
      <c r="G43" s="69">
        <f>G44+G48+G46</f>
        <v>10657</v>
      </c>
      <c r="H43" s="70">
        <f t="shared" si="89"/>
        <v>127</v>
      </c>
      <c r="I43" s="71">
        <f t="shared" si="90"/>
        <v>1.1917049826405179E-2</v>
      </c>
      <c r="J43" s="72">
        <f>J44+J48+J46</f>
        <v>1806</v>
      </c>
      <c r="K43" s="73">
        <f>K44+K48+K46</f>
        <v>1794</v>
      </c>
      <c r="L43" s="74">
        <f t="shared" si="91"/>
        <v>12</v>
      </c>
      <c r="M43" s="75">
        <f t="shared" si="92"/>
        <v>6.688963210702341E-3</v>
      </c>
      <c r="N43" s="76">
        <f>N44+N48+N46</f>
        <v>1752</v>
      </c>
      <c r="O43" s="77">
        <f>O44+O48+O46</f>
        <v>1761</v>
      </c>
      <c r="P43" s="78">
        <f t="shared" si="93"/>
        <v>-9</v>
      </c>
      <c r="Q43" s="292">
        <f t="shared" si="94"/>
        <v>-5.1107325383304937E-3</v>
      </c>
      <c r="R43" s="136">
        <f>R44+R48+R46</f>
        <v>1737</v>
      </c>
      <c r="S43" s="138">
        <f>S44+S48+S46</f>
        <v>1710</v>
      </c>
      <c r="T43" s="139">
        <f t="shared" si="95"/>
        <v>27</v>
      </c>
      <c r="U43" s="204">
        <f t="shared" si="96"/>
        <v>1.5789473684210527E-2</v>
      </c>
      <c r="V43" s="300"/>
    </row>
    <row r="44" spans="1:22" ht="27.75" customHeight="1" x14ac:dyDescent="0.2">
      <c r="A44" s="192" t="s">
        <v>31</v>
      </c>
      <c r="B44" s="91">
        <f>B45</f>
        <v>12815</v>
      </c>
      <c r="C44" s="93">
        <f>C45</f>
        <v>13127</v>
      </c>
      <c r="D44" s="93">
        <f t="shared" si="87"/>
        <v>-312</v>
      </c>
      <c r="E44" s="94">
        <f t="shared" si="88"/>
        <v>-2.3767806810390799E-2</v>
      </c>
      <c r="F44" s="95">
        <f>F45</f>
        <v>9568</v>
      </c>
      <c r="G44" s="97">
        <f>G45</f>
        <v>9618</v>
      </c>
      <c r="H44" s="97">
        <f t="shared" si="89"/>
        <v>-50</v>
      </c>
      <c r="I44" s="98">
        <f t="shared" si="90"/>
        <v>-5.1985859846121855E-3</v>
      </c>
      <c r="J44" s="99">
        <f>J45</f>
        <v>1771</v>
      </c>
      <c r="K44" s="101">
        <f>K45</f>
        <v>1763</v>
      </c>
      <c r="L44" s="101">
        <f t="shared" si="91"/>
        <v>8</v>
      </c>
      <c r="M44" s="102">
        <f t="shared" si="92"/>
        <v>4.5377197958026095E-3</v>
      </c>
      <c r="N44" s="103">
        <f>N45</f>
        <v>1721</v>
      </c>
      <c r="O44" s="286">
        <f>O45</f>
        <v>1732</v>
      </c>
      <c r="P44" s="105">
        <f t="shared" si="93"/>
        <v>-11</v>
      </c>
      <c r="Q44" s="293">
        <f t="shared" si="94"/>
        <v>-6.3510392609699767E-3</v>
      </c>
      <c r="R44" s="137">
        <f>R45</f>
        <v>1707</v>
      </c>
      <c r="S44" s="141">
        <f>S45</f>
        <v>1685</v>
      </c>
      <c r="T44" s="141">
        <f t="shared" si="95"/>
        <v>22</v>
      </c>
      <c r="U44" s="205">
        <f t="shared" si="96"/>
        <v>1.3056379821958458E-2</v>
      </c>
    </row>
    <row r="45" spans="1:22" ht="12.75" customHeight="1" x14ac:dyDescent="0.2">
      <c r="A45" s="41" t="s">
        <v>20</v>
      </c>
      <c r="B45" s="268">
        <v>12815</v>
      </c>
      <c r="C45" s="269">
        <v>13127</v>
      </c>
      <c r="D45" s="202">
        <f t="shared" ref="D45" si="97">IF(ISERROR(B45-C45),"n/a",B45-C45)</f>
        <v>-312</v>
      </c>
      <c r="E45" s="267">
        <f t="shared" ref="E45" si="98">IF(ISERROR(D45/C45),"n/a",(D45/C45))</f>
        <v>-2.3767806810390799E-2</v>
      </c>
      <c r="F45" s="308">
        <v>9568</v>
      </c>
      <c r="G45" s="304">
        <v>9618</v>
      </c>
      <c r="H45" s="304">
        <f t="shared" ref="H45" si="99">IF(ISERROR(F45-G45),"n/a",F45-G45)</f>
        <v>-50</v>
      </c>
      <c r="I45" s="305">
        <f t="shared" ref="I45" si="100">IF(ISERROR(H45/G45),"n/a",(H45/G45))</f>
        <v>-5.1985859846121855E-3</v>
      </c>
      <c r="J45" s="276">
        <v>1771</v>
      </c>
      <c r="K45" s="306">
        <v>1763</v>
      </c>
      <c r="L45" s="306">
        <f t="shared" ref="L45" si="101">IF(ISERROR(J45-K45),"n/a",J45-K45)</f>
        <v>8</v>
      </c>
      <c r="M45" s="307">
        <f t="shared" ref="M45" si="102">IF(ISERROR(L45/K45),"n/a",(L45/K45))</f>
        <v>4.5377197958026095E-3</v>
      </c>
      <c r="N45" s="309">
        <v>1721</v>
      </c>
      <c r="O45" s="286">
        <v>1732</v>
      </c>
      <c r="P45" s="286">
        <f t="shared" ref="P45" si="103">IF(ISERROR(N45-O45),"n/a",N45-O45)</f>
        <v>-11</v>
      </c>
      <c r="Q45" s="296">
        <f t="shared" ref="Q45" si="104">IF(ISERROR(P45/O45),"n/a",(P45/O45))</f>
        <v>-6.3510392609699767E-3</v>
      </c>
      <c r="R45" s="310">
        <v>1707</v>
      </c>
      <c r="S45" s="289">
        <v>1685</v>
      </c>
      <c r="T45" s="289">
        <f t="shared" ref="T45" si="105">IF(ISERROR(R45-S45),"n/a",R45-S45)</f>
        <v>22</v>
      </c>
      <c r="U45" s="290">
        <f t="shared" ref="U45" si="106">IF(ISERROR(T45/S45),"n/a",(T45/S45))</f>
        <v>1.3056379821958458E-2</v>
      </c>
    </row>
    <row r="46" spans="1:22" ht="27.75" customHeight="1" x14ac:dyDescent="0.2">
      <c r="A46" s="193" t="s">
        <v>30</v>
      </c>
      <c r="B46" s="106">
        <f>B47</f>
        <v>917</v>
      </c>
      <c r="C46" s="107">
        <f>C47</f>
        <v>1020</v>
      </c>
      <c r="D46" s="108">
        <f>IF(ISERROR(B46-C46),"n/a",B46-C46)</f>
        <v>-103</v>
      </c>
      <c r="E46" s="109">
        <f>IF(ISERROR(D46/C46),"n/a",(D46/C46))</f>
        <v>-0.10098039215686275</v>
      </c>
      <c r="F46" s="194">
        <f>F47</f>
        <v>728</v>
      </c>
      <c r="G46" s="195">
        <f>G47</f>
        <v>734</v>
      </c>
      <c r="H46" s="110">
        <f>IF(ISERROR(F46-G46),"n/a",F46-G46)</f>
        <v>-6</v>
      </c>
      <c r="I46" s="111">
        <f>IF(ISERROR(H46/G46),"n/a",(H46/G46))</f>
        <v>-8.1743869209809257E-3</v>
      </c>
      <c r="J46" s="196">
        <f>J47</f>
        <v>25</v>
      </c>
      <c r="K46" s="197">
        <f>K47</f>
        <v>21</v>
      </c>
      <c r="L46" s="112">
        <f>IF(ISERROR(J46-K46),"n/a",J46-K46)</f>
        <v>4</v>
      </c>
      <c r="M46" s="113">
        <f>IF(ISERROR(L46/K46),"n/a",(L46/K46))</f>
        <v>0.19047619047619047</v>
      </c>
      <c r="N46" s="198">
        <f>N47</f>
        <v>21</v>
      </c>
      <c r="O46" s="199">
        <f>O47</f>
        <v>20</v>
      </c>
      <c r="P46" s="114">
        <f>IF(ISERROR(N46-O46),"n/a",N46-O46)</f>
        <v>1</v>
      </c>
      <c r="Q46" s="294">
        <f>IF(ISERROR(P46/O46),"n/a",(P46/O46))</f>
        <v>0.05</v>
      </c>
      <c r="R46" s="200">
        <f>R47</f>
        <v>20</v>
      </c>
      <c r="S46" s="201">
        <f>S47</f>
        <v>18</v>
      </c>
      <c r="T46" s="142">
        <f>IF(ISERROR(R46-S46),"n/a",R46-S46)</f>
        <v>2</v>
      </c>
      <c r="U46" s="206">
        <f>IF(ISERROR(T46/S46),"n/a",(T46/S46))</f>
        <v>0.1111111111111111</v>
      </c>
    </row>
    <row r="47" spans="1:22" s="82" customFormat="1" x14ac:dyDescent="0.2">
      <c r="A47" s="41" t="s">
        <v>20</v>
      </c>
      <c r="B47" s="118">
        <v>917</v>
      </c>
      <c r="C47" s="119">
        <v>1020</v>
      </c>
      <c r="D47" s="120">
        <f>IF(ISERROR(B47-C47),"n/a",B47-C47)</f>
        <v>-103</v>
      </c>
      <c r="E47" s="121">
        <f>IF(ISERROR(D47/C47),"n/a",(D47/C47))</f>
        <v>-0.10098039215686275</v>
      </c>
      <c r="F47" s="122">
        <v>728</v>
      </c>
      <c r="G47" s="123">
        <v>734</v>
      </c>
      <c r="H47" s="124">
        <f>IF(ISERROR(F47-G47),"n/a",F47-G47)</f>
        <v>-6</v>
      </c>
      <c r="I47" s="125">
        <f>IF(ISERROR(H47/G47),"n/a",(H47/G47))</f>
        <v>-8.1743869209809257E-3</v>
      </c>
      <c r="J47" s="126">
        <v>25</v>
      </c>
      <c r="K47" s="127">
        <v>21</v>
      </c>
      <c r="L47" s="128">
        <f>IF(ISERROR(J47-K47),"n/a",J47-K47)</f>
        <v>4</v>
      </c>
      <c r="M47" s="129">
        <f>IF(ISERROR(L47/K47),"n/a",(L47/K47))</f>
        <v>0.19047619047619047</v>
      </c>
      <c r="N47" s="143">
        <v>21</v>
      </c>
      <c r="O47" s="144">
        <v>20</v>
      </c>
      <c r="P47" s="145">
        <f>IF(ISERROR(N47-O47),"n/a",N47-O47)</f>
        <v>1</v>
      </c>
      <c r="Q47" s="295">
        <f>IF(ISERROR(P47/O47),"n/a",(P47/O47))</f>
        <v>0.05</v>
      </c>
      <c r="R47" s="146">
        <v>20</v>
      </c>
      <c r="S47" s="147">
        <v>18</v>
      </c>
      <c r="T47" s="148">
        <f>IF(ISERROR(R47-S47),"n/a",R47-S47)</f>
        <v>2</v>
      </c>
      <c r="U47" s="207">
        <f>IF(ISERROR(T47/S47),"n/a",(T47/S47))</f>
        <v>0.1111111111111111</v>
      </c>
      <c r="V47" s="301"/>
    </row>
    <row r="48" spans="1:22" ht="27.75" customHeight="1" x14ac:dyDescent="0.2">
      <c r="A48" s="193" t="s">
        <v>33</v>
      </c>
      <c r="B48" s="106">
        <f>B49</f>
        <v>561</v>
      </c>
      <c r="C48" s="107">
        <f>C49</f>
        <v>385</v>
      </c>
      <c r="D48" s="108">
        <f t="shared" si="87"/>
        <v>176</v>
      </c>
      <c r="E48" s="109">
        <f t="shared" si="88"/>
        <v>0.45714285714285713</v>
      </c>
      <c r="F48" s="194">
        <f>F49</f>
        <v>488</v>
      </c>
      <c r="G48" s="195">
        <f>G49</f>
        <v>305</v>
      </c>
      <c r="H48" s="110">
        <f t="shared" si="89"/>
        <v>183</v>
      </c>
      <c r="I48" s="111">
        <f t="shared" si="90"/>
        <v>0.6</v>
      </c>
      <c r="J48" s="196">
        <f>J49</f>
        <v>10</v>
      </c>
      <c r="K48" s="197">
        <f>K49</f>
        <v>10</v>
      </c>
      <c r="L48" s="112">
        <f t="shared" si="91"/>
        <v>0</v>
      </c>
      <c r="M48" s="113">
        <f t="shared" si="92"/>
        <v>0</v>
      </c>
      <c r="N48" s="198">
        <f>N49</f>
        <v>10</v>
      </c>
      <c r="O48" s="199">
        <f>O49</f>
        <v>9</v>
      </c>
      <c r="P48" s="114">
        <f t="shared" si="93"/>
        <v>1</v>
      </c>
      <c r="Q48" s="294">
        <f t="shared" si="94"/>
        <v>0.1111111111111111</v>
      </c>
      <c r="R48" s="200">
        <f>R49</f>
        <v>10</v>
      </c>
      <c r="S48" s="201">
        <f>S49</f>
        <v>7</v>
      </c>
      <c r="T48" s="142">
        <f t="shared" si="95"/>
        <v>3</v>
      </c>
      <c r="U48" s="206">
        <f t="shared" si="96"/>
        <v>0.42857142857142855</v>
      </c>
    </row>
    <row r="49" spans="1:22" s="82" customFormat="1" ht="13.5" thickBot="1" x14ac:dyDescent="0.25">
      <c r="A49" s="41" t="s">
        <v>20</v>
      </c>
      <c r="B49" s="118">
        <v>561</v>
      </c>
      <c r="C49" s="119">
        <v>385</v>
      </c>
      <c r="D49" s="120">
        <f t="shared" si="87"/>
        <v>176</v>
      </c>
      <c r="E49" s="121">
        <f t="shared" si="88"/>
        <v>0.45714285714285713</v>
      </c>
      <c r="F49" s="122">
        <v>488</v>
      </c>
      <c r="G49" s="123">
        <v>305</v>
      </c>
      <c r="H49" s="124">
        <f t="shared" si="89"/>
        <v>183</v>
      </c>
      <c r="I49" s="125">
        <f t="shared" si="90"/>
        <v>0.6</v>
      </c>
      <c r="J49" s="126">
        <v>10</v>
      </c>
      <c r="K49" s="127">
        <v>10</v>
      </c>
      <c r="L49" s="128">
        <f t="shared" si="91"/>
        <v>0</v>
      </c>
      <c r="M49" s="129">
        <f t="shared" si="92"/>
        <v>0</v>
      </c>
      <c r="N49" s="143">
        <v>10</v>
      </c>
      <c r="O49" s="144">
        <v>9</v>
      </c>
      <c r="P49" s="145">
        <f t="shared" si="93"/>
        <v>1</v>
      </c>
      <c r="Q49" s="295">
        <f t="shared" si="94"/>
        <v>0.1111111111111111</v>
      </c>
      <c r="R49" s="146">
        <v>10</v>
      </c>
      <c r="S49" s="147">
        <v>7</v>
      </c>
      <c r="T49" s="148">
        <f t="shared" si="95"/>
        <v>3</v>
      </c>
      <c r="U49" s="207">
        <f t="shared" si="96"/>
        <v>0.42857142857142855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2775</v>
      </c>
      <c r="C50" s="65">
        <f>C51+C56+C54</f>
        <v>2628</v>
      </c>
      <c r="D50" s="66">
        <f t="shared" si="87"/>
        <v>147</v>
      </c>
      <c r="E50" s="67">
        <f t="shared" si="88"/>
        <v>5.5936073059360727E-2</v>
      </c>
      <c r="F50" s="68">
        <f>F51+F56+F54</f>
        <v>1675</v>
      </c>
      <c r="G50" s="69">
        <f>G51+G56+G54</f>
        <v>1658</v>
      </c>
      <c r="H50" s="70">
        <f t="shared" si="89"/>
        <v>17</v>
      </c>
      <c r="I50" s="71">
        <f t="shared" si="90"/>
        <v>1.0253317249698432E-2</v>
      </c>
      <c r="J50" s="72">
        <f>J51+J56+J54</f>
        <v>408</v>
      </c>
      <c r="K50" s="73">
        <f>K51+K56+K54</f>
        <v>417</v>
      </c>
      <c r="L50" s="74">
        <f t="shared" si="91"/>
        <v>-9</v>
      </c>
      <c r="M50" s="75">
        <f t="shared" si="92"/>
        <v>-2.1582733812949641E-2</v>
      </c>
      <c r="N50" s="76">
        <f>N51+N56+N54</f>
        <v>388</v>
      </c>
      <c r="O50" s="77">
        <f>O51+O56+O54</f>
        <v>406</v>
      </c>
      <c r="P50" s="78">
        <f t="shared" si="93"/>
        <v>-18</v>
      </c>
      <c r="Q50" s="292">
        <f t="shared" si="94"/>
        <v>-4.4334975369458129E-2</v>
      </c>
      <c r="R50" s="136">
        <f>R51+R56+R54</f>
        <v>380</v>
      </c>
      <c r="S50" s="138">
        <f>S51+S56+S54</f>
        <v>393</v>
      </c>
      <c r="T50" s="139">
        <f t="shared" si="95"/>
        <v>-13</v>
      </c>
      <c r="U50" s="204">
        <f t="shared" si="96"/>
        <v>-3.3078880407124679E-2</v>
      </c>
      <c r="V50" s="300"/>
    </row>
    <row r="51" spans="1:22" ht="27.75" customHeight="1" x14ac:dyDescent="0.2">
      <c r="A51" s="192" t="s">
        <v>31</v>
      </c>
      <c r="B51" s="91">
        <f>SUM(B52:B53)</f>
        <v>2567</v>
      </c>
      <c r="C51" s="92">
        <f>SUM(C52:C53)</f>
        <v>2441</v>
      </c>
      <c r="D51" s="93">
        <f t="shared" si="87"/>
        <v>126</v>
      </c>
      <c r="E51" s="94">
        <f t="shared" si="88"/>
        <v>5.1618189266693981E-2</v>
      </c>
      <c r="F51" s="95">
        <f>SUM(F52:F53)</f>
        <v>1577</v>
      </c>
      <c r="G51" s="96">
        <f>SUM(G52:G53)</f>
        <v>1555</v>
      </c>
      <c r="H51" s="97">
        <f t="shared" si="89"/>
        <v>22</v>
      </c>
      <c r="I51" s="98">
        <f t="shared" si="90"/>
        <v>1.414790996784566E-2</v>
      </c>
      <c r="J51" s="99">
        <f>SUM(J52:J53)</f>
        <v>400</v>
      </c>
      <c r="K51" s="100">
        <f>SUM(K52:K53)</f>
        <v>403</v>
      </c>
      <c r="L51" s="101">
        <f t="shared" si="91"/>
        <v>-3</v>
      </c>
      <c r="M51" s="102">
        <f t="shared" si="92"/>
        <v>-7.4441687344913151E-3</v>
      </c>
      <c r="N51" s="103">
        <f>SUM(N52:N53)</f>
        <v>382</v>
      </c>
      <c r="O51" s="104">
        <f>SUM(O52:O53)</f>
        <v>393</v>
      </c>
      <c r="P51" s="105">
        <f t="shared" si="93"/>
        <v>-11</v>
      </c>
      <c r="Q51" s="293">
        <f t="shared" si="94"/>
        <v>-2.7989821882951654E-2</v>
      </c>
      <c r="R51" s="137">
        <f>SUM(R52:R53)</f>
        <v>376</v>
      </c>
      <c r="S51" s="140">
        <f>SUM(S52:S53)</f>
        <v>381</v>
      </c>
      <c r="T51" s="141">
        <f t="shared" si="95"/>
        <v>-5</v>
      </c>
      <c r="U51" s="205">
        <f t="shared" si="96"/>
        <v>-1.3123359580052493E-2</v>
      </c>
    </row>
    <row r="52" spans="1:22" ht="12" customHeight="1" x14ac:dyDescent="0.2">
      <c r="A52" s="41" t="s">
        <v>20</v>
      </c>
      <c r="B52" s="268">
        <v>2509</v>
      </c>
      <c r="C52" s="269">
        <v>2376</v>
      </c>
      <c r="D52" s="270">
        <f>IF(ISERROR(B52-C52),"n/a",B52-C52)</f>
        <v>133</v>
      </c>
      <c r="E52" s="271">
        <f>IF(ISERROR(D52/C52),"n/a",(D52/C52))</f>
        <v>5.5976430976430978E-2</v>
      </c>
      <c r="F52" s="272">
        <v>1542</v>
      </c>
      <c r="G52" s="273">
        <v>1523</v>
      </c>
      <c r="H52" s="274">
        <f>IF(ISERROR(F52-G52),"n/a",F52-G52)</f>
        <v>19</v>
      </c>
      <c r="I52" s="275">
        <f>IF(ISERROR(H52/G52),"n/a",(H52/G52))</f>
        <v>1.247537754432042E-2</v>
      </c>
      <c r="J52" s="276">
        <v>388</v>
      </c>
      <c r="K52" s="277">
        <v>398</v>
      </c>
      <c r="L52" s="278">
        <f>IF(ISERROR(J52-K52),"n/a",J52-K52)</f>
        <v>-10</v>
      </c>
      <c r="M52" s="279">
        <f>IF(ISERROR(L52/K52),"n/a",(L52/K52))</f>
        <v>-2.5125628140703519E-2</v>
      </c>
      <c r="N52" s="284">
        <v>372</v>
      </c>
      <c r="O52" s="285">
        <v>388</v>
      </c>
      <c r="P52" s="286">
        <f t="shared" ref="P52:P53" si="107">IF(ISERROR(N52-O52),"n/a",N52-O52)</f>
        <v>-16</v>
      </c>
      <c r="Q52" s="296">
        <f t="shared" ref="Q52:Q53" si="108">IF(ISERROR(P52/O52),"n/a",(P52/O52))</f>
        <v>-4.1237113402061855E-2</v>
      </c>
      <c r="R52" s="287">
        <v>366</v>
      </c>
      <c r="S52" s="288">
        <v>376</v>
      </c>
      <c r="T52" s="289">
        <f t="shared" ref="T52:T53" si="109">IF(ISERROR(R52-S52),"n/a",R52-S52)</f>
        <v>-10</v>
      </c>
      <c r="U52" s="290">
        <f t="shared" ref="U52:U53" si="110">IF(ISERROR(T52/S52),"n/a",(T52/S52))</f>
        <v>-2.6595744680851064E-2</v>
      </c>
    </row>
    <row r="53" spans="1:22" ht="12.75" customHeight="1" x14ac:dyDescent="0.2">
      <c r="A53" s="41" t="s">
        <v>23</v>
      </c>
      <c r="B53" s="118">
        <v>58</v>
      </c>
      <c r="C53" s="119">
        <v>65</v>
      </c>
      <c r="D53" s="120">
        <f>IF(ISERROR(B53-C53),"n/a",B53-C53)</f>
        <v>-7</v>
      </c>
      <c r="E53" s="121">
        <f>IF(ISERROR(D53/C53),"n/a",(D53/C53))</f>
        <v>-0.1076923076923077</v>
      </c>
      <c r="F53" s="122">
        <v>35</v>
      </c>
      <c r="G53" s="123">
        <v>32</v>
      </c>
      <c r="H53" s="124">
        <f>IF(ISERROR(F53-G53),"n/a",F53-G53)</f>
        <v>3</v>
      </c>
      <c r="I53" s="125">
        <f>IF(ISERROR(H53/G53),"n/a",(H53/G53))</f>
        <v>9.375E-2</v>
      </c>
      <c r="J53" s="126">
        <v>12</v>
      </c>
      <c r="K53" s="127">
        <v>5</v>
      </c>
      <c r="L53" s="128">
        <f>IF(ISERROR(J53-K53),"n/a",J53-K53)</f>
        <v>7</v>
      </c>
      <c r="M53" s="129">
        <f>IF(ISERROR(L53/K53),"n/a",(L53/K53))</f>
        <v>1.4</v>
      </c>
      <c r="N53" s="103">
        <v>10</v>
      </c>
      <c r="O53" s="104">
        <v>5</v>
      </c>
      <c r="P53" s="105">
        <f t="shared" si="107"/>
        <v>5</v>
      </c>
      <c r="Q53" s="293">
        <f t="shared" si="108"/>
        <v>1</v>
      </c>
      <c r="R53" s="137">
        <v>10</v>
      </c>
      <c r="S53" s="140">
        <v>5</v>
      </c>
      <c r="T53" s="141">
        <f t="shared" si="109"/>
        <v>5</v>
      </c>
      <c r="U53" s="205">
        <f t="shared" si="110"/>
        <v>1</v>
      </c>
    </row>
    <row r="54" spans="1:22" ht="27.75" customHeight="1" x14ac:dyDescent="0.2">
      <c r="A54" s="193" t="s">
        <v>30</v>
      </c>
      <c r="B54" s="106">
        <f>B55</f>
        <v>146</v>
      </c>
      <c r="C54" s="107">
        <f>C55</f>
        <v>152</v>
      </c>
      <c r="D54" s="108">
        <f>IF(ISERROR(B54-C54),"n/a",B54-C54)</f>
        <v>-6</v>
      </c>
      <c r="E54" s="109">
        <f>IF(ISERROR(D54/C54),"n/a",(D54/C54))</f>
        <v>-3.9473684210526314E-2</v>
      </c>
      <c r="F54" s="194">
        <f>F55</f>
        <v>93</v>
      </c>
      <c r="G54" s="195">
        <f>G55</f>
        <v>99</v>
      </c>
      <c r="H54" s="110">
        <f>IF(ISERROR(F54-G54),"n/a",F54-G54)</f>
        <v>-6</v>
      </c>
      <c r="I54" s="111">
        <f>IF(ISERROR(H54/G54),"n/a",(H54/G54))</f>
        <v>-6.0606060606060608E-2</v>
      </c>
      <c r="J54" s="196">
        <f>J55</f>
        <v>7</v>
      </c>
      <c r="K54" s="197">
        <f>K55</f>
        <v>13</v>
      </c>
      <c r="L54" s="112">
        <f>IF(ISERROR(J54-K54),"n/a",J54-K54)</f>
        <v>-6</v>
      </c>
      <c r="M54" s="113">
        <f>IF(ISERROR(L54/K54),"n/a",(L54/K54))</f>
        <v>-0.46153846153846156</v>
      </c>
      <c r="N54" s="198">
        <f>N55</f>
        <v>5</v>
      </c>
      <c r="O54" s="199">
        <f>O55</f>
        <v>12</v>
      </c>
      <c r="P54" s="114">
        <f>IF(ISERROR(N54-O54),"n/a",N54-O54)</f>
        <v>-7</v>
      </c>
      <c r="Q54" s="294">
        <f>IF(ISERROR(P54/O54),"n/a",(P54/O54))</f>
        <v>-0.58333333333333337</v>
      </c>
      <c r="R54" s="200">
        <f>R55</f>
        <v>4</v>
      </c>
      <c r="S54" s="201">
        <f>S55</f>
        <v>11</v>
      </c>
      <c r="T54" s="142">
        <f>IF(ISERROR(R54-S54),"n/a",R54-S54)</f>
        <v>-7</v>
      </c>
      <c r="U54" s="206">
        <f>IF(ISERROR(T54/S54),"n/a",(T54/S54))</f>
        <v>-0.63636363636363635</v>
      </c>
    </row>
    <row r="55" spans="1:22" s="82" customFormat="1" x14ac:dyDescent="0.2">
      <c r="A55" s="41" t="s">
        <v>20</v>
      </c>
      <c r="B55" s="118">
        <v>146</v>
      </c>
      <c r="C55" s="119">
        <v>152</v>
      </c>
      <c r="D55" s="120">
        <f>IF(ISERROR(B55-C55),"n/a",B55-C55)</f>
        <v>-6</v>
      </c>
      <c r="E55" s="121">
        <f>IF(ISERROR(D55/C55),"n/a",(D55/C55))</f>
        <v>-3.9473684210526314E-2</v>
      </c>
      <c r="F55" s="122">
        <v>93</v>
      </c>
      <c r="G55" s="123">
        <v>99</v>
      </c>
      <c r="H55" s="124">
        <f>IF(ISERROR(F55-G55),"n/a",F55-G55)</f>
        <v>-6</v>
      </c>
      <c r="I55" s="125">
        <f>IF(ISERROR(H55/G55),"n/a",(H55/G55))</f>
        <v>-6.0606060606060608E-2</v>
      </c>
      <c r="J55" s="126">
        <v>7</v>
      </c>
      <c r="K55" s="127">
        <v>13</v>
      </c>
      <c r="L55" s="128">
        <f>IF(ISERROR(J55-K55),"n/a",J55-K55)</f>
        <v>-6</v>
      </c>
      <c r="M55" s="129">
        <f>IF(ISERROR(L55/K55),"n/a",(L55/K55))</f>
        <v>-0.46153846153846156</v>
      </c>
      <c r="N55" s="143">
        <v>5</v>
      </c>
      <c r="O55" s="144">
        <v>12</v>
      </c>
      <c r="P55" s="145">
        <f>IF(ISERROR(N55-O55),"n/a",N55-O55)</f>
        <v>-7</v>
      </c>
      <c r="Q55" s="295">
        <f>IF(ISERROR(P55/O55),"n/a",(P55/O55))</f>
        <v>-0.58333333333333337</v>
      </c>
      <c r="R55" s="146">
        <v>4</v>
      </c>
      <c r="S55" s="147">
        <v>11</v>
      </c>
      <c r="T55" s="148">
        <f>IF(ISERROR(R55-S55),"n/a",R55-S55)</f>
        <v>-7</v>
      </c>
      <c r="U55" s="207">
        <f>IF(ISERROR(T55/S55),"n/a",(T55/S55))</f>
        <v>-0.63636363636363635</v>
      </c>
      <c r="V55" s="301"/>
    </row>
    <row r="56" spans="1:22" ht="27.75" customHeight="1" x14ac:dyDescent="0.2">
      <c r="A56" s="193" t="s">
        <v>33</v>
      </c>
      <c r="B56" s="106">
        <f>B57</f>
        <v>62</v>
      </c>
      <c r="C56" s="107">
        <f>C57</f>
        <v>35</v>
      </c>
      <c r="D56" s="108">
        <f t="shared" si="87"/>
        <v>27</v>
      </c>
      <c r="E56" s="109">
        <f t="shared" si="88"/>
        <v>0.77142857142857146</v>
      </c>
      <c r="F56" s="194">
        <f>F57</f>
        <v>5</v>
      </c>
      <c r="G56" s="195">
        <f>G57</f>
        <v>4</v>
      </c>
      <c r="H56" s="110">
        <f t="shared" si="89"/>
        <v>1</v>
      </c>
      <c r="I56" s="111">
        <f t="shared" si="90"/>
        <v>0.25</v>
      </c>
      <c r="J56" s="196">
        <f>J57</f>
        <v>1</v>
      </c>
      <c r="K56" s="197">
        <f>K57</f>
        <v>1</v>
      </c>
      <c r="L56" s="112">
        <f t="shared" si="91"/>
        <v>0</v>
      </c>
      <c r="M56" s="113">
        <f t="shared" si="92"/>
        <v>0</v>
      </c>
      <c r="N56" s="198">
        <f>N57</f>
        <v>1</v>
      </c>
      <c r="O56" s="199">
        <f>O57</f>
        <v>1</v>
      </c>
      <c r="P56" s="114">
        <f t="shared" si="93"/>
        <v>0</v>
      </c>
      <c r="Q56" s="294">
        <f t="shared" si="94"/>
        <v>0</v>
      </c>
      <c r="R56" s="200">
        <f>R57</f>
        <v>0</v>
      </c>
      <c r="S56" s="201">
        <f>S57</f>
        <v>1</v>
      </c>
      <c r="T56" s="142">
        <f t="shared" si="95"/>
        <v>-1</v>
      </c>
      <c r="U56" s="206">
        <f t="shared" si="96"/>
        <v>-1</v>
      </c>
    </row>
    <row r="57" spans="1:22" s="82" customFormat="1" ht="13.5" thickBot="1" x14ac:dyDescent="0.25">
      <c r="A57" s="41" t="s">
        <v>20</v>
      </c>
      <c r="B57" s="118">
        <v>62</v>
      </c>
      <c r="C57" s="119">
        <v>35</v>
      </c>
      <c r="D57" s="120">
        <f t="shared" si="87"/>
        <v>27</v>
      </c>
      <c r="E57" s="121">
        <f t="shared" si="88"/>
        <v>0.77142857142857146</v>
      </c>
      <c r="F57" s="122">
        <v>5</v>
      </c>
      <c r="G57" s="123">
        <v>4</v>
      </c>
      <c r="H57" s="124">
        <f t="shared" si="89"/>
        <v>1</v>
      </c>
      <c r="I57" s="125">
        <f t="shared" si="90"/>
        <v>0.25</v>
      </c>
      <c r="J57" s="126">
        <v>1</v>
      </c>
      <c r="K57" s="127">
        <v>1</v>
      </c>
      <c r="L57" s="128">
        <v>0</v>
      </c>
      <c r="M57" s="129">
        <f t="shared" si="92"/>
        <v>0</v>
      </c>
      <c r="N57" s="143">
        <v>1</v>
      </c>
      <c r="O57" s="144">
        <v>1</v>
      </c>
      <c r="P57" s="145">
        <f t="shared" si="93"/>
        <v>0</v>
      </c>
      <c r="Q57" s="295">
        <f t="shared" si="94"/>
        <v>0</v>
      </c>
      <c r="R57" s="146">
        <v>0</v>
      </c>
      <c r="S57" s="147">
        <v>1</v>
      </c>
      <c r="T57" s="148">
        <f t="shared" si="95"/>
        <v>-1</v>
      </c>
      <c r="U57" s="207">
        <f t="shared" si="96"/>
        <v>-1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1188</v>
      </c>
      <c r="C58" s="65">
        <f>C59+C66</f>
        <v>994</v>
      </c>
      <c r="D58" s="66">
        <f t="shared" ref="D58:D61" si="111">IF(ISERROR(B58-C58),"n/a",B58-C58)</f>
        <v>194</v>
      </c>
      <c r="E58" s="67">
        <f t="shared" ref="E58:E61" si="112">IF(ISERROR(D58/C58),"n/a",(D58/C58))</f>
        <v>0.19517102615694165</v>
      </c>
      <c r="F58" s="68">
        <f>F59+F66</f>
        <v>903</v>
      </c>
      <c r="G58" s="69">
        <f>G59+G66</f>
        <v>736</v>
      </c>
      <c r="H58" s="70">
        <f t="shared" ref="H58:H61" si="113">IF(ISERROR(F58-G58),"n/a",F58-G58)</f>
        <v>167</v>
      </c>
      <c r="I58" s="71">
        <f t="shared" ref="I58:I61" si="114">IF(ISERROR(H58/G58),"n/a",(H58/G58))</f>
        <v>0.22690217391304349</v>
      </c>
      <c r="J58" s="72">
        <f>J59+J66</f>
        <v>165</v>
      </c>
      <c r="K58" s="73">
        <f>K59+K66</f>
        <v>140</v>
      </c>
      <c r="L58" s="74">
        <f t="shared" ref="L58:L61" si="115">IF(ISERROR(J58-K58),"n/a",J58-K58)</f>
        <v>25</v>
      </c>
      <c r="M58" s="75">
        <f t="shared" ref="M58:M61" si="116">IF(ISERROR(L58/K58),"n/a",(L58/K58))</f>
        <v>0.17857142857142858</v>
      </c>
      <c r="N58" s="76">
        <f>N59+N66</f>
        <v>157</v>
      </c>
      <c r="O58" s="77">
        <f>O59+O66</f>
        <v>138</v>
      </c>
      <c r="P58" s="78">
        <f t="shared" ref="P58:P61" si="117">IF(ISERROR(N58-O58),"n/a",N58-O58)</f>
        <v>19</v>
      </c>
      <c r="Q58" s="292">
        <f t="shared" ref="Q58:Q61" si="118">IF(ISERROR(P58/O58),"n/a",(P58/O58))</f>
        <v>0.13768115942028986</v>
      </c>
      <c r="R58" s="136">
        <f>R59+R66</f>
        <v>156</v>
      </c>
      <c r="S58" s="138">
        <f>S59+S66</f>
        <v>132</v>
      </c>
      <c r="T58" s="139">
        <f t="shared" ref="T58:T61" si="119">IF(ISERROR(R58-S58),"n/a",R58-S58)</f>
        <v>24</v>
      </c>
      <c r="U58" s="204">
        <f t="shared" ref="U58:U61" si="120">IF(ISERROR(T58/S58),"n/a",(T58/S58))</f>
        <v>0.18181818181818182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1020</v>
      </c>
      <c r="C59" s="65">
        <f>C60+C64+C62</f>
        <v>859</v>
      </c>
      <c r="D59" s="66">
        <f t="shared" si="111"/>
        <v>161</v>
      </c>
      <c r="E59" s="67">
        <f t="shared" si="112"/>
        <v>0.18742724097788127</v>
      </c>
      <c r="F59" s="68">
        <f>F60+F64+F62</f>
        <v>750</v>
      </c>
      <c r="G59" s="69">
        <f>G60+G64+G62</f>
        <v>598</v>
      </c>
      <c r="H59" s="70">
        <f t="shared" si="113"/>
        <v>152</v>
      </c>
      <c r="I59" s="71">
        <f t="shared" si="114"/>
        <v>0.25418060200668896</v>
      </c>
      <c r="J59" s="72">
        <f>J60+J64+J62</f>
        <v>123</v>
      </c>
      <c r="K59" s="73">
        <f>K60+K64+K62</f>
        <v>94</v>
      </c>
      <c r="L59" s="74">
        <f t="shared" si="115"/>
        <v>29</v>
      </c>
      <c r="M59" s="75">
        <f t="shared" si="116"/>
        <v>0.30851063829787234</v>
      </c>
      <c r="N59" s="76">
        <f>N60+N64+N62</f>
        <v>121</v>
      </c>
      <c r="O59" s="77">
        <f>O60+O64+O62</f>
        <v>93</v>
      </c>
      <c r="P59" s="78">
        <f t="shared" si="117"/>
        <v>28</v>
      </c>
      <c r="Q59" s="292">
        <f t="shared" si="118"/>
        <v>0.30107526881720431</v>
      </c>
      <c r="R59" s="136">
        <f>R60+R64+R62</f>
        <v>120</v>
      </c>
      <c r="S59" s="138">
        <f>S60+S64+S62</f>
        <v>89</v>
      </c>
      <c r="T59" s="139">
        <f t="shared" si="119"/>
        <v>31</v>
      </c>
      <c r="U59" s="204">
        <f t="shared" si="120"/>
        <v>0.34831460674157305</v>
      </c>
      <c r="V59" s="301"/>
    </row>
    <row r="60" spans="1:22" s="82" customFormat="1" ht="27.75" customHeight="1" x14ac:dyDescent="0.2">
      <c r="A60" s="192" t="s">
        <v>31</v>
      </c>
      <c r="B60" s="91">
        <f>B61</f>
        <v>923</v>
      </c>
      <c r="C60" s="93">
        <f>C61</f>
        <v>789</v>
      </c>
      <c r="D60" s="93">
        <f t="shared" si="111"/>
        <v>134</v>
      </c>
      <c r="E60" s="94">
        <f t="shared" si="112"/>
        <v>0.16983523447401774</v>
      </c>
      <c r="F60" s="95">
        <f>F61</f>
        <v>667</v>
      </c>
      <c r="G60" s="97">
        <f>G61</f>
        <v>542</v>
      </c>
      <c r="H60" s="97">
        <f t="shared" si="113"/>
        <v>125</v>
      </c>
      <c r="I60" s="98">
        <f t="shared" si="114"/>
        <v>0.23062730627306274</v>
      </c>
      <c r="J60" s="99">
        <f>J61</f>
        <v>116</v>
      </c>
      <c r="K60" s="101">
        <f>K61</f>
        <v>91</v>
      </c>
      <c r="L60" s="101">
        <f t="shared" si="115"/>
        <v>25</v>
      </c>
      <c r="M60" s="102">
        <f t="shared" si="116"/>
        <v>0.27472527472527475</v>
      </c>
      <c r="N60" s="103">
        <f>N61</f>
        <v>114</v>
      </c>
      <c r="O60" s="286">
        <f>O61</f>
        <v>90</v>
      </c>
      <c r="P60" s="105">
        <f t="shared" si="117"/>
        <v>24</v>
      </c>
      <c r="Q60" s="293">
        <f t="shared" si="118"/>
        <v>0.26666666666666666</v>
      </c>
      <c r="R60" s="137">
        <f>R61</f>
        <v>113</v>
      </c>
      <c r="S60" s="141">
        <f>S61</f>
        <v>86</v>
      </c>
      <c r="T60" s="141">
        <f t="shared" si="119"/>
        <v>27</v>
      </c>
      <c r="U60" s="205">
        <f t="shared" si="120"/>
        <v>0.31395348837209303</v>
      </c>
      <c r="V60" s="301"/>
    </row>
    <row r="61" spans="1:22" s="82" customFormat="1" x14ac:dyDescent="0.2">
      <c r="A61" s="41" t="s">
        <v>20</v>
      </c>
      <c r="B61" s="268">
        <v>923</v>
      </c>
      <c r="C61" s="269">
        <v>789</v>
      </c>
      <c r="D61" s="202">
        <f t="shared" si="111"/>
        <v>134</v>
      </c>
      <c r="E61" s="267">
        <f t="shared" si="112"/>
        <v>0.16983523447401774</v>
      </c>
      <c r="F61" s="308">
        <v>667</v>
      </c>
      <c r="G61" s="304">
        <v>542</v>
      </c>
      <c r="H61" s="304">
        <f t="shared" si="113"/>
        <v>125</v>
      </c>
      <c r="I61" s="305">
        <f t="shared" si="114"/>
        <v>0.23062730627306274</v>
      </c>
      <c r="J61" s="276">
        <v>116</v>
      </c>
      <c r="K61" s="306">
        <v>91</v>
      </c>
      <c r="L61" s="306">
        <f t="shared" si="115"/>
        <v>25</v>
      </c>
      <c r="M61" s="307">
        <f t="shared" si="116"/>
        <v>0.27472527472527475</v>
      </c>
      <c r="N61" s="309">
        <v>114</v>
      </c>
      <c r="O61" s="286">
        <v>90</v>
      </c>
      <c r="P61" s="286">
        <f t="shared" si="117"/>
        <v>24</v>
      </c>
      <c r="Q61" s="296">
        <f t="shared" si="118"/>
        <v>0.26666666666666666</v>
      </c>
      <c r="R61" s="310">
        <v>113</v>
      </c>
      <c r="S61" s="289">
        <v>86</v>
      </c>
      <c r="T61" s="289">
        <f t="shared" si="119"/>
        <v>27</v>
      </c>
      <c r="U61" s="290">
        <f t="shared" si="120"/>
        <v>0.31395348837209303</v>
      </c>
      <c r="V61" s="301"/>
    </row>
    <row r="62" spans="1:22" s="82" customFormat="1" ht="27.75" customHeight="1" x14ac:dyDescent="0.2">
      <c r="A62" s="193" t="s">
        <v>30</v>
      </c>
      <c r="B62" s="106">
        <f>B63</f>
        <v>64</v>
      </c>
      <c r="C62" s="107">
        <f>C63</f>
        <v>60</v>
      </c>
      <c r="D62" s="108">
        <f>IF(ISERROR(B62-C62),"n/a",B62-C62)</f>
        <v>4</v>
      </c>
      <c r="E62" s="109">
        <f>IF(ISERROR(D62/C62),"n/a",(D62/C62))</f>
        <v>6.6666666666666666E-2</v>
      </c>
      <c r="F62" s="194">
        <f>F63</f>
        <v>56</v>
      </c>
      <c r="G62" s="195">
        <f>G63</f>
        <v>47</v>
      </c>
      <c r="H62" s="110">
        <f>IF(ISERROR(F62-G62),"n/a",F62-G62)</f>
        <v>9</v>
      </c>
      <c r="I62" s="111">
        <f>IF(ISERROR(H62/G62),"n/a",(H62/G62))</f>
        <v>0.19148936170212766</v>
      </c>
      <c r="J62" s="196">
        <f>J63</f>
        <v>6</v>
      </c>
      <c r="K62" s="197">
        <f>K63</f>
        <v>2</v>
      </c>
      <c r="L62" s="112">
        <f>IF(ISERROR(J62-K62),"n/a",J62-K62)</f>
        <v>4</v>
      </c>
      <c r="M62" s="113">
        <f>IF(ISERROR(L62/K62),"n/a",(L62/K62))</f>
        <v>2</v>
      </c>
      <c r="N62" s="198">
        <f>N63</f>
        <v>6</v>
      </c>
      <c r="O62" s="199">
        <f>O63</f>
        <v>2</v>
      </c>
      <c r="P62" s="114">
        <f>IF(ISERROR(N62-O62),"n/a",N62-O62)</f>
        <v>4</v>
      </c>
      <c r="Q62" s="294">
        <f>IF(ISERROR(P62/O62),"n/a",(P62/O62))</f>
        <v>2</v>
      </c>
      <c r="R62" s="200">
        <f>R63</f>
        <v>6</v>
      </c>
      <c r="S62" s="201">
        <f>S63</f>
        <v>2</v>
      </c>
      <c r="T62" s="142">
        <f>IF(ISERROR(R62-S62),"n/a",R62-S62)</f>
        <v>4</v>
      </c>
      <c r="U62" s="206">
        <f>IF(ISERROR(T62/S62),"n/a",(T62/S62))</f>
        <v>2</v>
      </c>
      <c r="V62" s="301"/>
    </row>
    <row r="63" spans="1:22" s="82" customFormat="1" x14ac:dyDescent="0.2">
      <c r="A63" s="41" t="s">
        <v>20</v>
      </c>
      <c r="B63" s="118">
        <v>64</v>
      </c>
      <c r="C63" s="119">
        <v>60</v>
      </c>
      <c r="D63" s="120">
        <f>IF(ISERROR(B63-C63),"n/a",B63-C63)</f>
        <v>4</v>
      </c>
      <c r="E63" s="121">
        <f>IF(ISERROR(D63/C63),"n/a",(D63/C63))</f>
        <v>6.6666666666666666E-2</v>
      </c>
      <c r="F63" s="122">
        <v>56</v>
      </c>
      <c r="G63" s="123">
        <v>47</v>
      </c>
      <c r="H63" s="124">
        <f>IF(ISERROR(F63-G63),"n/a",F63-G63)</f>
        <v>9</v>
      </c>
      <c r="I63" s="125">
        <f>IF(ISERROR(H63/G63),"n/a",(H63/G63))</f>
        <v>0.19148936170212766</v>
      </c>
      <c r="J63" s="126">
        <v>6</v>
      </c>
      <c r="K63" s="127">
        <v>2</v>
      </c>
      <c r="L63" s="128">
        <f>IF(ISERROR(J63-K63),"n/a",J63-K63)</f>
        <v>4</v>
      </c>
      <c r="M63" s="129">
        <f>IF(ISERROR(L63/K63),"n/a",(L63/K63))</f>
        <v>2</v>
      </c>
      <c r="N63" s="143">
        <v>6</v>
      </c>
      <c r="O63" s="144">
        <v>2</v>
      </c>
      <c r="P63" s="145">
        <f>IF(ISERROR(N63-O63),"n/a",N63-O63)</f>
        <v>4</v>
      </c>
      <c r="Q63" s="295">
        <f>IF(ISERROR(P63/O63),"n/a",(P63/O63))</f>
        <v>2</v>
      </c>
      <c r="R63" s="146">
        <v>6</v>
      </c>
      <c r="S63" s="147">
        <v>2</v>
      </c>
      <c r="T63" s="148">
        <f>IF(ISERROR(R63-S63),"n/a",R63-S63)</f>
        <v>4</v>
      </c>
      <c r="U63" s="207">
        <f>IF(ISERROR(T63/S63),"n/a",(T63/S63))</f>
        <v>2</v>
      </c>
      <c r="V63" s="301"/>
    </row>
    <row r="64" spans="1:22" s="82" customFormat="1" ht="27.75" customHeight="1" x14ac:dyDescent="0.2">
      <c r="A64" s="193" t="s">
        <v>33</v>
      </c>
      <c r="B64" s="106">
        <f>B65</f>
        <v>33</v>
      </c>
      <c r="C64" s="107">
        <f>C65</f>
        <v>10</v>
      </c>
      <c r="D64" s="108">
        <f t="shared" ref="D64:D67" si="121">IF(ISERROR(B64-C64),"n/a",B64-C64)</f>
        <v>23</v>
      </c>
      <c r="E64" s="109">
        <f t="shared" ref="E64:E67" si="122">IF(ISERROR(D64/C64),"n/a",(D64/C64))</f>
        <v>2.2999999999999998</v>
      </c>
      <c r="F64" s="194">
        <f>F65</f>
        <v>27</v>
      </c>
      <c r="G64" s="195">
        <f>G65</f>
        <v>9</v>
      </c>
      <c r="H64" s="110">
        <f t="shared" ref="H64:H67" si="123">IF(ISERROR(F64-G64),"n/a",F64-G64)</f>
        <v>18</v>
      </c>
      <c r="I64" s="111">
        <f t="shared" ref="I64:I67" si="124">IF(ISERROR(H64/G64),"n/a",(H64/G64))</f>
        <v>2</v>
      </c>
      <c r="J64" s="196">
        <f>J65</f>
        <v>1</v>
      </c>
      <c r="K64" s="197">
        <f>K65</f>
        <v>1</v>
      </c>
      <c r="L64" s="112">
        <f t="shared" ref="L64:L67" si="125">IF(ISERROR(J64-K64),"n/a",J64-K64)</f>
        <v>0</v>
      </c>
      <c r="M64" s="113">
        <f t="shared" ref="M64:M67" si="126">IF(ISERROR(L64/K64),"n/a",(L64/K64))</f>
        <v>0</v>
      </c>
      <c r="N64" s="198">
        <f>N65</f>
        <v>1</v>
      </c>
      <c r="O64" s="199">
        <f>O65</f>
        <v>1</v>
      </c>
      <c r="P64" s="114">
        <f t="shared" ref="P64:P69" si="127">IF(ISERROR(N64-O64),"n/a",N64-O64)</f>
        <v>0</v>
      </c>
      <c r="Q64" s="294">
        <f t="shared" ref="Q64:Q69" si="128">IF(ISERROR(P64/O64),"n/a",(P64/O64))</f>
        <v>0</v>
      </c>
      <c r="R64" s="200">
        <f>R65</f>
        <v>1</v>
      </c>
      <c r="S64" s="201">
        <f>S65</f>
        <v>1</v>
      </c>
      <c r="T64" s="142">
        <f t="shared" ref="T64:T69" si="129">IF(ISERROR(R64-S64),"n/a",R64-S64)</f>
        <v>0</v>
      </c>
      <c r="U64" s="206">
        <f t="shared" ref="U64:U69" si="130">IF(ISERROR(T64/S64),"n/a",(T64/S64))</f>
        <v>0</v>
      </c>
      <c r="V64" s="301"/>
    </row>
    <row r="65" spans="1:22" s="82" customFormat="1" ht="13.5" thickBot="1" x14ac:dyDescent="0.25">
      <c r="A65" s="41" t="s">
        <v>20</v>
      </c>
      <c r="B65" s="118">
        <v>33</v>
      </c>
      <c r="C65" s="119">
        <v>10</v>
      </c>
      <c r="D65" s="120">
        <f t="shared" si="121"/>
        <v>23</v>
      </c>
      <c r="E65" s="121">
        <f t="shared" si="122"/>
        <v>2.2999999999999998</v>
      </c>
      <c r="F65" s="122">
        <v>27</v>
      </c>
      <c r="G65" s="123">
        <v>9</v>
      </c>
      <c r="H65" s="124">
        <f t="shared" si="123"/>
        <v>18</v>
      </c>
      <c r="I65" s="125">
        <f t="shared" si="124"/>
        <v>2</v>
      </c>
      <c r="J65" s="126">
        <v>1</v>
      </c>
      <c r="K65" s="127">
        <v>1</v>
      </c>
      <c r="L65" s="128">
        <f t="shared" si="125"/>
        <v>0</v>
      </c>
      <c r="M65" s="129">
        <f t="shared" si="126"/>
        <v>0</v>
      </c>
      <c r="N65" s="143">
        <v>1</v>
      </c>
      <c r="O65" s="144">
        <v>1</v>
      </c>
      <c r="P65" s="145">
        <f t="shared" si="127"/>
        <v>0</v>
      </c>
      <c r="Q65" s="295">
        <f t="shared" si="128"/>
        <v>0</v>
      </c>
      <c r="R65" s="146">
        <v>1</v>
      </c>
      <c r="S65" s="147">
        <v>1</v>
      </c>
      <c r="T65" s="148">
        <f t="shared" si="129"/>
        <v>0</v>
      </c>
      <c r="U65" s="207">
        <f t="shared" si="130"/>
        <v>0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168</v>
      </c>
      <c r="C66" s="65">
        <f>C67+C72+C70</f>
        <v>135</v>
      </c>
      <c r="D66" s="66">
        <f t="shared" si="121"/>
        <v>33</v>
      </c>
      <c r="E66" s="67">
        <f t="shared" si="122"/>
        <v>0.24444444444444444</v>
      </c>
      <c r="F66" s="68">
        <f>F67+F72+F70</f>
        <v>153</v>
      </c>
      <c r="G66" s="69">
        <f>G67+G72+G70</f>
        <v>138</v>
      </c>
      <c r="H66" s="70">
        <f t="shared" si="123"/>
        <v>15</v>
      </c>
      <c r="I66" s="71">
        <f t="shared" si="124"/>
        <v>0.10869565217391304</v>
      </c>
      <c r="J66" s="72">
        <f>J67+J72+J70</f>
        <v>42</v>
      </c>
      <c r="K66" s="73">
        <f>K67+K72+K70</f>
        <v>46</v>
      </c>
      <c r="L66" s="74">
        <f t="shared" si="125"/>
        <v>-4</v>
      </c>
      <c r="M66" s="75">
        <f t="shared" si="126"/>
        <v>-8.6956521739130432E-2</v>
      </c>
      <c r="N66" s="76">
        <f>N67+N72+N70</f>
        <v>36</v>
      </c>
      <c r="O66" s="77">
        <f>O67+O72+O70</f>
        <v>45</v>
      </c>
      <c r="P66" s="78">
        <f t="shared" si="127"/>
        <v>-9</v>
      </c>
      <c r="Q66" s="292">
        <f t="shared" si="128"/>
        <v>-0.2</v>
      </c>
      <c r="R66" s="136">
        <f>R67+R72+R70</f>
        <v>36</v>
      </c>
      <c r="S66" s="138">
        <f>S67+S72+S70</f>
        <v>43</v>
      </c>
      <c r="T66" s="139">
        <f t="shared" si="129"/>
        <v>-7</v>
      </c>
      <c r="U66" s="204">
        <f t="shared" si="130"/>
        <v>-0.16279069767441862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159</v>
      </c>
      <c r="C67" s="92">
        <f>SUM(C68:C69)</f>
        <v>115</v>
      </c>
      <c r="D67" s="93">
        <f t="shared" si="121"/>
        <v>44</v>
      </c>
      <c r="E67" s="94">
        <f t="shared" si="122"/>
        <v>0.38260869565217392</v>
      </c>
      <c r="F67" s="95">
        <f>SUM(F68:F69)</f>
        <v>146</v>
      </c>
      <c r="G67" s="96">
        <f>SUM(G68:G69)</f>
        <v>119</v>
      </c>
      <c r="H67" s="97">
        <f t="shared" si="123"/>
        <v>27</v>
      </c>
      <c r="I67" s="98">
        <f t="shared" si="124"/>
        <v>0.22689075630252101</v>
      </c>
      <c r="J67" s="99">
        <f>SUM(J68:J69)</f>
        <v>41</v>
      </c>
      <c r="K67" s="100">
        <f>SUM(K68:K69)</f>
        <v>44</v>
      </c>
      <c r="L67" s="101">
        <f t="shared" si="125"/>
        <v>-3</v>
      </c>
      <c r="M67" s="102">
        <f t="shared" si="126"/>
        <v>-6.8181818181818177E-2</v>
      </c>
      <c r="N67" s="103">
        <f>SUM(N68:N69)</f>
        <v>36</v>
      </c>
      <c r="O67" s="104">
        <f>SUM(O68:O69)</f>
        <v>43</v>
      </c>
      <c r="P67" s="105">
        <f t="shared" si="127"/>
        <v>-7</v>
      </c>
      <c r="Q67" s="293">
        <f t="shared" si="128"/>
        <v>-0.16279069767441862</v>
      </c>
      <c r="R67" s="137">
        <f>SUM(R68:R69)</f>
        <v>36</v>
      </c>
      <c r="S67" s="140">
        <f>SUM(S68:S69)</f>
        <v>42</v>
      </c>
      <c r="T67" s="141">
        <f t="shared" si="129"/>
        <v>-6</v>
      </c>
      <c r="U67" s="205">
        <f t="shared" si="130"/>
        <v>-0.14285714285714285</v>
      </c>
      <c r="V67" s="301"/>
    </row>
    <row r="68" spans="1:22" s="82" customFormat="1" x14ac:dyDescent="0.2">
      <c r="A68" s="41" t="s">
        <v>20</v>
      </c>
      <c r="B68" s="268">
        <v>157</v>
      </c>
      <c r="C68" s="269">
        <v>113</v>
      </c>
      <c r="D68" s="270">
        <f>IF(ISERROR(B68-C68),"n/a",B68-C68)</f>
        <v>44</v>
      </c>
      <c r="E68" s="271">
        <f>IF(ISERROR(D68/C68),"n/a",(D68/C68))</f>
        <v>0.38938053097345132</v>
      </c>
      <c r="F68" s="272">
        <v>143</v>
      </c>
      <c r="G68" s="273">
        <v>116</v>
      </c>
      <c r="H68" s="274">
        <f>IF(ISERROR(F68-G68),"n/a",F68-G68)</f>
        <v>27</v>
      </c>
      <c r="I68" s="275">
        <f>IF(ISERROR(H68/G68),"n/a",(H68/G68))</f>
        <v>0.23275862068965517</v>
      </c>
      <c r="J68" s="276">
        <v>41</v>
      </c>
      <c r="K68" s="277">
        <v>44</v>
      </c>
      <c r="L68" s="278">
        <f>IF(ISERROR(J68-K68),"n/a",J68-K68)</f>
        <v>-3</v>
      </c>
      <c r="M68" s="279">
        <f>IF(ISERROR(L68/K68),"n/a",(L68/K68))</f>
        <v>-6.8181818181818177E-2</v>
      </c>
      <c r="N68" s="284">
        <v>36</v>
      </c>
      <c r="O68" s="285">
        <v>43</v>
      </c>
      <c r="P68" s="286">
        <f t="shared" si="127"/>
        <v>-7</v>
      </c>
      <c r="Q68" s="296">
        <f t="shared" si="128"/>
        <v>-0.16279069767441862</v>
      </c>
      <c r="R68" s="287">
        <v>36</v>
      </c>
      <c r="S68" s="288">
        <v>42</v>
      </c>
      <c r="T68" s="289">
        <f t="shared" si="129"/>
        <v>-6</v>
      </c>
      <c r="U68" s="290">
        <f t="shared" si="130"/>
        <v>-0.14285714285714285</v>
      </c>
      <c r="V68" s="301"/>
    </row>
    <row r="69" spans="1:22" s="82" customFormat="1" x14ac:dyDescent="0.2">
      <c r="A69" s="41" t="s">
        <v>23</v>
      </c>
      <c r="B69" s="118">
        <v>2</v>
      </c>
      <c r="C69" s="119">
        <v>2</v>
      </c>
      <c r="D69" s="120">
        <f>IF(ISERROR(B69-C69),"n/a",B69-C69)</f>
        <v>0</v>
      </c>
      <c r="E69" s="121">
        <f>IF(ISERROR(D69/C69),"n/a",(D69/C69))</f>
        <v>0</v>
      </c>
      <c r="F69" s="122">
        <v>3</v>
      </c>
      <c r="G69" s="123">
        <v>3</v>
      </c>
      <c r="H69" s="124">
        <f>IF(ISERROR(F69-G69),"n/a",F69-G69)</f>
        <v>0</v>
      </c>
      <c r="I69" s="125">
        <f>IF(ISERROR(H69/G69),"n/a",(H69/G69))</f>
        <v>0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7</v>
      </c>
      <c r="C70" s="107">
        <f>C71</f>
        <v>18</v>
      </c>
      <c r="D70" s="108">
        <f>IF(ISERROR(B70-C70),"n/a",B70-C70)</f>
        <v>-11</v>
      </c>
      <c r="E70" s="109">
        <f>IF(ISERROR(D70/C70),"n/a",(D70/C70))</f>
        <v>-0.61111111111111116</v>
      </c>
      <c r="F70" s="194">
        <f>F71</f>
        <v>6</v>
      </c>
      <c r="G70" s="195">
        <f>G71</f>
        <v>18</v>
      </c>
      <c r="H70" s="110">
        <f>IF(ISERROR(F70-G70),"n/a",F70-G70)</f>
        <v>-12</v>
      </c>
      <c r="I70" s="111">
        <f>IF(ISERROR(H70/G70),"n/a",(H70/G70))</f>
        <v>-0.66666666666666663</v>
      </c>
      <c r="J70" s="196">
        <f>J71</f>
        <v>0</v>
      </c>
      <c r="K70" s="197">
        <f>K71</f>
        <v>2</v>
      </c>
      <c r="L70" s="112">
        <f>IF(ISERROR(J70-K70),"n/a",J70-K70)</f>
        <v>-2</v>
      </c>
      <c r="M70" s="113">
        <f>IF(ISERROR(L70/K70),"n/a",(L70/K70))</f>
        <v>-1</v>
      </c>
      <c r="N70" s="198">
        <f>N71</f>
        <v>0</v>
      </c>
      <c r="O70" s="199">
        <f>O71</f>
        <v>2</v>
      </c>
      <c r="P70" s="114">
        <f>IF(ISERROR(N70-O70),"n/a",N70-O70)</f>
        <v>-2</v>
      </c>
      <c r="Q70" s="294">
        <f>IF(ISERROR(P70/O70),"n/a",(P70/O70))</f>
        <v>-1</v>
      </c>
      <c r="R70" s="200">
        <f>R71</f>
        <v>0</v>
      </c>
      <c r="S70" s="201">
        <f>S71</f>
        <v>1</v>
      </c>
      <c r="T70" s="142">
        <f>IF(ISERROR(R70-S70),"n/a",R70-S70)</f>
        <v>-1</v>
      </c>
      <c r="U70" s="206">
        <f>IF(ISERROR(T70/S70),"n/a",(T70/S70))</f>
        <v>-1</v>
      </c>
      <c r="V70" s="301"/>
    </row>
    <row r="71" spans="1:22" s="82" customFormat="1" x14ac:dyDescent="0.2">
      <c r="A71" s="41" t="s">
        <v>20</v>
      </c>
      <c r="B71" s="118">
        <v>7</v>
      </c>
      <c r="C71" s="119">
        <v>18</v>
      </c>
      <c r="D71" s="120">
        <f>IF(ISERROR(B71-C71),"n/a",B71-C71)</f>
        <v>-11</v>
      </c>
      <c r="E71" s="121">
        <f>IF(ISERROR(D71/C71),"n/a",(D71/C71))</f>
        <v>-0.61111111111111116</v>
      </c>
      <c r="F71" s="122">
        <v>6</v>
      </c>
      <c r="G71" s="123">
        <v>18</v>
      </c>
      <c r="H71" s="124">
        <f>IF(ISERROR(F71-G71),"n/a",F71-G71)</f>
        <v>-12</v>
      </c>
      <c r="I71" s="125">
        <f>IF(ISERROR(H71/G71),"n/a",(H71/G71))</f>
        <v>-0.66666666666666663</v>
      </c>
      <c r="J71" s="126">
        <v>0</v>
      </c>
      <c r="K71" s="127">
        <v>2</v>
      </c>
      <c r="L71" s="128">
        <f>IF(ISERROR(J71-K71),"n/a",J71-K71)</f>
        <v>-2</v>
      </c>
      <c r="M71" s="129">
        <f>IF(ISERROR(L71/K71),"n/a",(L71/K71))</f>
        <v>-1</v>
      </c>
      <c r="N71" s="143">
        <v>0</v>
      </c>
      <c r="O71" s="144">
        <v>2</v>
      </c>
      <c r="P71" s="145">
        <f>IF(ISERROR(N71-O71),"n/a",N71-O71)</f>
        <v>-2</v>
      </c>
      <c r="Q71" s="295">
        <f>IF(ISERROR(P71/O71),"n/a",(P71/O71))</f>
        <v>-1</v>
      </c>
      <c r="R71" s="146">
        <v>0</v>
      </c>
      <c r="S71" s="147">
        <v>1</v>
      </c>
      <c r="T71" s="148">
        <f>IF(ISERROR(R71-S71),"n/a",R71-S71)</f>
        <v>-1</v>
      </c>
      <c r="U71" s="207">
        <f>IF(ISERROR(T71/S71),"n/a",(T71/S71))</f>
        <v>-1</v>
      </c>
      <c r="V71" s="301"/>
    </row>
    <row r="72" spans="1:22" s="82" customFormat="1" ht="27.75" customHeight="1" x14ac:dyDescent="0.2">
      <c r="A72" s="193" t="s">
        <v>33</v>
      </c>
      <c r="B72" s="106">
        <f>B73</f>
        <v>2</v>
      </c>
      <c r="C72" s="107">
        <f>C73</f>
        <v>2</v>
      </c>
      <c r="D72" s="108">
        <f t="shared" ref="D72:D73" si="131">IF(ISERROR(B72-C72),"n/a",B72-C72)</f>
        <v>0</v>
      </c>
      <c r="E72" s="109">
        <f t="shared" ref="E72:E73" si="132">IF(ISERROR(D72/C72),"n/a",(D72/C72))</f>
        <v>0</v>
      </c>
      <c r="F72" s="194">
        <f>F73</f>
        <v>1</v>
      </c>
      <c r="G72" s="195">
        <f>G73</f>
        <v>1</v>
      </c>
      <c r="H72" s="110">
        <f t="shared" ref="H72:H73" si="133">IF(ISERROR(F72-G72),"n/a",F72-G72)</f>
        <v>0</v>
      </c>
      <c r="I72" s="111">
        <f t="shared" ref="I72:I73" si="134">IF(ISERROR(H72/G72),"n/a",(H72/G72))</f>
        <v>0</v>
      </c>
      <c r="J72" s="196">
        <f>J73</f>
        <v>1</v>
      </c>
      <c r="K72" s="197">
        <f>K73</f>
        <v>0</v>
      </c>
      <c r="L72" s="112">
        <f t="shared" ref="L72" si="135">IF(ISERROR(J72-K72),"n/a",J72-K72)</f>
        <v>1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2</v>
      </c>
      <c r="C73" s="119">
        <v>2</v>
      </c>
      <c r="D73" s="120">
        <f t="shared" si="131"/>
        <v>0</v>
      </c>
      <c r="E73" s="121">
        <f t="shared" si="132"/>
        <v>0</v>
      </c>
      <c r="F73" s="122">
        <v>1</v>
      </c>
      <c r="G73" s="123">
        <v>1</v>
      </c>
      <c r="H73" s="124">
        <f t="shared" si="133"/>
        <v>0</v>
      </c>
      <c r="I73" s="125">
        <f t="shared" si="134"/>
        <v>0</v>
      </c>
      <c r="J73" s="126">
        <v>1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2086</v>
      </c>
      <c r="C74" s="65">
        <f>SUM(C75:C75)</f>
        <v>1826</v>
      </c>
      <c r="D74" s="66">
        <f>IF(ISERROR(B74-C74),"n/a",B74-C74)</f>
        <v>260</v>
      </c>
      <c r="E74" s="67">
        <f>IF(ISERROR(D74/C74),"n/a",(D74/C74))</f>
        <v>0.14238773274917854</v>
      </c>
      <c r="F74" s="68">
        <f>SUM(F75:F75)</f>
        <v>866</v>
      </c>
      <c r="G74" s="69">
        <f>SUM(G75:G75)</f>
        <v>831</v>
      </c>
      <c r="H74" s="70">
        <f>IF(ISERROR(F74-G74),"n/a",F74-G74)</f>
        <v>35</v>
      </c>
      <c r="I74" s="71">
        <f>IF(ISERROR(H74/G74),"n/a",(H74/G74))</f>
        <v>4.2117930204572801E-2</v>
      </c>
      <c r="J74" s="72">
        <f>SUM(J75:J75)</f>
        <v>282</v>
      </c>
      <c r="K74" s="73">
        <f>SUM(K75:K75)</f>
        <v>253</v>
      </c>
      <c r="L74" s="74">
        <f>IF(ISERROR(J74-K74),"n/a",J74-K74)</f>
        <v>29</v>
      </c>
      <c r="M74" s="75">
        <f>IF(ISERROR(L74/K74),"n/a",(L74/K74))</f>
        <v>0.11462450592885376</v>
      </c>
      <c r="N74" s="76">
        <f>SUM(N75:N75)</f>
        <v>269</v>
      </c>
      <c r="O74" s="77">
        <f>SUM(O75:O75)</f>
        <v>246</v>
      </c>
      <c r="P74" s="78">
        <f>IF(ISERROR(N74-O74),"n/a",N74-O74)</f>
        <v>23</v>
      </c>
      <c r="Q74" s="292">
        <f>IF(ISERROR(P74/O74),"n/a",(P74/O74))</f>
        <v>9.3495934959349589E-2</v>
      </c>
      <c r="R74" s="136">
        <f>SUM(R75:R75)</f>
        <v>264</v>
      </c>
      <c r="S74" s="138">
        <f>SUM(S75:S75)</f>
        <v>237</v>
      </c>
      <c r="T74" s="139">
        <f>IF(ISERROR(R74-S74),"n/a",R74-S74)</f>
        <v>27</v>
      </c>
      <c r="U74" s="204">
        <f>IF(ISERROR(T74/S74),"n/a",(T74/S74))</f>
        <v>0.11392405063291139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2086</v>
      </c>
      <c r="C75" s="65">
        <f>C76+C81+C79</f>
        <v>1826</v>
      </c>
      <c r="D75" s="66">
        <f t="shared" ref="D75:D86" si="141">IF(ISERROR(B75-C75),"n/a",B75-C75)</f>
        <v>260</v>
      </c>
      <c r="E75" s="67">
        <f t="shared" ref="E75:E86" si="142">IF(ISERROR(D75/C75),"n/a",(D75/C75))</f>
        <v>0.14238773274917854</v>
      </c>
      <c r="F75" s="68">
        <f>F76+F81+F79</f>
        <v>866</v>
      </c>
      <c r="G75" s="69">
        <f>G76+G81+G79</f>
        <v>831</v>
      </c>
      <c r="H75" s="70">
        <f t="shared" ref="H75:H86" si="143">IF(ISERROR(F75-G75),"n/a",F75-G75)</f>
        <v>35</v>
      </c>
      <c r="I75" s="71">
        <f t="shared" ref="I75:I86" si="144">IF(ISERROR(H75/G75),"n/a",(H75/G75))</f>
        <v>4.2117930204572801E-2</v>
      </c>
      <c r="J75" s="72">
        <f>J76+J81+J79</f>
        <v>282</v>
      </c>
      <c r="K75" s="73">
        <f>K76+K81+K79</f>
        <v>253</v>
      </c>
      <c r="L75" s="74">
        <f t="shared" ref="L75:L86" si="145">IF(ISERROR(J75-K75),"n/a",J75-K75)</f>
        <v>29</v>
      </c>
      <c r="M75" s="75">
        <f t="shared" ref="M75:M86" si="146">IF(ISERROR(L75/K75),"n/a",(L75/K75))</f>
        <v>0.11462450592885376</v>
      </c>
      <c r="N75" s="76">
        <f>N76+N81+N79</f>
        <v>269</v>
      </c>
      <c r="O75" s="77">
        <f>O76+O81+O79</f>
        <v>246</v>
      </c>
      <c r="P75" s="78">
        <f t="shared" ref="P75:P86" si="147">IF(ISERROR(N75-O75),"n/a",N75-O75)</f>
        <v>23</v>
      </c>
      <c r="Q75" s="292">
        <f t="shared" ref="Q75:Q86" si="148">IF(ISERROR(P75/O75),"n/a",(P75/O75))</f>
        <v>9.3495934959349589E-2</v>
      </c>
      <c r="R75" s="136">
        <f>R76+R81+R79</f>
        <v>264</v>
      </c>
      <c r="S75" s="138">
        <f>S76+S81+S79</f>
        <v>237</v>
      </c>
      <c r="T75" s="139">
        <f t="shared" ref="T75:T86" si="149">IF(ISERROR(R75-S75),"n/a",R75-S75)</f>
        <v>27</v>
      </c>
      <c r="U75" s="204">
        <f t="shared" ref="U75:U86" si="150">IF(ISERROR(T75/S75),"n/a",(T75/S75))</f>
        <v>0.11392405063291139</v>
      </c>
      <c r="V75" s="300"/>
    </row>
    <row r="76" spans="1:22" ht="27.75" customHeight="1" x14ac:dyDescent="0.2">
      <c r="A76" s="192" t="s">
        <v>31</v>
      </c>
      <c r="B76" s="91">
        <f>SUM(B77:B78)</f>
        <v>1842</v>
      </c>
      <c r="C76" s="92">
        <f>SUM(C77:C78)</f>
        <v>1532</v>
      </c>
      <c r="D76" s="93">
        <f t="shared" si="141"/>
        <v>310</v>
      </c>
      <c r="E76" s="94">
        <f t="shared" si="142"/>
        <v>0.20234986945169714</v>
      </c>
      <c r="F76" s="95">
        <f>SUM(F77:F78)</f>
        <v>791</v>
      </c>
      <c r="G76" s="96">
        <f>SUM(G77:G78)</f>
        <v>720</v>
      </c>
      <c r="H76" s="97">
        <f t="shared" si="143"/>
        <v>71</v>
      </c>
      <c r="I76" s="98">
        <f t="shared" si="144"/>
        <v>9.8611111111111108E-2</v>
      </c>
      <c r="J76" s="99">
        <f>SUM(J77:J78)</f>
        <v>269</v>
      </c>
      <c r="K76" s="100">
        <f>SUM(K77:K78)</f>
        <v>238</v>
      </c>
      <c r="L76" s="101">
        <f t="shared" si="145"/>
        <v>31</v>
      </c>
      <c r="M76" s="102">
        <f t="shared" si="146"/>
        <v>0.13025210084033614</v>
      </c>
      <c r="N76" s="103">
        <f>SUM(N77:N78)</f>
        <v>256</v>
      </c>
      <c r="O76" s="104">
        <f>SUM(O77:O78)</f>
        <v>231</v>
      </c>
      <c r="P76" s="105">
        <f t="shared" si="147"/>
        <v>25</v>
      </c>
      <c r="Q76" s="293">
        <f t="shared" si="148"/>
        <v>0.10822510822510822</v>
      </c>
      <c r="R76" s="137">
        <f>SUM(R77:R78)</f>
        <v>253</v>
      </c>
      <c r="S76" s="140">
        <f>SUM(S77:S78)</f>
        <v>223</v>
      </c>
      <c r="T76" s="141">
        <f t="shared" si="149"/>
        <v>30</v>
      </c>
      <c r="U76" s="205">
        <f t="shared" si="150"/>
        <v>0.13452914798206278</v>
      </c>
    </row>
    <row r="77" spans="1:22" ht="12.75" customHeight="1" x14ac:dyDescent="0.2">
      <c r="A77" s="41" t="s">
        <v>20</v>
      </c>
      <c r="B77" s="268">
        <v>1821</v>
      </c>
      <c r="C77" s="269">
        <v>1499</v>
      </c>
      <c r="D77" s="270">
        <f>IF(ISERROR(B77-C77),"n/a",B77-C77)</f>
        <v>322</v>
      </c>
      <c r="E77" s="271">
        <f>IF(ISERROR(D77/C77),"n/a",(D77/C77))</f>
        <v>0.21480987324883255</v>
      </c>
      <c r="F77" s="272">
        <v>785</v>
      </c>
      <c r="G77" s="273">
        <v>711</v>
      </c>
      <c r="H77" s="274">
        <f>IF(ISERROR(F77-G77),"n/a",F77-G77)</f>
        <v>74</v>
      </c>
      <c r="I77" s="275">
        <f>IF(ISERROR(H77/G77),"n/a",(H77/G77))</f>
        <v>0.10407876230661041</v>
      </c>
      <c r="J77" s="276">
        <v>268</v>
      </c>
      <c r="K77" s="277">
        <v>235</v>
      </c>
      <c r="L77" s="278">
        <f>IF(ISERROR(J77-K77),"n/a",J77-K77)</f>
        <v>33</v>
      </c>
      <c r="M77" s="279">
        <f>IF(ISERROR(L77/K77),"n/a",(L77/K77))</f>
        <v>0.14042553191489363</v>
      </c>
      <c r="N77" s="284">
        <v>255</v>
      </c>
      <c r="O77" s="285">
        <v>228</v>
      </c>
      <c r="P77" s="286">
        <f t="shared" ref="P77:P78" si="151">IF(ISERROR(N77-O77),"n/a",N77-O77)</f>
        <v>27</v>
      </c>
      <c r="Q77" s="296">
        <f t="shared" ref="Q77:Q78" si="152">IF(ISERROR(P77/O77),"n/a",(P77/O77))</f>
        <v>0.11842105263157894</v>
      </c>
      <c r="R77" s="287">
        <v>252</v>
      </c>
      <c r="S77" s="288">
        <v>220</v>
      </c>
      <c r="T77" s="289">
        <f t="shared" ref="T77:T78" si="153">IF(ISERROR(R77-S77),"n/a",R77-S77)</f>
        <v>32</v>
      </c>
      <c r="U77" s="290">
        <f t="shared" ref="U77:U78" si="154">IF(ISERROR(T77/S77),"n/a",(T77/S77))</f>
        <v>0.14545454545454545</v>
      </c>
    </row>
    <row r="78" spans="1:22" ht="12.75" customHeight="1" x14ac:dyDescent="0.2">
      <c r="A78" s="231" t="s">
        <v>23</v>
      </c>
      <c r="B78" s="232">
        <v>21</v>
      </c>
      <c r="C78" s="233">
        <v>33</v>
      </c>
      <c r="D78" s="234">
        <f>IF(ISERROR(B78-C78),"n/a",B78-C78)</f>
        <v>-12</v>
      </c>
      <c r="E78" s="235">
        <f>IF(ISERROR(D78/C78),"n/a",(D78/C78))</f>
        <v>-0.36363636363636365</v>
      </c>
      <c r="F78" s="236">
        <v>6</v>
      </c>
      <c r="G78" s="237">
        <v>9</v>
      </c>
      <c r="H78" s="238">
        <f>IF(ISERROR(F78-G78),"n/a",F78-G78)</f>
        <v>-3</v>
      </c>
      <c r="I78" s="239">
        <f>IF(ISERROR(H78/G78),"n/a",(H78/G78))</f>
        <v>-0.33333333333333331</v>
      </c>
      <c r="J78" s="240">
        <v>1</v>
      </c>
      <c r="K78" s="241">
        <v>3</v>
      </c>
      <c r="L78" s="242">
        <f>IF(ISERROR(J78-K78),"n/a",J78-K78)</f>
        <v>-2</v>
      </c>
      <c r="M78" s="243">
        <f>IF(ISERROR(L78/K78),"n/a",(L78/K78))</f>
        <v>-0.66666666666666663</v>
      </c>
      <c r="N78" s="103">
        <v>1</v>
      </c>
      <c r="O78" s="104">
        <v>3</v>
      </c>
      <c r="P78" s="105">
        <f t="shared" si="151"/>
        <v>-2</v>
      </c>
      <c r="Q78" s="293">
        <f t="shared" si="152"/>
        <v>-0.66666666666666663</v>
      </c>
      <c r="R78" s="137">
        <v>1</v>
      </c>
      <c r="S78" s="140">
        <v>3</v>
      </c>
      <c r="T78" s="141">
        <f t="shared" si="153"/>
        <v>-2</v>
      </c>
      <c r="U78" s="205">
        <f t="shared" si="154"/>
        <v>-0.66666666666666663</v>
      </c>
    </row>
    <row r="79" spans="1:22" ht="27.75" customHeight="1" x14ac:dyDescent="0.2">
      <c r="A79" s="193" t="s">
        <v>30</v>
      </c>
      <c r="B79" s="106">
        <f>B80</f>
        <v>225</v>
      </c>
      <c r="C79" s="107">
        <f>C80</f>
        <v>276</v>
      </c>
      <c r="D79" s="108">
        <f>IF(ISERROR(B79-C79),"n/a",B79-C79)</f>
        <v>-51</v>
      </c>
      <c r="E79" s="109">
        <f>IF(ISERROR(D79/C79),"n/a",(D79/C79))</f>
        <v>-0.18478260869565216</v>
      </c>
      <c r="F79" s="194">
        <f>F80</f>
        <v>74</v>
      </c>
      <c r="G79" s="195">
        <f>G80</f>
        <v>104</v>
      </c>
      <c r="H79" s="110">
        <f>IF(ISERROR(F79-G79),"n/a",F79-G79)</f>
        <v>-30</v>
      </c>
      <c r="I79" s="111">
        <f>IF(ISERROR(H79/G79),"n/a",(H79/G79))</f>
        <v>-0.28846153846153844</v>
      </c>
      <c r="J79" s="196">
        <f>J80</f>
        <v>13</v>
      </c>
      <c r="K79" s="197">
        <f>K80</f>
        <v>14</v>
      </c>
      <c r="L79" s="112">
        <f>IF(ISERROR(J79-K79),"n/a",J79-K79)</f>
        <v>-1</v>
      </c>
      <c r="M79" s="113">
        <f>IF(ISERROR(L79/K79),"n/a",(L79/K79))</f>
        <v>-7.1428571428571425E-2</v>
      </c>
      <c r="N79" s="198">
        <f>N80</f>
        <v>13</v>
      </c>
      <c r="O79" s="199">
        <f>O80</f>
        <v>14</v>
      </c>
      <c r="P79" s="114">
        <f>IF(ISERROR(N79-O79),"n/a",N79-O79)</f>
        <v>-1</v>
      </c>
      <c r="Q79" s="294">
        <f>IF(ISERROR(P79/O79),"n/a",(P79/O79))</f>
        <v>-7.1428571428571425E-2</v>
      </c>
      <c r="R79" s="200">
        <f>R80</f>
        <v>11</v>
      </c>
      <c r="S79" s="201">
        <f>S80</f>
        <v>13</v>
      </c>
      <c r="T79" s="142">
        <f>IF(ISERROR(R79-S79),"n/a",R79-S79)</f>
        <v>-2</v>
      </c>
      <c r="U79" s="206">
        <f>IF(ISERROR(T79/S79),"n/a",(T79/S79))</f>
        <v>-0.15384615384615385</v>
      </c>
    </row>
    <row r="80" spans="1:22" s="82" customFormat="1" x14ac:dyDescent="0.2">
      <c r="A80" s="41" t="s">
        <v>20</v>
      </c>
      <c r="B80" s="118">
        <v>225</v>
      </c>
      <c r="C80" s="119">
        <v>276</v>
      </c>
      <c r="D80" s="120">
        <f>IF(ISERROR(B80-C80),"n/a",B80-C80)</f>
        <v>-51</v>
      </c>
      <c r="E80" s="121">
        <f>IF(ISERROR(D80/C80),"n/a",(D80/C80))</f>
        <v>-0.18478260869565216</v>
      </c>
      <c r="F80" s="122">
        <v>74</v>
      </c>
      <c r="G80" s="123">
        <v>104</v>
      </c>
      <c r="H80" s="124">
        <f>IF(ISERROR(F80-G80),"n/a",F80-G80)</f>
        <v>-30</v>
      </c>
      <c r="I80" s="125">
        <f>IF(ISERROR(H80/G80),"n/a",(H80/G80))</f>
        <v>-0.28846153846153844</v>
      </c>
      <c r="J80" s="126">
        <v>13</v>
      </c>
      <c r="K80" s="127">
        <v>14</v>
      </c>
      <c r="L80" s="128">
        <f>IF(ISERROR(J80-K80),"n/a",J80-K80)</f>
        <v>-1</v>
      </c>
      <c r="M80" s="129">
        <f>IF(ISERROR(L80/K80),"n/a",(L80/K80))</f>
        <v>-7.1428571428571425E-2</v>
      </c>
      <c r="N80" s="143">
        <v>13</v>
      </c>
      <c r="O80" s="144">
        <v>14</v>
      </c>
      <c r="P80" s="145">
        <f>IF(ISERROR(N80-O80),"n/a",N80-O80)</f>
        <v>-1</v>
      </c>
      <c r="Q80" s="295">
        <f>IF(ISERROR(P80/O80),"n/a",(P80/O80))</f>
        <v>-7.1428571428571425E-2</v>
      </c>
      <c r="R80" s="146">
        <v>11</v>
      </c>
      <c r="S80" s="147">
        <v>13</v>
      </c>
      <c r="T80" s="148">
        <f>IF(ISERROR(R80-S80),"n/a",R80-S80)</f>
        <v>-2</v>
      </c>
      <c r="U80" s="207">
        <f>IF(ISERROR(T80/S80),"n/a",(T80/S80))</f>
        <v>-0.15384615384615385</v>
      </c>
      <c r="V80" s="301"/>
    </row>
    <row r="81" spans="1:22" ht="27.75" customHeight="1" x14ac:dyDescent="0.2">
      <c r="A81" s="192" t="s">
        <v>33</v>
      </c>
      <c r="B81" s="106">
        <f>B82</f>
        <v>19</v>
      </c>
      <c r="C81" s="107">
        <f>C82</f>
        <v>18</v>
      </c>
      <c r="D81" s="108">
        <f t="shared" si="141"/>
        <v>1</v>
      </c>
      <c r="E81" s="109">
        <f t="shared" si="142"/>
        <v>5.5555555555555552E-2</v>
      </c>
      <c r="F81" s="194">
        <f>F82</f>
        <v>1</v>
      </c>
      <c r="G81" s="195">
        <f>G82</f>
        <v>7</v>
      </c>
      <c r="H81" s="110">
        <f t="shared" si="143"/>
        <v>-6</v>
      </c>
      <c r="I81" s="111">
        <f t="shared" si="144"/>
        <v>-0.8571428571428571</v>
      </c>
      <c r="J81" s="196">
        <f>J82</f>
        <v>0</v>
      </c>
      <c r="K81" s="197">
        <f>K82</f>
        <v>1</v>
      </c>
      <c r="L81" s="112">
        <f t="shared" si="145"/>
        <v>-1</v>
      </c>
      <c r="M81" s="113">
        <f t="shared" si="146"/>
        <v>-1</v>
      </c>
      <c r="N81" s="198">
        <f>N82</f>
        <v>0</v>
      </c>
      <c r="O81" s="199">
        <f>O82</f>
        <v>1</v>
      </c>
      <c r="P81" s="114">
        <f t="shared" si="147"/>
        <v>-1</v>
      </c>
      <c r="Q81" s="294">
        <f t="shared" si="148"/>
        <v>-1</v>
      </c>
      <c r="R81" s="200">
        <f>R82</f>
        <v>0</v>
      </c>
      <c r="S81" s="201">
        <f>S82</f>
        <v>1</v>
      </c>
      <c r="T81" s="142">
        <f t="shared" si="149"/>
        <v>-1</v>
      </c>
      <c r="U81" s="206">
        <f t="shared" si="150"/>
        <v>-1</v>
      </c>
    </row>
    <row r="82" spans="1:22" s="82" customFormat="1" ht="13.5" thickBot="1" x14ac:dyDescent="0.25">
      <c r="A82" s="214" t="s">
        <v>20</v>
      </c>
      <c r="B82" s="215">
        <v>19</v>
      </c>
      <c r="C82" s="216">
        <v>18</v>
      </c>
      <c r="D82" s="130">
        <f t="shared" si="141"/>
        <v>1</v>
      </c>
      <c r="E82" s="217">
        <f t="shared" si="142"/>
        <v>5.5555555555555552E-2</v>
      </c>
      <c r="F82" s="218">
        <v>1</v>
      </c>
      <c r="G82" s="219">
        <v>7</v>
      </c>
      <c r="H82" s="220">
        <f t="shared" si="143"/>
        <v>-6</v>
      </c>
      <c r="I82" s="221">
        <f t="shared" si="144"/>
        <v>-0.8571428571428571</v>
      </c>
      <c r="J82" s="222">
        <v>0</v>
      </c>
      <c r="K82" s="223">
        <v>1</v>
      </c>
      <c r="L82" s="224">
        <f t="shared" si="145"/>
        <v>-1</v>
      </c>
      <c r="M82" s="225">
        <f t="shared" si="146"/>
        <v>-1</v>
      </c>
      <c r="N82" s="226">
        <v>0</v>
      </c>
      <c r="O82" s="227">
        <v>1</v>
      </c>
      <c r="P82" s="228">
        <f t="shared" si="147"/>
        <v>-1</v>
      </c>
      <c r="Q82" s="297">
        <f t="shared" si="148"/>
        <v>-1</v>
      </c>
      <c r="R82" s="149">
        <v>0</v>
      </c>
      <c r="S82" s="150">
        <v>1</v>
      </c>
      <c r="T82" s="151">
        <f t="shared" si="149"/>
        <v>-1</v>
      </c>
      <c r="U82" s="208">
        <f t="shared" si="150"/>
        <v>-1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427</v>
      </c>
      <c r="C83" s="65">
        <f>C84+C91</f>
        <v>296</v>
      </c>
      <c r="D83" s="66">
        <f t="shared" si="141"/>
        <v>131</v>
      </c>
      <c r="E83" s="67">
        <f t="shared" si="142"/>
        <v>0.44256756756756754</v>
      </c>
      <c r="F83" s="68">
        <f>F84+F91</f>
        <v>369</v>
      </c>
      <c r="G83" s="69">
        <f>G84+G91</f>
        <v>286</v>
      </c>
      <c r="H83" s="70">
        <f t="shared" si="143"/>
        <v>83</v>
      </c>
      <c r="I83" s="71">
        <f t="shared" si="144"/>
        <v>0.29020979020979021</v>
      </c>
      <c r="J83" s="72">
        <f>J84+J91</f>
        <v>67</v>
      </c>
      <c r="K83" s="73">
        <f>K84+K91</f>
        <v>55</v>
      </c>
      <c r="L83" s="74">
        <f t="shared" si="145"/>
        <v>12</v>
      </c>
      <c r="M83" s="75">
        <f t="shared" si="146"/>
        <v>0.21818181818181817</v>
      </c>
      <c r="N83" s="76">
        <f>N84+N91</f>
        <v>64</v>
      </c>
      <c r="O83" s="77">
        <f>O84+O91</f>
        <v>55</v>
      </c>
      <c r="P83" s="78">
        <f t="shared" si="147"/>
        <v>9</v>
      </c>
      <c r="Q83" s="292">
        <f t="shared" si="148"/>
        <v>0.16363636363636364</v>
      </c>
      <c r="R83" s="136">
        <f>R84+R91</f>
        <v>64</v>
      </c>
      <c r="S83" s="138">
        <f>S84+S91</f>
        <v>52</v>
      </c>
      <c r="T83" s="139">
        <f t="shared" si="149"/>
        <v>12</v>
      </c>
      <c r="U83" s="204">
        <f t="shared" si="150"/>
        <v>0.23076923076923078</v>
      </c>
      <c r="V83" s="299"/>
    </row>
    <row r="84" spans="1:22" ht="20.25" customHeight="1" thickBot="1" x14ac:dyDescent="0.25">
      <c r="A84" s="79" t="s">
        <v>7</v>
      </c>
      <c r="B84" s="64">
        <f>B85+B89+B87</f>
        <v>313</v>
      </c>
      <c r="C84" s="65">
        <f>C85+C89+C87</f>
        <v>202</v>
      </c>
      <c r="D84" s="66">
        <f t="shared" si="141"/>
        <v>111</v>
      </c>
      <c r="E84" s="67">
        <f t="shared" si="142"/>
        <v>0.54950495049504955</v>
      </c>
      <c r="F84" s="68">
        <f>F85+F89+F87</f>
        <v>268</v>
      </c>
      <c r="G84" s="69">
        <f>G85+G89+G87</f>
        <v>197</v>
      </c>
      <c r="H84" s="70">
        <f t="shared" si="143"/>
        <v>71</v>
      </c>
      <c r="I84" s="71">
        <f t="shared" si="144"/>
        <v>0.3604060913705584</v>
      </c>
      <c r="J84" s="72">
        <f>J85+J89+J87</f>
        <v>44</v>
      </c>
      <c r="K84" s="73">
        <f>K85+K89+K87</f>
        <v>40</v>
      </c>
      <c r="L84" s="74">
        <f t="shared" si="145"/>
        <v>4</v>
      </c>
      <c r="M84" s="75">
        <f t="shared" si="146"/>
        <v>0.1</v>
      </c>
      <c r="N84" s="76">
        <f>N85+N89+N87</f>
        <v>42</v>
      </c>
      <c r="O84" s="77">
        <f>O85+O89+O87</f>
        <v>40</v>
      </c>
      <c r="P84" s="78">
        <f t="shared" si="147"/>
        <v>2</v>
      </c>
      <c r="Q84" s="292">
        <f t="shared" si="148"/>
        <v>0.05</v>
      </c>
      <c r="R84" s="136">
        <f>R85+R89+R87</f>
        <v>42</v>
      </c>
      <c r="S84" s="138">
        <f>S85+S89+S87</f>
        <v>38</v>
      </c>
      <c r="T84" s="139">
        <f t="shared" si="149"/>
        <v>4</v>
      </c>
      <c r="U84" s="204">
        <f t="shared" si="150"/>
        <v>0.10526315789473684</v>
      </c>
    </row>
    <row r="85" spans="1:22" ht="27.75" customHeight="1" x14ac:dyDescent="0.2">
      <c r="A85" s="192" t="s">
        <v>31</v>
      </c>
      <c r="B85" s="91">
        <f>B86</f>
        <v>280</v>
      </c>
      <c r="C85" s="93">
        <f>C86</f>
        <v>189</v>
      </c>
      <c r="D85" s="93">
        <f t="shared" si="141"/>
        <v>91</v>
      </c>
      <c r="E85" s="94">
        <f t="shared" si="142"/>
        <v>0.48148148148148145</v>
      </c>
      <c r="F85" s="95">
        <f>F86</f>
        <v>244</v>
      </c>
      <c r="G85" s="97">
        <f>G86</f>
        <v>187</v>
      </c>
      <c r="H85" s="97">
        <f t="shared" si="143"/>
        <v>57</v>
      </c>
      <c r="I85" s="98">
        <f t="shared" si="144"/>
        <v>0.30481283422459893</v>
      </c>
      <c r="J85" s="99">
        <f>J86</f>
        <v>43</v>
      </c>
      <c r="K85" s="101">
        <f>K86</f>
        <v>40</v>
      </c>
      <c r="L85" s="101">
        <f t="shared" si="145"/>
        <v>3</v>
      </c>
      <c r="M85" s="102">
        <f t="shared" si="146"/>
        <v>7.4999999999999997E-2</v>
      </c>
      <c r="N85" s="103">
        <f>N86</f>
        <v>41</v>
      </c>
      <c r="O85" s="286">
        <f>O86</f>
        <v>40</v>
      </c>
      <c r="P85" s="105">
        <f t="shared" si="147"/>
        <v>1</v>
      </c>
      <c r="Q85" s="293">
        <f t="shared" si="148"/>
        <v>2.5000000000000001E-2</v>
      </c>
      <c r="R85" s="137">
        <f>R86</f>
        <v>41</v>
      </c>
      <c r="S85" s="141">
        <f>S86</f>
        <v>38</v>
      </c>
      <c r="T85" s="141">
        <f t="shared" si="149"/>
        <v>3</v>
      </c>
      <c r="U85" s="205">
        <f t="shared" si="150"/>
        <v>7.8947368421052627E-2</v>
      </c>
    </row>
    <row r="86" spans="1:22" x14ac:dyDescent="0.2">
      <c r="A86" s="41" t="s">
        <v>20</v>
      </c>
      <c r="B86" s="268">
        <v>280</v>
      </c>
      <c r="C86" s="269">
        <v>189</v>
      </c>
      <c r="D86" s="202">
        <f t="shared" si="141"/>
        <v>91</v>
      </c>
      <c r="E86" s="267">
        <f t="shared" si="142"/>
        <v>0.48148148148148145</v>
      </c>
      <c r="F86" s="308">
        <v>244</v>
      </c>
      <c r="G86" s="304">
        <v>187</v>
      </c>
      <c r="H86" s="304">
        <f t="shared" si="143"/>
        <v>57</v>
      </c>
      <c r="I86" s="305">
        <f t="shared" si="144"/>
        <v>0.30481283422459893</v>
      </c>
      <c r="J86" s="276">
        <v>43</v>
      </c>
      <c r="K86" s="306">
        <v>40</v>
      </c>
      <c r="L86" s="306">
        <f t="shared" si="145"/>
        <v>3</v>
      </c>
      <c r="M86" s="307">
        <f t="shared" si="146"/>
        <v>7.4999999999999997E-2</v>
      </c>
      <c r="N86" s="309">
        <v>41</v>
      </c>
      <c r="O86" s="286">
        <v>40</v>
      </c>
      <c r="P86" s="286">
        <f t="shared" si="147"/>
        <v>1</v>
      </c>
      <c r="Q86" s="296">
        <f t="shared" si="148"/>
        <v>2.5000000000000001E-2</v>
      </c>
      <c r="R86" s="310">
        <v>41</v>
      </c>
      <c r="S86" s="289">
        <v>38</v>
      </c>
      <c r="T86" s="289">
        <f t="shared" si="149"/>
        <v>3</v>
      </c>
      <c r="U86" s="290">
        <f t="shared" si="150"/>
        <v>7.8947368421052627E-2</v>
      </c>
    </row>
    <row r="87" spans="1:22" s="83" customFormat="1" ht="27.75" customHeight="1" x14ac:dyDescent="0.2">
      <c r="A87" s="193" t="s">
        <v>30</v>
      </c>
      <c r="B87" s="106">
        <f>B88</f>
        <v>19</v>
      </c>
      <c r="C87" s="107">
        <f>C88</f>
        <v>7</v>
      </c>
      <c r="D87" s="108">
        <f>IF(ISERROR(B87-C87),"n/a",B87-C87)</f>
        <v>12</v>
      </c>
      <c r="E87" s="109">
        <f>IF(ISERROR(D87/C87),"n/a",(D87/C87))</f>
        <v>1.7142857142857142</v>
      </c>
      <c r="F87" s="194">
        <f>F88</f>
        <v>13</v>
      </c>
      <c r="G87" s="195">
        <f>G88</f>
        <v>5</v>
      </c>
      <c r="H87" s="110">
        <f>IF(ISERROR(F87-G87),"n/a",F87-G87)</f>
        <v>8</v>
      </c>
      <c r="I87" s="111">
        <f>IF(ISERROR(H87/G87),"n/a",(H87/G87))</f>
        <v>1.6</v>
      </c>
      <c r="J87" s="196">
        <f>J88</f>
        <v>1</v>
      </c>
      <c r="K87" s="197">
        <f>K88</f>
        <v>0</v>
      </c>
      <c r="L87" s="112">
        <f>IF(ISERROR(J87-K87),"n/a",J87-K87)</f>
        <v>1</v>
      </c>
      <c r="M87" s="113" t="str">
        <f>IF(ISERROR(L87/K87),"n/a",(L87/K87))</f>
        <v>n/a</v>
      </c>
      <c r="N87" s="198">
        <f>N88</f>
        <v>1</v>
      </c>
      <c r="O87" s="199">
        <f>O88</f>
        <v>0</v>
      </c>
      <c r="P87" s="114">
        <f>IF(ISERROR(N87-O87),"n/a",N87-O87)</f>
        <v>1</v>
      </c>
      <c r="Q87" s="294" t="str">
        <f>IF(ISERROR(P87/O87),"n/a",(P87/O87))</f>
        <v>n/a</v>
      </c>
      <c r="R87" s="200">
        <f>R88</f>
        <v>1</v>
      </c>
      <c r="S87" s="201">
        <f>S88</f>
        <v>0</v>
      </c>
      <c r="T87" s="142">
        <f>IF(ISERROR(R87-S87),"n/a",R87-S87)</f>
        <v>1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19</v>
      </c>
      <c r="C88" s="119">
        <v>7</v>
      </c>
      <c r="D88" s="120">
        <f>IF(ISERROR(B88-C88),"n/a",B88-C88)</f>
        <v>12</v>
      </c>
      <c r="E88" s="121">
        <f>IF(ISERROR(D88/C88),"n/a",(D88/C88))</f>
        <v>1.7142857142857142</v>
      </c>
      <c r="F88" s="122">
        <v>13</v>
      </c>
      <c r="G88" s="123">
        <v>5</v>
      </c>
      <c r="H88" s="124">
        <f>IF(ISERROR(F88-G88),"n/a",F88-G88)</f>
        <v>8</v>
      </c>
      <c r="I88" s="125">
        <f>IF(ISERROR(H88/G88),"n/a",(H88/G88))</f>
        <v>1.6</v>
      </c>
      <c r="J88" s="126">
        <v>1</v>
      </c>
      <c r="K88" s="127">
        <v>0</v>
      </c>
      <c r="L88" s="128">
        <f>IF(ISERROR(J88-K88),"n/a",J88-K88)</f>
        <v>1</v>
      </c>
      <c r="M88" s="129" t="str">
        <f>IF(ISERROR(L88/K88),"n/a",(L88/K88))</f>
        <v>n/a</v>
      </c>
      <c r="N88" s="143">
        <v>1</v>
      </c>
      <c r="O88" s="144">
        <v>0</v>
      </c>
      <c r="P88" s="145">
        <f>IF(ISERROR(N88-O88),"n/a",N88-O88)</f>
        <v>1</v>
      </c>
      <c r="Q88" s="295" t="str">
        <f>IF(ISERROR(P88/O88),"n/a",(P88/O88))</f>
        <v>n/a</v>
      </c>
      <c r="R88" s="146">
        <v>1</v>
      </c>
      <c r="S88" s="147">
        <v>0</v>
      </c>
      <c r="T88" s="148">
        <f>IF(ISERROR(R88-S88),"n/a",R88-S88)</f>
        <v>1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14</v>
      </c>
      <c r="C89" s="107">
        <f>C90</f>
        <v>6</v>
      </c>
      <c r="D89" s="108">
        <f t="shared" ref="D89:D92" si="155">IF(ISERROR(B89-C89),"n/a",B89-C89)</f>
        <v>8</v>
      </c>
      <c r="E89" s="109">
        <f t="shared" ref="E89:E92" si="156">IF(ISERROR(D89/C89),"n/a",(D89/C89))</f>
        <v>1.3333333333333333</v>
      </c>
      <c r="F89" s="194">
        <f>F90</f>
        <v>11</v>
      </c>
      <c r="G89" s="195">
        <f>G90</f>
        <v>5</v>
      </c>
      <c r="H89" s="110">
        <f t="shared" ref="H89:H92" si="157">IF(ISERROR(F89-G89),"n/a",F89-G89)</f>
        <v>6</v>
      </c>
      <c r="I89" s="111">
        <f t="shared" ref="I89:I92" si="158">IF(ISERROR(H89/G89),"n/a",(H89/G89))</f>
        <v>1.2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14</v>
      </c>
      <c r="C90" s="119">
        <v>6</v>
      </c>
      <c r="D90" s="120">
        <f t="shared" si="155"/>
        <v>8</v>
      </c>
      <c r="E90" s="121">
        <f t="shared" si="156"/>
        <v>1.3333333333333333</v>
      </c>
      <c r="F90" s="122">
        <v>11</v>
      </c>
      <c r="G90" s="123">
        <v>5</v>
      </c>
      <c r="H90" s="124">
        <f t="shared" si="157"/>
        <v>6</v>
      </c>
      <c r="I90" s="125">
        <f t="shared" si="158"/>
        <v>1.2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114</v>
      </c>
      <c r="C91" s="65">
        <f>C92+C97+C95</f>
        <v>94</v>
      </c>
      <c r="D91" s="66">
        <f t="shared" si="155"/>
        <v>20</v>
      </c>
      <c r="E91" s="67">
        <f t="shared" si="156"/>
        <v>0.21276595744680851</v>
      </c>
      <c r="F91" s="68">
        <f>F92+F97+F95</f>
        <v>101</v>
      </c>
      <c r="G91" s="69">
        <f>G92+G97+G95</f>
        <v>89</v>
      </c>
      <c r="H91" s="70">
        <f t="shared" si="157"/>
        <v>12</v>
      </c>
      <c r="I91" s="71">
        <f t="shared" si="158"/>
        <v>0.1348314606741573</v>
      </c>
      <c r="J91" s="72">
        <f>J92+J97+J95</f>
        <v>23</v>
      </c>
      <c r="K91" s="73">
        <f>K92+K97+K95</f>
        <v>15</v>
      </c>
      <c r="L91" s="74">
        <f t="shared" si="159"/>
        <v>8</v>
      </c>
      <c r="M91" s="75">
        <f t="shared" si="160"/>
        <v>0.53333333333333333</v>
      </c>
      <c r="N91" s="76">
        <f>N92+N97+N95</f>
        <v>22</v>
      </c>
      <c r="O91" s="77">
        <f>O92+O97+O95</f>
        <v>15</v>
      </c>
      <c r="P91" s="78">
        <f t="shared" si="161"/>
        <v>7</v>
      </c>
      <c r="Q91" s="292">
        <f t="shared" si="162"/>
        <v>0.46666666666666667</v>
      </c>
      <c r="R91" s="136">
        <f>R92+R97+R95</f>
        <v>22</v>
      </c>
      <c r="S91" s="138">
        <f>S92+S97+S95</f>
        <v>14</v>
      </c>
      <c r="T91" s="139">
        <f t="shared" si="163"/>
        <v>8</v>
      </c>
      <c r="U91" s="204">
        <f t="shared" si="164"/>
        <v>0.5714285714285714</v>
      </c>
      <c r="V91" s="300"/>
    </row>
    <row r="92" spans="1:22" ht="27.75" customHeight="1" x14ac:dyDescent="0.2">
      <c r="A92" s="192" t="s">
        <v>31</v>
      </c>
      <c r="B92" s="91">
        <f>SUM(B93:B94)</f>
        <v>104</v>
      </c>
      <c r="C92" s="92">
        <f>SUM(C93:C94)</f>
        <v>92</v>
      </c>
      <c r="D92" s="93">
        <f t="shared" si="155"/>
        <v>12</v>
      </c>
      <c r="E92" s="94">
        <f t="shared" si="156"/>
        <v>0.13043478260869565</v>
      </c>
      <c r="F92" s="95">
        <f>SUM(F93:F94)</f>
        <v>97</v>
      </c>
      <c r="G92" s="96">
        <f>SUM(G93:G94)</f>
        <v>87</v>
      </c>
      <c r="H92" s="97">
        <f t="shared" si="157"/>
        <v>10</v>
      </c>
      <c r="I92" s="98">
        <f t="shared" si="158"/>
        <v>0.11494252873563218</v>
      </c>
      <c r="J92" s="99">
        <f>SUM(J93:J94)</f>
        <v>23</v>
      </c>
      <c r="K92" s="100">
        <f>SUM(K93:K94)</f>
        <v>15</v>
      </c>
      <c r="L92" s="101">
        <f t="shared" si="159"/>
        <v>8</v>
      </c>
      <c r="M92" s="102">
        <f t="shared" si="160"/>
        <v>0.53333333333333333</v>
      </c>
      <c r="N92" s="103">
        <f>SUM(N93:N94)</f>
        <v>22</v>
      </c>
      <c r="O92" s="104">
        <f>SUM(O93:O94)</f>
        <v>15</v>
      </c>
      <c r="P92" s="105">
        <f t="shared" si="161"/>
        <v>7</v>
      </c>
      <c r="Q92" s="293">
        <f t="shared" si="162"/>
        <v>0.46666666666666667</v>
      </c>
      <c r="R92" s="137">
        <f>SUM(R93:R94)</f>
        <v>22</v>
      </c>
      <c r="S92" s="140">
        <f>SUM(S93:S94)</f>
        <v>14</v>
      </c>
      <c r="T92" s="141">
        <f t="shared" si="163"/>
        <v>8</v>
      </c>
      <c r="U92" s="205">
        <f t="shared" si="164"/>
        <v>0.5714285714285714</v>
      </c>
    </row>
    <row r="93" spans="1:22" x14ac:dyDescent="0.2">
      <c r="A93" s="41" t="s">
        <v>20</v>
      </c>
      <c r="B93" s="268">
        <v>102</v>
      </c>
      <c r="C93" s="269">
        <v>87</v>
      </c>
      <c r="D93" s="270">
        <f>IF(ISERROR(B93-C93),"n/a",B93-C93)</f>
        <v>15</v>
      </c>
      <c r="E93" s="271">
        <f>IF(ISERROR(D93/C93),"n/a",(D93/C93))</f>
        <v>0.17241379310344829</v>
      </c>
      <c r="F93" s="272">
        <v>95</v>
      </c>
      <c r="G93" s="273">
        <v>83</v>
      </c>
      <c r="H93" s="274">
        <v>0</v>
      </c>
      <c r="I93" s="275">
        <f>IF(ISERROR(H93/G93),"n/a",(H93/G93))</f>
        <v>0</v>
      </c>
      <c r="J93" s="276">
        <v>22</v>
      </c>
      <c r="K93" s="277">
        <v>15</v>
      </c>
      <c r="L93" s="278">
        <f>IF(ISERROR(J93-K93),"n/a",J93-K93)</f>
        <v>7</v>
      </c>
      <c r="M93" s="279">
        <f>IF(ISERROR(L93/K93),"n/a",(L93/K93))</f>
        <v>0.46666666666666667</v>
      </c>
      <c r="N93" s="284">
        <v>21</v>
      </c>
      <c r="O93" s="285">
        <v>15</v>
      </c>
      <c r="P93" s="286">
        <f t="shared" si="161"/>
        <v>6</v>
      </c>
      <c r="Q93" s="296">
        <f t="shared" si="162"/>
        <v>0.4</v>
      </c>
      <c r="R93" s="287">
        <v>21</v>
      </c>
      <c r="S93" s="288">
        <v>14</v>
      </c>
      <c r="T93" s="289">
        <f t="shared" si="163"/>
        <v>7</v>
      </c>
      <c r="U93" s="290">
        <f t="shared" si="164"/>
        <v>0.5</v>
      </c>
    </row>
    <row r="94" spans="1:22" x14ac:dyDescent="0.2">
      <c r="A94" s="41" t="s">
        <v>23</v>
      </c>
      <c r="B94" s="118">
        <v>2</v>
      </c>
      <c r="C94" s="119">
        <v>5</v>
      </c>
      <c r="D94" s="120">
        <f>IF(ISERROR(B94-C94),"n/a",B94-C94)</f>
        <v>-3</v>
      </c>
      <c r="E94" s="121">
        <f>IF(ISERROR(D94/C94),"n/a",(D94/C94))</f>
        <v>-0.6</v>
      </c>
      <c r="F94" s="122">
        <v>2</v>
      </c>
      <c r="G94" s="123">
        <v>4</v>
      </c>
      <c r="H94" s="124">
        <f>IF(ISERROR(F94-G94),"n/a",F94-G94)</f>
        <v>-2</v>
      </c>
      <c r="I94" s="125">
        <f>IF(ISERROR(H94/G94),"n/a",(H94/G94))</f>
        <v>-0.5</v>
      </c>
      <c r="J94" s="126">
        <v>1</v>
      </c>
      <c r="K94" s="127">
        <v>0</v>
      </c>
      <c r="L94" s="128">
        <f>IF(ISERROR(J94-K94),"n/a",J94-K94)</f>
        <v>1</v>
      </c>
      <c r="M94" s="129" t="str">
        <f>IF(ISERROR(L94/K94),"n/a",(L94/K94))</f>
        <v>n/a</v>
      </c>
      <c r="N94" s="103">
        <v>1</v>
      </c>
      <c r="O94" s="104">
        <v>0</v>
      </c>
      <c r="P94" s="105">
        <f t="shared" si="161"/>
        <v>1</v>
      </c>
      <c r="Q94" s="293" t="str">
        <f t="shared" si="162"/>
        <v>n/a</v>
      </c>
      <c r="R94" s="137">
        <v>1</v>
      </c>
      <c r="S94" s="140">
        <v>0</v>
      </c>
      <c r="T94" s="141">
        <f t="shared" si="163"/>
        <v>1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4</v>
      </c>
      <c r="C95" s="107">
        <f>C96</f>
        <v>2</v>
      </c>
      <c r="D95" s="108">
        <f>IF(ISERROR(B95-C95),"n/a",B95-C95)</f>
        <v>2</v>
      </c>
      <c r="E95" s="109">
        <f>IF(ISERROR(D95/C95),"n/a",(D95/C95))</f>
        <v>1</v>
      </c>
      <c r="F95" s="194">
        <f>F96</f>
        <v>4</v>
      </c>
      <c r="G95" s="195">
        <f>G96</f>
        <v>2</v>
      </c>
      <c r="H95" s="110">
        <f>IF(ISERROR(F95-G95),"n/a",F95-G95)</f>
        <v>2</v>
      </c>
      <c r="I95" s="111">
        <f>IF(ISERROR(H95/G95),"n/a",(H95/G95))</f>
        <v>1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4</v>
      </c>
      <c r="C96" s="119">
        <v>2</v>
      </c>
      <c r="D96" s="120">
        <f>IF(ISERROR(B96-C96),"n/a",B96-C96)</f>
        <v>2</v>
      </c>
      <c r="E96" s="121">
        <f>IF(ISERROR(D96/C96),"n/a",(D96/C96))</f>
        <v>1</v>
      </c>
      <c r="F96" s="122">
        <v>4</v>
      </c>
      <c r="G96" s="123">
        <v>2</v>
      </c>
      <c r="H96" s="124">
        <f>IF(ISERROR(F96-G96),"n/a",F96-G96)</f>
        <v>2</v>
      </c>
      <c r="I96" s="125">
        <f>IF(ISERROR(H96/G96),"n/a",(H96/G96))</f>
        <v>1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6</v>
      </c>
      <c r="C97" s="107">
        <f>C98</f>
        <v>0</v>
      </c>
      <c r="D97" s="108">
        <f t="shared" ref="D97:D98" si="165">IF(ISERROR(B97-C97),"n/a",B97-C97)</f>
        <v>6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6</v>
      </c>
      <c r="C98" s="216">
        <v>0</v>
      </c>
      <c r="D98" s="130">
        <f t="shared" si="165"/>
        <v>6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5" orientation="portrait" r:id="rId1"/>
  <headerFooter>
    <oddHeader>&amp;C&amp;F
&amp;A&amp;R&amp;P of &amp;N</oddHeader>
    <oddFooter>&amp;LPrepared by: Information Technology Solutions
Job Name: UGAP099AX&amp;RPrepared Date: 1/22/2021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5" t="s">
        <v>9</v>
      </c>
      <c r="B1" s="375"/>
      <c r="C1" s="375"/>
      <c r="D1" s="375"/>
      <c r="E1" s="35"/>
    </row>
    <row r="2" spans="1:5" ht="15.75" x14ac:dyDescent="0.25">
      <c r="A2" s="375" t="s">
        <v>56</v>
      </c>
      <c r="B2" s="375"/>
      <c r="C2" s="375"/>
      <c r="D2" s="375"/>
      <c r="E2" s="35"/>
    </row>
    <row r="3" spans="1:5" s="5" customFormat="1" ht="15.75" x14ac:dyDescent="0.25">
      <c r="A3" s="376" t="str">
        <f>Summary!A3</f>
        <v>Fall 2021</v>
      </c>
      <c r="B3" s="376"/>
      <c r="C3" s="376"/>
      <c r="D3" s="376"/>
      <c r="E3" s="36"/>
    </row>
    <row r="4" spans="1:5" ht="15.75" x14ac:dyDescent="0.25">
      <c r="A4" s="377" t="str">
        <f>Summary!A4</f>
        <v>as of Friday, October 8, 2021</v>
      </c>
      <c r="B4" s="377"/>
      <c r="C4" s="377"/>
      <c r="D4" s="377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0" t="s">
        <v>7</v>
      </c>
      <c r="B6" s="421"/>
      <c r="C6" s="421"/>
      <c r="D6" s="422"/>
      <c r="E6" s="35"/>
    </row>
    <row r="7" spans="1:5" ht="15.75" x14ac:dyDescent="0.25">
      <c r="A7" s="418" t="s">
        <v>12</v>
      </c>
      <c r="B7" s="361" t="str">
        <f>(Summary!B6)</f>
        <v>Fall 2021</v>
      </c>
      <c r="C7" s="362" t="str">
        <f>Summary!C6</f>
        <v>Fall 2020</v>
      </c>
      <c r="D7" s="416" t="s">
        <v>1</v>
      </c>
      <c r="E7" s="35"/>
    </row>
    <row r="8" spans="1:5" ht="15.75" x14ac:dyDescent="0.2">
      <c r="A8" s="419"/>
      <c r="B8" s="87" t="str">
        <f>(Summary!B7)</f>
        <v>as of 10/8/21</v>
      </c>
      <c r="C8" s="349" t="str">
        <f>Summary!C7</f>
        <v>as of 10/8/20</v>
      </c>
      <c r="D8" s="417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0.64131317342930505</v>
      </c>
      <c r="C10" s="10">
        <f>IF(ISERROR(Summary!C48/Summary!C10),"n/a",Summary!C48/Summary!C10)</f>
        <v>0.65607109879963066</v>
      </c>
      <c r="D10" s="12">
        <f>IF(ISERROR(B10-C10),"n/a",B10-C10)</f>
        <v>-1.4757925370325609E-2</v>
      </c>
      <c r="E10" s="35"/>
    </row>
    <row r="11" spans="1:5" ht="15" x14ac:dyDescent="0.2">
      <c r="A11" s="14" t="s">
        <v>14</v>
      </c>
      <c r="B11" s="10">
        <f>IF(ISERROR(Summary!B67/Summary!B48),"n/a",Summary!B67/Summary!B48)</f>
        <v>0.20572132493840678</v>
      </c>
      <c r="C11" s="10">
        <f>IF(ISERROR(Summary!C67/Summary!C48),"n/a",Summary!C67/Summary!C48)</f>
        <v>0.22405967418458184</v>
      </c>
      <c r="D11" s="12">
        <f>IF(ISERROR(B11-C11),"n/a",B11-C11)</f>
        <v>-1.8338349246175056E-2</v>
      </c>
      <c r="E11" s="35"/>
    </row>
    <row r="12" spans="1:5" ht="15" x14ac:dyDescent="0.2">
      <c r="A12" s="14" t="s">
        <v>15</v>
      </c>
      <c r="B12" s="10">
        <f>IF(ISERROR(Summary!B110/Summary!B48),"n/a",Summary!B110/Summary!B48)</f>
        <v>0.17109225294278674</v>
      </c>
      <c r="C12" s="10">
        <f>IF(ISERROR(Summary!C110/Summary!C48),"n/a",Summary!C110/Summary!C48)</f>
        <v>0.16628549312128355</v>
      </c>
      <c r="D12" s="12">
        <f>IF(ISERROR(B12-C12),"n/a",B12-C12)</f>
        <v>4.8067598215031926E-3</v>
      </c>
      <c r="E12" s="35"/>
    </row>
    <row r="13" spans="1:5" ht="15" x14ac:dyDescent="0.2">
      <c r="A13" s="14" t="s">
        <v>16</v>
      </c>
      <c r="B13" s="10">
        <f>IF(ISERROR(Summary!B110/Summary!B67),"n/a",Summary!B110/Summary!B67)</f>
        <v>0.83166999334664005</v>
      </c>
      <c r="C13" s="10">
        <f>IF(ISERROR(Summary!C110/Summary!C67),"n/a",Summary!C110/Summary!C67)</f>
        <v>0.74214824120603018</v>
      </c>
      <c r="D13" s="12">
        <f>IF(ISERROR(B13-C13),"n/a",B13-C13)</f>
        <v>8.9521752140609867E-2</v>
      </c>
      <c r="E13" s="35"/>
    </row>
    <row r="14" spans="1:5" ht="15" x14ac:dyDescent="0.2">
      <c r="A14" s="14" t="s">
        <v>17</v>
      </c>
      <c r="B14" s="10">
        <f>IF(ISERROR(Summary!B129/Summary!B110), "n/a",Summary!B129/Summary!B110)</f>
        <v>0.99180000000000001</v>
      </c>
      <c r="C14" s="10">
        <f>IF(ISERROR(Summary!C129/Summary!C110), "n/a",Summary!C129/Summary!C110)</f>
        <v>0.97206940330088865</v>
      </c>
      <c r="D14" s="12">
        <f>IF(ISERROR(B14-C14),"n/a",B14-C14)</f>
        <v>1.9730596699111369E-2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>
        <f>IF(ISERROR(Summary!B53/Summary!B15),"n/a",Summary!B53/Summary!B15)</f>
        <v>0.84103433658329796</v>
      </c>
      <c r="C16" s="10">
        <f>IF(ISERROR(Summary!C53/Summary!C15),"n/a",Summary!C53/Summary!C15)</f>
        <v>0.76470588235294112</v>
      </c>
      <c r="D16" s="12">
        <f>IF(ISERROR(B16-C16),"n/a",B16-C16)</f>
        <v>7.6328454230356835E-2</v>
      </c>
      <c r="E16" s="35"/>
    </row>
    <row r="17" spans="1:5" ht="15" x14ac:dyDescent="0.2">
      <c r="A17" s="14" t="s">
        <v>14</v>
      </c>
      <c r="B17" s="10">
        <f>IF(ISERROR(Summary!B72/Summary!B53),"n/a",Summary!B72/Summary!B53)</f>
        <v>4.1330645161290321E-2</v>
      </c>
      <c r="C17" s="10">
        <f>IF(ISERROR(Summary!C72/Summary!C53),"n/a",Summary!C72/Summary!C53)</f>
        <v>6.0501296456352639E-2</v>
      </c>
      <c r="D17" s="12">
        <f>IF(ISERROR(B17-C17),"n/a",B17-C17)</f>
        <v>-1.9170651295062319E-2</v>
      </c>
      <c r="E17" s="35"/>
    </row>
    <row r="18" spans="1:5" ht="15" x14ac:dyDescent="0.2">
      <c r="A18" s="14" t="s">
        <v>15</v>
      </c>
      <c r="B18" s="10">
        <f>IF(ISERROR(Summary!B115/Summary!B53),"n/a",Summary!B115/Summary!B53)</f>
        <v>2.3689516129032258E-2</v>
      </c>
      <c r="C18" s="10">
        <f>IF(ISERROR(Summary!C115/Summary!C53),"n/a",Summary!C115/Summary!C53)</f>
        <v>2.1607605877268798E-2</v>
      </c>
      <c r="D18" s="12">
        <f>IF(ISERROR(B18-C18),"n/a",B18-C18)</f>
        <v>2.0819102517634601E-3</v>
      </c>
      <c r="E18" s="35"/>
    </row>
    <row r="19" spans="1:5" ht="15" x14ac:dyDescent="0.2">
      <c r="A19" s="14" t="s">
        <v>16</v>
      </c>
      <c r="B19" s="10">
        <f>IF(ISERROR(Summary!B115/Summary!B72),"n/a",Summary!B115/Summary!B72)</f>
        <v>0.57317073170731703</v>
      </c>
      <c r="C19" s="10">
        <f>IF(ISERROR(Summary!C115/Summary!C72),"n/a",Summary!C115/Summary!C72)</f>
        <v>0.35714285714285715</v>
      </c>
      <c r="D19" s="12">
        <f>IF(ISERROR(B19-C19),"n/a",B19-C19)</f>
        <v>0.21602787456445988</v>
      </c>
      <c r="E19" s="35"/>
    </row>
    <row r="20" spans="1:5" ht="15" x14ac:dyDescent="0.2">
      <c r="A20" s="14" t="s">
        <v>17</v>
      </c>
      <c r="B20" s="10">
        <f>IF(ISERROR(Summary!B134/Summary!B115), "n/a",Summary!B134/Summary!B115)</f>
        <v>1</v>
      </c>
      <c r="C20" s="10">
        <f>IF(ISERROR(Summary!C134/Summary!C115), "n/a",Summary!C134/Summary!C115)</f>
        <v>0.88</v>
      </c>
      <c r="D20" s="12">
        <f>IF(ISERROR(B20-C20),"n/a",B20-C20)</f>
        <v>0.12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0.75247524752475248</v>
      </c>
      <c r="C22" s="10">
        <f>IF(ISERROR(Summary!C51/Summary!C13),"n/a",Summary!C51/Summary!C13)</f>
        <v>0.70984568572049556</v>
      </c>
      <c r="D22" s="12">
        <f>IF(ISERROR(B22-C22),"n/a",B22-C22)</f>
        <v>4.2629561804256921E-2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7.8107502799552073E-2</v>
      </c>
      <c r="C23" s="10">
        <f>IF(ISERROR(Summary!C70/Summary!C51),"n/a",Summary!C70/Summary!C51)</f>
        <v>8.0220453153704838E-2</v>
      </c>
      <c r="D23" s="12">
        <f>IF(ISERROR(B23-C23),"n/a",B23-C23)</f>
        <v>-2.112950354152765E-3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4.5352743561030237E-2</v>
      </c>
      <c r="C24" s="10">
        <f>IF(ISERROR(Summary!C113/Summary!C51),"n/a",Summary!C113/Summary!C51)</f>
        <v>3.5517452541334968E-2</v>
      </c>
      <c r="D24" s="12">
        <f>IF(ISERROR(B24-C24),"n/a",B24-C24)</f>
        <v>9.8352910196952692E-3</v>
      </c>
      <c r="E24" s="37"/>
    </row>
    <row r="25" spans="1:5" s="8" customFormat="1" ht="15" x14ac:dyDescent="0.2">
      <c r="A25" s="14" t="s">
        <v>16</v>
      </c>
      <c r="B25" s="10">
        <f>IF(ISERROR(Summary!B113/Summary!B70),"n/a",Summary!B113/Summary!B70)</f>
        <v>0.58064516129032262</v>
      </c>
      <c r="C25" s="10">
        <f>IF(ISERROR(Summary!C113/Summary!C70),"n/a",Summary!C113/Summary!C70)</f>
        <v>0.44274809160305345</v>
      </c>
      <c r="D25" s="12">
        <f>IF(ISERROR(B25-C25),"n/a",B25-C25)</f>
        <v>0.13789706968726917</v>
      </c>
      <c r="E25" s="37"/>
    </row>
    <row r="26" spans="1:5" s="8" customFormat="1" ht="15" x14ac:dyDescent="0.2">
      <c r="A26" s="14" t="s">
        <v>17</v>
      </c>
      <c r="B26" s="10">
        <f>IF(ISERROR(Summary!B132/Summary!B113), "n/a",Summary!B132/Summary!B113)</f>
        <v>0.95679012345679015</v>
      </c>
      <c r="C26" s="10">
        <f>IF(ISERROR(Summary!C132/Summary!C113), "n/a",Summary!C132/Summary!C113)</f>
        <v>0.92241379310344829</v>
      </c>
      <c r="D26" s="12">
        <f>IF(ISERROR(B26-C26),"n/a",B26-C26)</f>
        <v>3.4376330353341866E-2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0.66027527289985766</v>
      </c>
      <c r="C28" s="10">
        <f>IF(ISERROR(Summary!C47/Summary!C9),"n/a",Summary!C47/Summary!C9)</f>
        <v>0.66440101954120645</v>
      </c>
      <c r="D28" s="12">
        <f>IF(ISERROR(B28-C28),"n/a",B28-C28)</f>
        <v>-4.1257466413487931E-3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0.18323749281196089</v>
      </c>
      <c r="C29" s="10">
        <f>IF(ISERROR(Summary!C66/Summary!C47),"n/a",Summary!C66/Summary!C47)</f>
        <v>0.20399464133479478</v>
      </c>
      <c r="D29" s="12">
        <f>IF(ISERROR(B29-C29),"n/a",B29-C29)</f>
        <v>-2.075714852283389E-2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0.14976998274870615</v>
      </c>
      <c r="C30" s="10">
        <f>IF(ISERROR(Summary!C109/Summary!C47),"n/a",Summary!C109/Summary!C47)</f>
        <v>0.14818536110096212</v>
      </c>
      <c r="D30" s="12">
        <f>IF(ISERROR(B30-C30),"n/a",B30-C30)</f>
        <v>1.5846216477440334E-3</v>
      </c>
      <c r="E30" s="35"/>
    </row>
    <row r="31" spans="1:5" ht="15" x14ac:dyDescent="0.2">
      <c r="A31" s="14" t="s">
        <v>16</v>
      </c>
      <c r="B31" s="10">
        <f>IF(ISERROR(Summary!B109/Summary!B66),"n/a",Summary!B109/Summary!B66)</f>
        <v>0.8173544641456143</v>
      </c>
      <c r="C31" s="10">
        <f>IF(ISERROR(Summary!C109/Summary!C66),"n/a",Summary!C109/Summary!C66)</f>
        <v>0.72641791044776116</v>
      </c>
      <c r="D31" s="12">
        <f>IF(ISERROR(B31-C31),"n/a",B31-C31)</f>
        <v>9.093655369785314E-2</v>
      </c>
      <c r="E31" s="35"/>
    </row>
    <row r="32" spans="1:5" ht="15.75" thickBot="1" x14ac:dyDescent="0.25">
      <c r="A32" s="15" t="s">
        <v>17</v>
      </c>
      <c r="B32" s="11">
        <f>IF(ISERROR(Summary!B128/Summary!B109), "n/a",Summary!B128/Summary!B109)</f>
        <v>0.99078517949702438</v>
      </c>
      <c r="C32" s="11">
        <f>IF(ISERROR(Summary!C128/Summary!C109), "n/a",Summary!C128/Summary!C109)</f>
        <v>0.97041298541195808</v>
      </c>
      <c r="D32" s="13">
        <f>IF(ISERROR(B32-C32),"n/a",B32-C32)</f>
        <v>2.0372194085066297E-2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5">
      <c r="A35" s="418" t="s">
        <v>12</v>
      </c>
      <c r="B35" s="361" t="str">
        <f>(Summary!B6)</f>
        <v>Fall 2021</v>
      </c>
      <c r="C35" s="363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87" t="str">
        <f>(Summary!B7)</f>
        <v>as of 10/8/21</v>
      </c>
      <c r="C36" s="349" t="str">
        <f>Summary!C7</f>
        <v>as of 10/8/20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0.63598583961828536</v>
      </c>
      <c r="C39" s="10">
        <f>IF(ISERROR(Summary!C56/Summary!C18),"n/a",Summary!C56/Summary!C18)</f>
        <v>0.65673994193280794</v>
      </c>
      <c r="D39" s="12">
        <f>IF(ISERROR(B39-C39),"n/a",B39-C39)</f>
        <v>-2.0754102314522571E-2</v>
      </c>
    </row>
    <row r="40" spans="1:4" ht="15" x14ac:dyDescent="0.2">
      <c r="A40" s="14" t="s">
        <v>14</v>
      </c>
      <c r="B40" s="10">
        <f>IF(ISERROR(Summary!B75/Summary!B56),"n/a",Summary!B75/Summary!B56)</f>
        <v>0.28835914811229429</v>
      </c>
      <c r="C40" s="10">
        <f>IF(ISERROR(Summary!C75/Summary!C56),"n/a",Summary!C75/Summary!C56)</f>
        <v>0.30756599722116962</v>
      </c>
      <c r="D40" s="12">
        <f>IF(ISERROR(B40-C40),"n/a",B40-C40)</f>
        <v>-1.9206849108875323E-2</v>
      </c>
    </row>
    <row r="41" spans="1:4" ht="15" x14ac:dyDescent="0.2">
      <c r="A41" s="14" t="s">
        <v>15</v>
      </c>
      <c r="B41" s="10">
        <f>IF(ISERROR(Summary!B118/Summary!B56),"n/a",Summary!B118/Summary!B56)</f>
        <v>0.23245401742497579</v>
      </c>
      <c r="C41" s="10">
        <f>IF(ISERROR(Summary!C118/Summary!C56),"n/a",Summary!C118/Summary!C56)</f>
        <v>0.24403183023872679</v>
      </c>
      <c r="D41" s="12">
        <f>IF(ISERROR(B41-C41),"n/a",B41-C41)</f>
        <v>-1.1577812813751004E-2</v>
      </c>
    </row>
    <row r="42" spans="1:4" ht="15" x14ac:dyDescent="0.2">
      <c r="A42" s="14" t="s">
        <v>16</v>
      </c>
      <c r="B42" s="10">
        <f>IF(ISERROR(Summary!B118/Summary!B75),"n/a",Summary!B118/Summary!B75)</f>
        <v>0.80612673101133026</v>
      </c>
      <c r="C42" s="10">
        <f>IF(ISERROR(Summary!C118/Summary!C75),"n/a",Summary!C118/Summary!C75)</f>
        <v>0.79342915811088299</v>
      </c>
      <c r="D42" s="12">
        <f>IF(ISERROR(B42-C42),"n/a",B42-C42)</f>
        <v>1.2697572900447263E-2</v>
      </c>
    </row>
    <row r="43" spans="1:4" ht="15" x14ac:dyDescent="0.2">
      <c r="A43" s="14" t="s">
        <v>17</v>
      </c>
      <c r="B43" s="10">
        <f>IF(ISERROR(Summary!B137/Summary!B118), "n/a",Summary!B137/Summary!B118)</f>
        <v>0.98021863612701721</v>
      </c>
      <c r="C43" s="10">
        <f>IF(ISERROR(Summary!C137/Summary!C118), "n/a",Summary!C137/Summary!C118)</f>
        <v>0.9451345755693582</v>
      </c>
      <c r="D43" s="12">
        <f>IF(ISERROR(B43-C43),"n/a",B43-C43)</f>
        <v>3.5084060557659003E-2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IF(ISERROR(Summary!B57/Summary!B19),"n/a",Summary!B57/Summary!B19)</f>
        <v>0.66976744186046511</v>
      </c>
      <c r="C45" s="10">
        <f>IF(ISERROR(Summary!C57/Summary!C19),"n/a",Summary!C57/Summary!C19)</f>
        <v>0.49122807017543857</v>
      </c>
      <c r="D45" s="12">
        <f t="shared" ref="D45:D49" si="0">IF(ISERROR(B45-C45),"n/a",B45-C45)</f>
        <v>0.17853937168502654</v>
      </c>
    </row>
    <row r="46" spans="1:4" ht="15" x14ac:dyDescent="0.2">
      <c r="A46" s="14" t="s">
        <v>14</v>
      </c>
      <c r="B46" s="10">
        <f>IF(ISERROR(Summary!B76/Summary!B57),"n/a",Summary!B76/Summary!B57)</f>
        <v>0.31944444444444442</v>
      </c>
      <c r="C46" s="10">
        <f>IF(ISERROR(Summary!C76/Summary!C57),"n/a",Summary!C76/Summary!C57)</f>
        <v>0.26785714285714285</v>
      </c>
      <c r="D46" s="12">
        <f t="shared" si="0"/>
        <v>5.1587301587301571E-2</v>
      </c>
    </row>
    <row r="47" spans="1:4" ht="15" x14ac:dyDescent="0.2">
      <c r="A47" s="14" t="s">
        <v>15</v>
      </c>
      <c r="B47" s="10">
        <f>IF(ISERROR(Summary!B119/Summary!B57),"n/a",Summary!B119/Summary!B57)</f>
        <v>0.22222222222222221</v>
      </c>
      <c r="C47" s="10">
        <f>IF(ISERROR(Summary!C119/Summary!C57),"n/a",Summary!C119/Summary!C57)</f>
        <v>0.16071428571428573</v>
      </c>
      <c r="D47" s="12">
        <f t="shared" si="0"/>
        <v>6.1507936507936484E-2</v>
      </c>
    </row>
    <row r="48" spans="1:4" ht="15" x14ac:dyDescent="0.2">
      <c r="A48" s="14" t="s">
        <v>16</v>
      </c>
      <c r="B48" s="10">
        <f>IF(ISERROR(Summary!B119/Summary!B76),"n/a",Summary!B119/Summary!B76)</f>
        <v>0.69565217391304346</v>
      </c>
      <c r="C48" s="10">
        <f>IF(ISERROR(Summary!C119/Summary!C76),"n/a",Summary!C119/Summary!C76)</f>
        <v>0.6</v>
      </c>
      <c r="D48" s="12">
        <f t="shared" si="0"/>
        <v>9.5652173913043481E-2</v>
      </c>
    </row>
    <row r="49" spans="1:4" ht="15" x14ac:dyDescent="0.2">
      <c r="A49" s="23" t="s">
        <v>17</v>
      </c>
      <c r="B49" s="10">
        <f>IF(ISERROR(Summary!B138/Summary!B119), "n/a",Summary!B138/Summary!B119)</f>
        <v>0.9375</v>
      </c>
      <c r="C49" s="10">
        <f>IF(ISERROR(Summary!C138/Summary!C119), "n/a",Summary!C138/Summary!C119)</f>
        <v>1</v>
      </c>
      <c r="D49" s="12">
        <f t="shared" si="0"/>
        <v>-6.25E-2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0.26724137931034481</v>
      </c>
      <c r="C51" s="10">
        <f>IF(ISERROR(Summary!C62/Summary!C24),"n/a",Summary!C62/Summary!C24)</f>
        <v>0.33536585365853661</v>
      </c>
      <c r="D51" s="12">
        <f>IF(ISERROR(B51-C51),"n/a",B51-C51)</f>
        <v>-6.8124474348191799E-2</v>
      </c>
    </row>
    <row r="52" spans="1:4" ht="15" x14ac:dyDescent="0.2">
      <c r="A52" s="14" t="s">
        <v>14</v>
      </c>
      <c r="B52" s="10">
        <f>IF(ISERROR(Summary!B81/Summary!B62),"n/a",Summary!B81/Summary!B62)</f>
        <v>0.24193548387096775</v>
      </c>
      <c r="C52" s="10">
        <f>IF(ISERROR(Summary!C81/Summary!C62),"n/a",Summary!C81/Summary!C62)</f>
        <v>0.21818181818181817</v>
      </c>
      <c r="D52" s="12">
        <f>IF(ISERROR(B52-C52),"n/a",B52-C52)</f>
        <v>2.3753665689149578E-2</v>
      </c>
    </row>
    <row r="53" spans="1:4" ht="15" x14ac:dyDescent="0.2">
      <c r="A53" s="14" t="s">
        <v>15</v>
      </c>
      <c r="B53" s="10">
        <f>IF(ISERROR(Summary!B124/Summary!B62),"n/a",Summary!B124/Summary!B62)</f>
        <v>0.14516129032258066</v>
      </c>
      <c r="C53" s="10">
        <f>IF(ISERROR(Summary!C124/Summary!C62),"n/a",Summary!C124/Summary!C62)</f>
        <v>9.0909090909090912E-2</v>
      </c>
      <c r="D53" s="12">
        <f>IF(ISERROR(B53-C53),"n/a",B53-C53)</f>
        <v>5.4252199413489743E-2</v>
      </c>
    </row>
    <row r="54" spans="1:4" ht="15" x14ac:dyDescent="0.2">
      <c r="A54" s="14" t="s">
        <v>16</v>
      </c>
      <c r="B54" s="10">
        <f>IF(ISERROR(Summary!B124/Summary!B81),"n/a",Summary!B124/Summary!B81)</f>
        <v>0.6</v>
      </c>
      <c r="C54" s="10">
        <f>IF(ISERROR(Summary!C124/Summary!C81),"n/a",Summary!C124/Summary!C81)</f>
        <v>0.41666666666666669</v>
      </c>
      <c r="D54" s="12">
        <f>IF(ISERROR(B54-C54),"n/a",B54-C54)</f>
        <v>0.18333333333333329</v>
      </c>
    </row>
    <row r="55" spans="1:4" ht="15" x14ac:dyDescent="0.2">
      <c r="A55" s="14" t="s">
        <v>17</v>
      </c>
      <c r="B55" s="10">
        <f>IF(ISERROR(Summary!B143/Summary!B124), "n/a",Summary!B143/Summary!B124)</f>
        <v>0.88888888888888884</v>
      </c>
      <c r="C55" s="10">
        <f>IF(ISERROR(Summary!C143/Summary!C124), "n/a",Summary!C143/Summary!C124)</f>
        <v>1</v>
      </c>
      <c r="D55" s="12">
        <f>IF(ISERROR(B55-C55),"n/a",B55-C55)</f>
        <v>-0.11111111111111116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0.74259681093394081</v>
      </c>
      <c r="C57" s="10">
        <f>IF(ISERROR(Summary!C59/Summary!C21),"n/a",Summary!C59/Summary!C21)</f>
        <v>0.76747311827956988</v>
      </c>
      <c r="D57" s="12">
        <f>IF(ISERROR(B57-C57),"n/a",B57-C57)</f>
        <v>-2.4876307345629067E-2</v>
      </c>
    </row>
    <row r="58" spans="1:4" ht="15" x14ac:dyDescent="0.2">
      <c r="A58" s="14" t="s">
        <v>14</v>
      </c>
      <c r="B58" s="10">
        <f>IF(ISERROR(Summary!B78/Summary!B59),"n/a",Summary!B78/Summary!B59)</f>
        <v>0.17075664621676892</v>
      </c>
      <c r="C58" s="10">
        <f>IF(ISERROR(Summary!C78/Summary!C59),"n/a",Summary!C78/Summary!C59)</f>
        <v>0.19439579684763572</v>
      </c>
      <c r="D58" s="12">
        <f>IF(ISERROR(B58-C58),"n/a",B58-C58)</f>
        <v>-2.3639150630866801E-2</v>
      </c>
    </row>
    <row r="59" spans="1:4" ht="15" x14ac:dyDescent="0.2">
      <c r="A59" s="14" t="s">
        <v>15</v>
      </c>
      <c r="B59" s="10">
        <f>IF(ISERROR(Summary!B121/Summary!B59),"n/a",Summary!B121/Summary!B59)</f>
        <v>0.10224948875255624</v>
      </c>
      <c r="C59" s="10">
        <f>IF(ISERROR(Summary!C121/Summary!C59),"n/a",Summary!C121/Summary!C59)</f>
        <v>0.10945709281961472</v>
      </c>
      <c r="D59" s="12">
        <f>IF(ISERROR(B59-C59),"n/a",B59-C59)</f>
        <v>-7.2076040670584762E-3</v>
      </c>
    </row>
    <row r="60" spans="1:4" ht="15" x14ac:dyDescent="0.2">
      <c r="A60" s="14" t="s">
        <v>16</v>
      </c>
      <c r="B60" s="10">
        <f>IF(ISERROR(Summary!B121/Summary!B78),"n/a",Summary!B121/Summary!B78)</f>
        <v>0.59880239520958078</v>
      </c>
      <c r="C60" s="10">
        <f>IF(ISERROR(Summary!C121/Summary!C78),"n/a",Summary!C121/Summary!C78)</f>
        <v>0.56306306306306309</v>
      </c>
      <c r="D60" s="12">
        <f>IF(ISERROR(B60-C60),"n/a",B60-C60)</f>
        <v>3.5739332146517699E-2</v>
      </c>
    </row>
    <row r="61" spans="1:4" ht="15" x14ac:dyDescent="0.2">
      <c r="A61" s="14" t="s">
        <v>17</v>
      </c>
      <c r="B61" s="10">
        <f>IF(ISERROR(Summary!B140/Summary!B121), "n/a",Summary!B140/Summary!B121)</f>
        <v>0.93</v>
      </c>
      <c r="C61" s="10">
        <f>IF(ISERROR(Summary!C140/Summary!C121), "n/a",Summary!C140/Summary!C121)</f>
        <v>0.85599999999999998</v>
      </c>
      <c r="D61" s="12">
        <f>IF(ISERROR(B61-C61),"n/a",B61-C61)</f>
        <v>7.4000000000000066E-2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0.64019514839409131</v>
      </c>
      <c r="C63" s="10">
        <f>IF(ISERROR(Summary!C54/Summary!C16),"n/a",Summary!C54/Summary!C16)</f>
        <v>0.66068759342301941</v>
      </c>
      <c r="D63" s="12">
        <f>IF(ISERROR(B63-C63),"n/a",B63-C63)</f>
        <v>-2.0492445028928108E-2</v>
      </c>
    </row>
    <row r="64" spans="1:4" ht="15" x14ac:dyDescent="0.2">
      <c r="A64" s="14" t="s">
        <v>14</v>
      </c>
      <c r="B64" s="10">
        <f>IF(ISERROR(Summary!B73/Summary!B54),"n/a",Summary!B73/Summary!B54)</f>
        <v>0.27635478408128705</v>
      </c>
      <c r="C64" s="10">
        <f>IF(ISERROR(Summary!C73/Summary!C54),"n/a",Summary!C73/Summary!C54)</f>
        <v>0.29239388062917476</v>
      </c>
      <c r="D64" s="12">
        <f>IF(ISERROR(B64-C64),"n/a",B64-C64)</f>
        <v>-1.603909654788771E-2</v>
      </c>
    </row>
    <row r="65" spans="1:4" ht="15" x14ac:dyDescent="0.2">
      <c r="A65" s="14" t="s">
        <v>15</v>
      </c>
      <c r="B65" s="10">
        <f>IF(ISERROR(Summary!B116/Summary!B54),"n/a",Summary!B116/Summary!B54)</f>
        <v>0.21824724809483489</v>
      </c>
      <c r="C65" s="10">
        <f>IF(ISERROR(Summary!C116/Summary!C54),"n/a",Summary!C116/Summary!C54)</f>
        <v>0.22505925447101918</v>
      </c>
      <c r="D65" s="12">
        <f>IF(ISERROR(B65-C65),"n/a",B65-C65)</f>
        <v>-6.8120063761842875E-3</v>
      </c>
    </row>
    <row r="66" spans="1:4" ht="15" x14ac:dyDescent="0.2">
      <c r="A66" s="14" t="s">
        <v>16</v>
      </c>
      <c r="B66" s="10">
        <f>IF(ISERROR(Summary!B116/Summary!B73),"n/a",Summary!B116/Summary!B73)</f>
        <v>0.78973573343546533</v>
      </c>
      <c r="C66" s="10">
        <f>IF(ISERROR(Summary!C116/Summary!C73),"n/a",Summary!C116/Summary!C73)</f>
        <v>0.76971260132645547</v>
      </c>
      <c r="D66" s="12">
        <f>IF(ISERROR(B66-C66),"n/a",B66-C66)</f>
        <v>2.0023132109009856E-2</v>
      </c>
    </row>
    <row r="67" spans="1:4" ht="15.75" thickBot="1" x14ac:dyDescent="0.25">
      <c r="A67" s="15" t="s">
        <v>17</v>
      </c>
      <c r="B67" s="11">
        <f>IF(ISERROR(Summary!B135/Summary!B116), "n/a",Summary!B135/Summary!B116)</f>
        <v>0.97672162948593599</v>
      </c>
      <c r="C67" s="11">
        <f>IF(ISERROR(Summary!C135/Summary!C116), "n/a",Summary!C135/Summary!C116)</f>
        <v>0.94064145524174247</v>
      </c>
      <c r="D67" s="13">
        <f>IF(ISERROR(B67-C67),"n/a",B67-C67)</f>
        <v>3.6080174244193519E-2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1/22/2021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tabSelected="1"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5" t="s">
        <v>9</v>
      </c>
      <c r="B1" s="375"/>
      <c r="C1" s="375"/>
      <c r="D1" s="375"/>
      <c r="E1" s="331"/>
    </row>
    <row r="2" spans="1:5" ht="15.75" x14ac:dyDescent="0.25">
      <c r="A2" s="375" t="s">
        <v>67</v>
      </c>
      <c r="B2" s="375"/>
      <c r="C2" s="375"/>
      <c r="D2" s="375"/>
      <c r="E2" s="331"/>
    </row>
    <row r="3" spans="1:5" ht="15.75" x14ac:dyDescent="0.25">
      <c r="A3" s="376" t="str">
        <f>Summary!A3</f>
        <v>Fall 2021</v>
      </c>
      <c r="B3" s="376"/>
      <c r="C3" s="376"/>
      <c r="D3" s="376"/>
      <c r="E3" s="332"/>
    </row>
    <row r="4" spans="1:5" ht="15.75" x14ac:dyDescent="0.25">
      <c r="A4" s="377" t="str">
        <f>Summary!A4</f>
        <v>as of Friday, October 8, 2021</v>
      </c>
      <c r="B4" s="377"/>
      <c r="C4" s="377"/>
      <c r="D4" s="377"/>
      <c r="E4" s="333"/>
    </row>
    <row r="5" spans="1:5" ht="13.5" thickBot="1" x14ac:dyDescent="0.25"/>
    <row r="6" spans="1:5" ht="16.5" thickBot="1" x14ac:dyDescent="0.25">
      <c r="A6" s="423" t="s">
        <v>45</v>
      </c>
      <c r="B6" s="424"/>
      <c r="C6" s="424"/>
      <c r="D6" s="425"/>
    </row>
    <row r="7" spans="1:5" ht="16.5" thickBot="1" x14ac:dyDescent="0.3">
      <c r="A7" s="420" t="s">
        <v>7</v>
      </c>
      <c r="B7" s="421"/>
      <c r="C7" s="421"/>
      <c r="D7" s="422"/>
    </row>
    <row r="8" spans="1:5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5" ht="15.75" customHeight="1" x14ac:dyDescent="0.2">
      <c r="A9" s="419"/>
      <c r="B9" s="349" t="str">
        <f>(Summary!B7)</f>
        <v>as of 10/8/21</v>
      </c>
      <c r="C9" s="351" t="str">
        <f>Summary!C7</f>
        <v>as of 10/8/20</v>
      </c>
      <c r="D9" s="417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>
        <f>IF(ISERROR(College!F13/College!B13),"n/a",College!F13/College!B13)</f>
        <v>0.52627315986635614</v>
      </c>
      <c r="C11" s="10">
        <f>IF(ISERROR(College!G13/College!C13),"n/a",College!G13/College!C13)</f>
        <v>0.55661049133633989</v>
      </c>
      <c r="D11" s="12">
        <f>IF(ISERROR(B11-C11),"n/a",B11-C11)</f>
        <v>-3.0337331469983742E-2</v>
      </c>
    </row>
    <row r="12" spans="1:5" ht="15" x14ac:dyDescent="0.2">
      <c r="A12" s="14" t="s">
        <v>14</v>
      </c>
      <c r="B12" s="10">
        <f>IF(ISERROR(College!J13/College!F13),"n/a",College!J13/College!F13)</f>
        <v>0.15794536360138514</v>
      </c>
      <c r="C12" s="10">
        <f>IF(ISERROR(College!K13/College!G13),"n/a",College!K13/College!G13)</f>
        <v>0.13795309168443498</v>
      </c>
      <c r="D12" s="12">
        <f>IF(ISERROR(B12-C12),"n/a",B12-C12)</f>
        <v>1.9992271916950161E-2</v>
      </c>
    </row>
    <row r="13" spans="1:5" ht="15" x14ac:dyDescent="0.2">
      <c r="A13" s="14" t="s">
        <v>15</v>
      </c>
      <c r="B13" s="10">
        <f>IF(ISERROR(College!N13/College!F13),"n/a",College!N13/College!F13)</f>
        <v>0.15352058484032319</v>
      </c>
      <c r="C13" s="10">
        <f>IF(ISERROR(College!O13/College!G13),"n/a",College!O13/College!G13)</f>
        <v>0.13603411513859276</v>
      </c>
      <c r="D13" s="12">
        <f>IF(ISERROR(B13-C13),"n/a",B13-C13)</f>
        <v>1.7486469701730428E-2</v>
      </c>
    </row>
    <row r="14" spans="1:5" ht="15" x14ac:dyDescent="0.2">
      <c r="A14" s="14" t="s">
        <v>16</v>
      </c>
      <c r="B14" s="10">
        <f>IF(ISERROR(College!N13/College!J13),"n/a",College!N13/College!J13)</f>
        <v>0.9719853836784409</v>
      </c>
      <c r="C14" s="10">
        <f>IF(ISERROR(College!O13/College!K13),"n/a",College!O13/College!K13)</f>
        <v>0.98608964451313752</v>
      </c>
      <c r="D14" s="12">
        <f>IF(ISERROR(B14-C14),"n/a",B14-C14)</f>
        <v>-1.4104260834696625E-2</v>
      </c>
    </row>
    <row r="15" spans="1:5" ht="15" x14ac:dyDescent="0.2">
      <c r="A15" s="14" t="s">
        <v>17</v>
      </c>
      <c r="B15" s="10">
        <f>IF(ISERROR(College!R13/College!N13), "n/a",College!R13/College!N13)</f>
        <v>0.99373433583959903</v>
      </c>
      <c r="C15" s="10">
        <f>IF(ISERROR(College!S13/College!O13), "n/a",College!S13/College!O13)</f>
        <v>0.9890282131661442</v>
      </c>
      <c r="D15" s="12">
        <f>IF(ISERROR(B15-C15),"n/a",B15-C15)</f>
        <v>4.7061226734548267E-3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IF(ISERROR(College!F17/College!B17),"n/a",College!F17/College!B17)</f>
        <v>0.84110169491525422</v>
      </c>
      <c r="C17" s="10">
        <f>IF(ISERROR(College!G17/College!C17),"n/a",College!G17/College!C17)</f>
        <v>0.81099656357388317</v>
      </c>
      <c r="D17" s="12">
        <f>IF(ISERROR(B17-C17),"n/a",B17-C17)</f>
        <v>3.010513134137105E-2</v>
      </c>
    </row>
    <row r="18" spans="1:4" ht="15" x14ac:dyDescent="0.2">
      <c r="A18" s="14" t="s">
        <v>14</v>
      </c>
      <c r="B18" s="10">
        <f>IF(ISERROR(College!J17/College!F17),"n/a",College!J17/College!F17)</f>
        <v>2.7707808564231738E-2</v>
      </c>
      <c r="C18" s="10">
        <f>IF(ISERROR(College!K17/College!G17),"n/a",College!K17/College!G17)</f>
        <v>2.9661016949152543E-2</v>
      </c>
      <c r="D18" s="12">
        <f>IF(ISERROR(B18-C18),"n/a",B18-C18)</f>
        <v>-1.953208384920805E-3</v>
      </c>
    </row>
    <row r="19" spans="1:4" ht="15" x14ac:dyDescent="0.2">
      <c r="A19" s="14" t="s">
        <v>15</v>
      </c>
      <c r="B19" s="10">
        <f>IF(ISERROR(College!N17/College!F17),"n/a",College!N17/College!F17)</f>
        <v>2.2670025188916875E-2</v>
      </c>
      <c r="C19" s="10">
        <f>IF(ISERROR(College!O17/College!G17),"n/a",College!O17/College!G17)</f>
        <v>2.1186440677966101E-2</v>
      </c>
      <c r="D19" s="12">
        <f>IF(ISERROR(B19-C19),"n/a",B19-C19)</f>
        <v>1.4835845109507743E-3</v>
      </c>
    </row>
    <row r="20" spans="1:4" ht="15" x14ac:dyDescent="0.2">
      <c r="A20" s="14" t="s">
        <v>16</v>
      </c>
      <c r="B20" s="10">
        <f>IF(ISERROR(College!N17/College!J17),"n/a",College!N17/College!J17)</f>
        <v>0.81818181818181823</v>
      </c>
      <c r="C20" s="10">
        <f>IF(ISERROR(College!O17/College!K17),"n/a",College!O17/College!K17)</f>
        <v>0.7142857142857143</v>
      </c>
      <c r="D20" s="12">
        <f>IF(ISERROR(B20-C20),"n/a",B20-C20)</f>
        <v>0.10389610389610393</v>
      </c>
    </row>
    <row r="21" spans="1:4" ht="15" x14ac:dyDescent="0.2">
      <c r="A21" s="14" t="s">
        <v>17</v>
      </c>
      <c r="B21" s="10">
        <f>IF(ISERROR(College!R17/College!N17), "n/a",College!R17/College!N17)</f>
        <v>1</v>
      </c>
      <c r="C21" s="10">
        <f>IF(ISERROR(College!S17/College!O17), "n/a",College!S17/College!O17)</f>
        <v>0.8</v>
      </c>
      <c r="D21" s="12">
        <f>IF(ISERROR(B21-C21),"n/a",B21-C21)</f>
        <v>0.19999999999999996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0.71302428256070638</v>
      </c>
      <c r="C23" s="10">
        <f>IF(ISERROR(College!G15/College!C15),"n/a",College!G15/College!C15)</f>
        <v>0.76338729763387303</v>
      </c>
      <c r="D23" s="12">
        <f>IF(ISERROR(B23-C23),"n/a",B23-C23)</f>
        <v>-5.036301507316665E-2</v>
      </c>
    </row>
    <row r="24" spans="1:4" ht="15" x14ac:dyDescent="0.2">
      <c r="A24" s="14" t="s">
        <v>14</v>
      </c>
      <c r="B24" s="10">
        <f>IF(ISERROR(College!J15/College!F15),"n/a",College!J15/College!F15)</f>
        <v>4.3343653250773995E-2</v>
      </c>
      <c r="C24" s="10">
        <f>IF(ISERROR(College!K15/College!G15),"n/a",College!K15/College!G15)</f>
        <v>4.4045676998368678E-2</v>
      </c>
      <c r="D24" s="12">
        <f>IF(ISERROR(B24-C24),"n/a",B24-C24)</f>
        <v>-7.0202374759468361E-4</v>
      </c>
    </row>
    <row r="25" spans="1:4" ht="15" x14ac:dyDescent="0.2">
      <c r="A25" s="14" t="s">
        <v>15</v>
      </c>
      <c r="B25" s="10">
        <f>IF(ISERROR(College!N15/College!F15),"n/a",College!N15/College!F15)</f>
        <v>4.0247678018575851E-2</v>
      </c>
      <c r="C25" s="10">
        <f>IF(ISERROR(College!O15/College!G15),"n/a",College!O15/College!G15)</f>
        <v>4.2414355628058731E-2</v>
      </c>
      <c r="D25" s="12">
        <f>IF(ISERROR(B25-C25),"n/a",B25-C25)</f>
        <v>-2.1666776094828796E-3</v>
      </c>
    </row>
    <row r="26" spans="1:4" ht="15" x14ac:dyDescent="0.2">
      <c r="A26" s="14" t="s">
        <v>16</v>
      </c>
      <c r="B26" s="10">
        <f>IF(ISERROR(College!N15/College!J15),"n/a",College!N15/College!J15)</f>
        <v>0.9285714285714286</v>
      </c>
      <c r="C26" s="10">
        <f>IF(ISERROR(College!O15/College!K15),"n/a",College!O15/College!K15)</f>
        <v>0.96296296296296291</v>
      </c>
      <c r="D26" s="12">
        <f>IF(ISERROR(B26-C26),"n/a",B26-C26)</f>
        <v>-3.4391534391534306E-2</v>
      </c>
    </row>
    <row r="27" spans="1:4" ht="15" x14ac:dyDescent="0.2">
      <c r="A27" s="14" t="s">
        <v>17</v>
      </c>
      <c r="B27" s="10">
        <f>IF(ISERROR(College!R15/College!N15), "n/a",College!R15/College!N15)</f>
        <v>1</v>
      </c>
      <c r="C27" s="10">
        <f>IF(ISERROR(College!S15/College!O15), "n/a",College!S15/College!O15)</f>
        <v>0.92307692307692313</v>
      </c>
      <c r="D27" s="12">
        <f>IF(ISERROR(B27-C27),"n/a",B27-C27)</f>
        <v>7.6923076923076872E-2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0.5545091070635273</v>
      </c>
      <c r="C29" s="10">
        <f>IF(ISERROR(College!G11/College!C11),"n/a",College!G11/College!C11)</f>
        <v>0.58182773109243702</v>
      </c>
      <c r="D29" s="12">
        <f>IF(ISERROR(B29-C29),"n/a",B29-C29)</f>
        <v>-2.7318624028909722E-2</v>
      </c>
    </row>
    <row r="30" spans="1:4" ht="15" x14ac:dyDescent="0.2">
      <c r="A30" s="14" t="s">
        <v>14</v>
      </c>
      <c r="B30" s="10">
        <f>IF(ISERROR(College!J11/College!F11),"n/a",College!J11/College!F11)</f>
        <v>0.13779842973882392</v>
      </c>
      <c r="C30" s="10">
        <f>IF(ISERROR(College!K11/College!G11),"n/a",College!K11/College!G11)</f>
        <v>0.12294638021303485</v>
      </c>
      <c r="D30" s="12">
        <f>IF(ISERROR(B30-C30),"n/a",B30-C30)</f>
        <v>1.4852049525789071E-2</v>
      </c>
    </row>
    <row r="31" spans="1:4" ht="15" x14ac:dyDescent="0.2">
      <c r="A31" s="14" t="s">
        <v>15</v>
      </c>
      <c r="B31" s="10">
        <f>IF(ISERROR(College!N11/College!F11),"n/a",College!N11/College!F11)</f>
        <v>0.13347219996795384</v>
      </c>
      <c r="C31" s="10">
        <f>IF(ISERROR(College!O11/College!G11),"n/a",College!O11/College!G11)</f>
        <v>0.12077992417403864</v>
      </c>
      <c r="D31" s="12">
        <f>IF(ISERROR(B31-C31),"n/a",B31-C31)</f>
        <v>1.26922757939152E-2</v>
      </c>
    </row>
    <row r="32" spans="1:4" ht="15" x14ac:dyDescent="0.2">
      <c r="A32" s="14" t="s">
        <v>16</v>
      </c>
      <c r="B32" s="10">
        <f>IF(ISERROR(College!N11/College!J11),"n/a",College!N11/College!J11)</f>
        <v>0.96860465116279071</v>
      </c>
      <c r="C32" s="10">
        <f>IF(ISERROR(College!O11/College!K11),"n/a",College!O11/College!K11)</f>
        <v>0.98237885462555063</v>
      </c>
      <c r="D32" s="12">
        <f>IF(ISERROR(B32-C32),"n/a",B32-C32)</f>
        <v>-1.3774203462759926E-2</v>
      </c>
    </row>
    <row r="33" spans="1:4" ht="15.75" thickBot="1" x14ac:dyDescent="0.25">
      <c r="A33" s="15" t="s">
        <v>17</v>
      </c>
      <c r="B33" s="11">
        <f>IF(ISERROR(College!R11/College!N11), "n/a",College!R11/College!N11)</f>
        <v>0.99399759903961582</v>
      </c>
      <c r="C33" s="11">
        <f>IF(ISERROR(College!S11/College!O11), "n/a",College!S11/College!O11)</f>
        <v>0.98505231689088191</v>
      </c>
      <c r="D33" s="13">
        <f>IF(ISERROR(B33-C33),"n/a",B33-C33)</f>
        <v>8.9452821487339129E-3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10/8/21</v>
      </c>
      <c r="C36" s="349" t="str">
        <f>(Summary!C7)</f>
        <v>as of 10/8/20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0.40715971675845791</v>
      </c>
      <c r="C39" s="10">
        <f>IF(ISERROR(College!G20/College!C20),"n/a",College!G20/College!C20)</f>
        <v>0.4175010883761428</v>
      </c>
      <c r="D39" s="12">
        <f>IF(ISERROR(B39-C39),"n/a",B39-C39)</f>
        <v>-1.0341371617684891E-2</v>
      </c>
    </row>
    <row r="40" spans="1:4" ht="15" x14ac:dyDescent="0.2">
      <c r="A40" s="14" t="s">
        <v>14</v>
      </c>
      <c r="B40" s="10">
        <f>IF(ISERROR(College!J20/College!F20),"n/a",College!J20/College!F20)</f>
        <v>0.2743961352657005</v>
      </c>
      <c r="C40" s="10">
        <f>IF(ISERROR(College!K20/College!G20),"n/a",College!K20/College!G20)</f>
        <v>0.27528675703858185</v>
      </c>
      <c r="D40" s="12">
        <f>IF(ISERROR(B40-C40),"n/a",B40-C40)</f>
        <v>-8.9062177288135036E-4</v>
      </c>
    </row>
    <row r="41" spans="1:4" ht="15" x14ac:dyDescent="0.2">
      <c r="A41" s="14" t="s">
        <v>15</v>
      </c>
      <c r="B41" s="10">
        <f>IF(ISERROR(College!N20/College!F20),"n/a",College!N20/College!F20)</f>
        <v>0.26570048309178745</v>
      </c>
      <c r="C41" s="10">
        <f>IF(ISERROR(College!O20/College!G20),"n/a",College!O20/College!G20)</f>
        <v>0.27424400417101147</v>
      </c>
      <c r="D41" s="12">
        <f>IF(ISERROR(B41-C41),"n/a",B41-C41)</f>
        <v>-8.5435210792240146E-3</v>
      </c>
    </row>
    <row r="42" spans="1:4" ht="15" x14ac:dyDescent="0.2">
      <c r="A42" s="14" t="s">
        <v>16</v>
      </c>
      <c r="B42" s="10">
        <f>IF(ISERROR(College!N20/College!J20),"n/a",College!N20/College!J20)</f>
        <v>0.96830985915492962</v>
      </c>
      <c r="C42" s="10">
        <f>IF(ISERROR(College!O20/College!K20),"n/a",College!O20/College!K20)</f>
        <v>0.99621212121212122</v>
      </c>
      <c r="D42" s="12">
        <f>IF(ISERROR(B42-C42),"n/a",B42-C42)</f>
        <v>-2.7902262057191596E-2</v>
      </c>
    </row>
    <row r="43" spans="1:4" ht="15" x14ac:dyDescent="0.2">
      <c r="A43" s="14" t="s">
        <v>17</v>
      </c>
      <c r="B43" s="10">
        <f>IF(ISERROR(College!R20/College!N20), "n/a",College!R20/College!N20)</f>
        <v>0.99272727272727268</v>
      </c>
      <c r="C43" s="10">
        <f>IF(ISERROR(College!S20/College!O20), "n/a",College!S20/College!O20)</f>
        <v>0.95817490494296575</v>
      </c>
      <c r="D43" s="12">
        <f>IF(ISERROR(B43-C43),"n/a",B43-C43)</f>
        <v>3.4552367784306925E-2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IF(ISERROR(College!F21/College!B21),"n/a",College!F21/College!B21)</f>
        <v>0.51724137931034486</v>
      </c>
      <c r="C45" s="10">
        <f>IF(ISERROR(College!G21/College!C21),"n/a",College!G21/College!C21)</f>
        <v>0.20161290322580644</v>
      </c>
      <c r="D45" s="12">
        <f t="shared" ref="D45:D49" si="0">IF(ISERROR(B45-C45),"n/a",B45-C45)</f>
        <v>0.31562847608453842</v>
      </c>
    </row>
    <row r="46" spans="1:4" ht="15" x14ac:dyDescent="0.2">
      <c r="A46" s="14" t="s">
        <v>14</v>
      </c>
      <c r="B46" s="10">
        <f>IF(ISERROR(College!J21/College!F21),"n/a",College!J21/College!F21)</f>
        <v>0.3</v>
      </c>
      <c r="C46" s="10">
        <f>IF(ISERROR(College!K21/College!G21),"n/a",College!K21/College!G21)</f>
        <v>0.2</v>
      </c>
      <c r="D46" s="12">
        <f t="shared" si="0"/>
        <v>9.9999999999999978E-2</v>
      </c>
    </row>
    <row r="47" spans="1:4" ht="15" x14ac:dyDescent="0.2">
      <c r="A47" s="14" t="s">
        <v>15</v>
      </c>
      <c r="B47" s="10">
        <f>IF(ISERROR(College!N21/College!F21),"n/a",College!N21/College!F21)</f>
        <v>0.3</v>
      </c>
      <c r="C47" s="10">
        <f>IF(ISERROR(College!O21/College!G21),"n/a",College!O21/College!G21)</f>
        <v>0.2</v>
      </c>
      <c r="D47" s="12">
        <f t="shared" si="0"/>
        <v>9.9999999999999978E-2</v>
      </c>
    </row>
    <row r="48" spans="1:4" ht="15" x14ac:dyDescent="0.2">
      <c r="A48" s="14" t="s">
        <v>16</v>
      </c>
      <c r="B48" s="10">
        <f>IF(ISERROR(College!N21/College!J21),"n/a",College!N21/College!J21)</f>
        <v>1</v>
      </c>
      <c r="C48" s="10">
        <f>IF(ISERROR(College!O21/College!K21),"n/a",College!O21/College!K21)</f>
        <v>1</v>
      </c>
      <c r="D48" s="12">
        <f t="shared" si="0"/>
        <v>0</v>
      </c>
    </row>
    <row r="49" spans="1:4" ht="15" x14ac:dyDescent="0.2">
      <c r="A49" s="23" t="s">
        <v>17</v>
      </c>
      <c r="B49" s="10">
        <f>IF(ISERROR(College!R21/College!N21), "n/a",College!R21/College!N21)</f>
        <v>0.88888888888888884</v>
      </c>
      <c r="C49" s="10">
        <f>IF(ISERROR(College!S21/College!O21), "n/a",College!S21/College!O21)</f>
        <v>1</v>
      </c>
      <c r="D49" s="12">
        <f t="shared" si="0"/>
        <v>-0.11111111111111116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0.16</v>
      </c>
      <c r="C51" s="10">
        <f>IF(ISERROR(College!G25/College!C25),"n/a",College!G25/College!C25)</f>
        <v>0.23076923076923078</v>
      </c>
      <c r="D51" s="12">
        <f>IF(ISERROR(B51-C51),"n/a",B51-C51)</f>
        <v>-7.0769230769230779E-2</v>
      </c>
    </row>
    <row r="52" spans="1:4" ht="15" x14ac:dyDescent="0.2">
      <c r="A52" s="14" t="s">
        <v>14</v>
      </c>
      <c r="B52" s="10">
        <f>IF(ISERROR(College!J25/College!F25),"n/a",College!J25/College!F25)</f>
        <v>0.25</v>
      </c>
      <c r="C52" s="10">
        <f>IF(ISERROR(College!K25/College!G25),"n/a",College!K25/College!G25)</f>
        <v>0.16666666666666666</v>
      </c>
      <c r="D52" s="12">
        <f>IF(ISERROR(B52-C52),"n/a",B52-C52)</f>
        <v>8.3333333333333343E-2</v>
      </c>
    </row>
    <row r="53" spans="1:4" ht="15" x14ac:dyDescent="0.2">
      <c r="A53" s="14" t="s">
        <v>15</v>
      </c>
      <c r="B53" s="10">
        <f>IF(ISERROR(College!N25/College!F25),"n/a",College!N25/College!F25)</f>
        <v>0.25</v>
      </c>
      <c r="C53" s="10">
        <f>IF(ISERROR(College!O25/College!G25),"n/a",College!O25/College!G25)</f>
        <v>0</v>
      </c>
      <c r="D53" s="12">
        <f>IF(ISERROR(B53-C53),"n/a",B53-C53)</f>
        <v>0.25</v>
      </c>
    </row>
    <row r="54" spans="1:4" ht="15" x14ac:dyDescent="0.2">
      <c r="A54" s="14" t="s">
        <v>16</v>
      </c>
      <c r="B54" s="10">
        <f>IF(ISERROR(College!N25/College!J25),"n/a",College!N25/College!J25)</f>
        <v>1</v>
      </c>
      <c r="C54" s="10">
        <f>IF(ISERROR(College!O25/College!K25),"n/a",College!O25/College!K25)</f>
        <v>0</v>
      </c>
      <c r="D54" s="12">
        <f>IF(ISERROR(B54-C54),"n/a",B54-C54)</f>
        <v>1</v>
      </c>
    </row>
    <row r="55" spans="1:4" ht="15" x14ac:dyDescent="0.2">
      <c r="A55" s="14" t="s">
        <v>17</v>
      </c>
      <c r="B55" s="10">
        <f>IF(ISERROR(College!R25/College!N25), "n/a",College!R25/College!N25)</f>
        <v>1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0.46025104602510458</v>
      </c>
      <c r="C57" s="10">
        <f>IF(ISERROR(College!G23/College!C23),"n/a",College!G23/College!C23)</f>
        <v>0.48908296943231439</v>
      </c>
      <c r="D57" s="12">
        <f>IF(ISERROR(B57-C57),"n/a",B57-C57)</f>
        <v>-2.8831923407209803E-2</v>
      </c>
    </row>
    <row r="58" spans="1:4" ht="15" x14ac:dyDescent="0.2">
      <c r="A58" s="14" t="s">
        <v>14</v>
      </c>
      <c r="B58" s="10">
        <f>IF(ISERROR(College!J23/College!F23),"n/a",College!J23/College!F23)</f>
        <v>0.2</v>
      </c>
      <c r="C58" s="10">
        <f>IF(ISERROR(College!K23/College!G23),"n/a",College!K23/College!G23)</f>
        <v>0.16964285714285715</v>
      </c>
      <c r="D58" s="12">
        <f>IF(ISERROR(B58-C58),"n/a",B58-C58)</f>
        <v>3.035714285714286E-2</v>
      </c>
    </row>
    <row r="59" spans="1:4" ht="15" x14ac:dyDescent="0.2">
      <c r="A59" s="14" t="s">
        <v>15</v>
      </c>
      <c r="B59" s="10">
        <f>IF(ISERROR(College!N23/College!F23),"n/a",College!N23/College!F23)</f>
        <v>0.18181818181818182</v>
      </c>
      <c r="C59" s="10">
        <f>IF(ISERROR(College!O23/College!G23),"n/a",College!O23/College!G23)</f>
        <v>0.13392857142857142</v>
      </c>
      <c r="D59" s="12">
        <f>IF(ISERROR(B59-C59),"n/a",B59-C59)</f>
        <v>4.7889610389610399E-2</v>
      </c>
    </row>
    <row r="60" spans="1:4" ht="15" x14ac:dyDescent="0.2">
      <c r="A60" s="14" t="s">
        <v>16</v>
      </c>
      <c r="B60" s="10">
        <f>IF(ISERROR(College!N23/College!J23),"n/a",College!N23/College!J23)</f>
        <v>0.90909090909090906</v>
      </c>
      <c r="C60" s="10">
        <f>IF(ISERROR(College!O23/College!K23),"n/a",College!O23/College!K23)</f>
        <v>0.78947368421052633</v>
      </c>
      <c r="D60" s="12">
        <f>IF(ISERROR(B60-C60),"n/a",B60-C60)</f>
        <v>0.11961722488038273</v>
      </c>
    </row>
    <row r="61" spans="1:4" ht="15" x14ac:dyDescent="0.2">
      <c r="A61" s="14" t="s">
        <v>17</v>
      </c>
      <c r="B61" s="10">
        <f>IF(ISERROR(College!R23/College!N23), "n/a",College!R23/College!N23)</f>
        <v>0.95</v>
      </c>
      <c r="C61" s="10">
        <f>IF(ISERROR(College!S23/College!O23), "n/a",College!S23/College!O23)</f>
        <v>0.93333333333333335</v>
      </c>
      <c r="D61" s="12">
        <f>IF(ISERROR(B61-C61),"n/a",B61-C61)</f>
        <v>1.6666666666666607E-2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0.40948425060574595</v>
      </c>
      <c r="C63" s="10">
        <f>IF(ISERROR(College!G18/College!C18),"n/a",College!G18/College!C18)</f>
        <v>0.41180866965620327</v>
      </c>
      <c r="D63" s="12">
        <f>IF(ISERROR(B63-C63),"n/a",B63-C63)</f>
        <v>-2.324419050457327E-3</v>
      </c>
    </row>
    <row r="64" spans="1:4" ht="15" x14ac:dyDescent="0.2">
      <c r="A64" s="14" t="s">
        <v>14</v>
      </c>
      <c r="B64" s="10">
        <f>IF(ISERROR(College!J18/College!F18),"n/a",College!J18/College!F18)</f>
        <v>0.26796280642434489</v>
      </c>
      <c r="C64" s="10">
        <f>IF(ISERROR(College!K18/College!G18),"n/a",College!K18/College!G18)</f>
        <v>0.26225045372050815</v>
      </c>
      <c r="D64" s="12">
        <f>IF(ISERROR(B64-C64),"n/a",B64-C64)</f>
        <v>5.7123527038367428E-3</v>
      </c>
    </row>
    <row r="65" spans="1:4" ht="15" x14ac:dyDescent="0.2">
      <c r="A65" s="14" t="s">
        <v>15</v>
      </c>
      <c r="B65" s="10">
        <f>IF(ISERROR(College!N18/College!F18),"n/a",College!N18/College!F18)</f>
        <v>0.25866441251056638</v>
      </c>
      <c r="C65" s="10">
        <f>IF(ISERROR(College!O18/College!G18),"n/a",College!O18/College!G18)</f>
        <v>0.25680580762250454</v>
      </c>
      <c r="D65" s="12">
        <f>IF(ISERROR(B65-C65),"n/a",B65-C65)</f>
        <v>1.8586048880618322E-3</v>
      </c>
    </row>
    <row r="66" spans="1:4" ht="15" x14ac:dyDescent="0.2">
      <c r="A66" s="14" t="s">
        <v>16</v>
      </c>
      <c r="B66" s="10">
        <f>IF(ISERROR(College!N18/College!J18),"n/a",College!N18/College!J18)</f>
        <v>0.96529968454258674</v>
      </c>
      <c r="C66" s="10">
        <f>IF(ISERROR(College!O18/College!K18),"n/a",College!O18/College!K18)</f>
        <v>0.97923875432525953</v>
      </c>
      <c r="D66" s="12">
        <f>IF(ISERROR(B66-C66),"n/a",B66-C66)</f>
        <v>-1.3939069782672786E-2</v>
      </c>
    </row>
    <row r="67" spans="1:4" ht="15.75" thickBot="1" x14ac:dyDescent="0.25">
      <c r="A67" s="15" t="s">
        <v>17</v>
      </c>
      <c r="B67" s="11">
        <f>IF(ISERROR(College!R18/College!N18), "n/a",College!R18/College!N18)</f>
        <v>0.98692810457516345</v>
      </c>
      <c r="C67" s="11">
        <f>IF(ISERROR(College!S18/College!O18), "n/a",College!S18/College!O18)</f>
        <v>0.95759717314487636</v>
      </c>
      <c r="D67" s="13">
        <f>IF(ISERROR(B67-C67),"n/a",B67-C67)</f>
        <v>2.9330931430287088E-2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1/22/2021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5" t="s">
        <v>9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5" t="s">
        <v>64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6" t="str">
        <f>Summary!A3</f>
        <v>Fall 2021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7" t="str">
        <f>Summary!A4</f>
        <v>as of Friday, October 8, 2021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3" t="s">
        <v>46</v>
      </c>
      <c r="B6" s="424"/>
      <c r="C6" s="424"/>
      <c r="D6" s="425"/>
    </row>
    <row r="7" spans="1:19" ht="16.5" thickBot="1" x14ac:dyDescent="0.3">
      <c r="A7" s="420" t="s">
        <v>7</v>
      </c>
      <c r="B7" s="421"/>
      <c r="C7" s="421"/>
      <c r="D7" s="422"/>
    </row>
    <row r="8" spans="1:19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19" ht="15.75" customHeight="1" x14ac:dyDescent="0.2">
      <c r="A9" s="419"/>
      <c r="B9" s="349" t="str">
        <f>(Summary!B7)</f>
        <v>as of 10/8/21</v>
      </c>
      <c r="C9" s="351" t="str">
        <f>Summary!C7</f>
        <v>as of 10/8/20</v>
      </c>
      <c r="D9" s="417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>
        <f>IF(ISERROR(College!F29/College!B29),"n/a",College!F29/College!B29)</f>
        <v>0.62503460367260311</v>
      </c>
      <c r="C11" s="10">
        <f>IF(ISERROR(College!G29/College!C29),"n/a",College!G29/College!C29)</f>
        <v>0.64380201067872433</v>
      </c>
      <c r="D11" s="12">
        <f>IF(ISERROR(B11-C11),"n/a",B11-C11)</f>
        <v>-1.8767407006121228E-2</v>
      </c>
    </row>
    <row r="12" spans="1:19" ht="15" x14ac:dyDescent="0.2">
      <c r="A12" s="14" t="s">
        <v>14</v>
      </c>
      <c r="B12" s="10">
        <f>IF(ISERROR(College!J29/College!F29),"n/a",College!J29/College!F29)</f>
        <v>0.17848970251716248</v>
      </c>
      <c r="C12" s="10">
        <f>IF(ISERROR(College!K29/College!G29),"n/a",College!K29/College!G29)</f>
        <v>0.1702032277346085</v>
      </c>
      <c r="D12" s="12">
        <f>IF(ISERROR(B12-C12),"n/a",B12-C12)</f>
        <v>8.286474782553982E-3</v>
      </c>
    </row>
    <row r="13" spans="1:19" ht="15" x14ac:dyDescent="0.2">
      <c r="A13" s="14" t="s">
        <v>15</v>
      </c>
      <c r="B13" s="10">
        <f>IF(ISERROR(College!N29/College!F29),"n/a",College!N29/College!F29)</f>
        <v>0.17169853104008267</v>
      </c>
      <c r="C13" s="10">
        <f>IF(ISERROR(College!O29/College!G29),"n/a",College!O29/College!G29)</f>
        <v>0.16631799163179917</v>
      </c>
      <c r="D13" s="12">
        <f>IF(ISERROR(B13-C13),"n/a",B13-C13)</f>
        <v>5.3805394082835079E-3</v>
      </c>
    </row>
    <row r="14" spans="1:19" ht="15" x14ac:dyDescent="0.2">
      <c r="A14" s="14" t="s">
        <v>16</v>
      </c>
      <c r="B14" s="10">
        <f>IF(ISERROR(College!N29/College!J29),"n/a",College!N29/College!J29)</f>
        <v>0.96195202646815547</v>
      </c>
      <c r="C14" s="10">
        <f>IF(ISERROR(College!O29/College!K29),"n/a",College!O29/College!K29)</f>
        <v>0.97717295873573307</v>
      </c>
      <c r="D14" s="12">
        <f>IF(ISERROR(B14-C14),"n/a",B14-C14)</f>
        <v>-1.5220932267577592E-2</v>
      </c>
    </row>
    <row r="15" spans="1:19" ht="15" x14ac:dyDescent="0.2">
      <c r="A15" s="14" t="s">
        <v>17</v>
      </c>
      <c r="B15" s="10">
        <f>IF(ISERROR(College!R29/College!N29), "n/a",College!R29/College!N29)</f>
        <v>0.9909716251074806</v>
      </c>
      <c r="C15" s="10">
        <f>IF(ISERROR(College!S29/College!O29), "n/a",College!S29/College!O29)</f>
        <v>0.96765498652291104</v>
      </c>
      <c r="D15" s="12">
        <f>IF(ISERROR(B15-C15),"n/a",B15-C15)</f>
        <v>2.331663858456956E-2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IF(ISERROR(College!F33/College!B33),"n/a",College!F33/College!B33)</f>
        <v>0.8295543393275997</v>
      </c>
      <c r="C17" s="10">
        <f>IF(ISERROR(College!G33/College!C33),"n/a",College!G33/College!C33)</f>
        <v>0.73325213154689406</v>
      </c>
      <c r="D17" s="12">
        <f>IF(ISERROR(B17-C17),"n/a",B17-C17)</f>
        <v>9.630220778070564E-2</v>
      </c>
    </row>
    <row r="18" spans="1:4" ht="15" x14ac:dyDescent="0.2">
      <c r="A18" s="14" t="s">
        <v>14</v>
      </c>
      <c r="B18" s="10">
        <f>IF(ISERROR(College!J33/College!F33),"n/a",College!J33/College!F33)</f>
        <v>2.5447690857681431E-2</v>
      </c>
      <c r="C18" s="10">
        <f>IF(ISERROR(College!K33/College!G33),"n/a",College!K33/College!G33)</f>
        <v>1.9933554817275746E-2</v>
      </c>
      <c r="D18" s="12">
        <f>IF(ISERROR(B18-C18),"n/a",B18-C18)</f>
        <v>5.5141360404056851E-3</v>
      </c>
    </row>
    <row r="19" spans="1:4" ht="15" x14ac:dyDescent="0.2">
      <c r="A19" s="14" t="s">
        <v>15</v>
      </c>
      <c r="B19" s="10">
        <f>IF(ISERROR(College!N33/College!F33),"n/a",College!N33/College!F33)</f>
        <v>2.5447690857681431E-2</v>
      </c>
      <c r="C19" s="10">
        <f>IF(ISERROR(College!O33/College!G33),"n/a",College!O33/College!G33)</f>
        <v>1.6611295681063124E-2</v>
      </c>
      <c r="D19" s="12">
        <f>IF(ISERROR(B19-C19),"n/a",B19-C19)</f>
        <v>8.8363951766183071E-3</v>
      </c>
    </row>
    <row r="20" spans="1:4" ht="15" x14ac:dyDescent="0.2">
      <c r="A20" s="14" t="s">
        <v>16</v>
      </c>
      <c r="B20" s="10">
        <f>IF(ISERROR(College!N33/College!J33),"n/a",College!N33/College!J33)</f>
        <v>1</v>
      </c>
      <c r="C20" s="10">
        <f>IF(ISERROR(College!O33/College!K33),"n/a",College!O33/College!K33)</f>
        <v>0.83333333333333337</v>
      </c>
      <c r="D20" s="12">
        <f>IF(ISERROR(B20-C20),"n/a",B20-C20)</f>
        <v>0.16666666666666663</v>
      </c>
    </row>
    <row r="21" spans="1:4" ht="15" x14ac:dyDescent="0.2">
      <c r="A21" s="14" t="s">
        <v>17</v>
      </c>
      <c r="B21" s="10">
        <f>IF(ISERROR(College!R33/College!N33), "n/a",College!R33/College!N33)</f>
        <v>1</v>
      </c>
      <c r="C21" s="10">
        <f>IF(ISERROR(College!S33/College!O33), "n/a",College!S33/College!O33)</f>
        <v>1</v>
      </c>
      <c r="D21" s="12">
        <f>IF(ISERROR(B21-C21),"n/a",B21-C21)</f>
        <v>0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0.74938401971136925</v>
      </c>
      <c r="C23" s="10">
        <f>IF(ISERROR(College!G31/College!C31),"n/a",College!G31/College!C31)</f>
        <v>0.68867576540022135</v>
      </c>
      <c r="D23" s="12">
        <f>IF(ISERROR(B23-C23),"n/a",B23-C23)</f>
        <v>6.0708254311147902E-2</v>
      </c>
    </row>
    <row r="24" spans="1:4" ht="15" x14ac:dyDescent="0.2">
      <c r="A24" s="14" t="s">
        <v>14</v>
      </c>
      <c r="B24" s="10">
        <f>IF(ISERROR(College!J31/College!F31),"n/a",College!J31/College!F31)</f>
        <v>5.3546265852512917E-2</v>
      </c>
      <c r="C24" s="10">
        <f>IF(ISERROR(College!K31/College!G31),"n/a",College!K31/College!G31)</f>
        <v>4.0171397964649171E-2</v>
      </c>
      <c r="D24" s="12">
        <f>IF(ISERROR(B24-C24),"n/a",B24-C24)</f>
        <v>1.3374867887863746E-2</v>
      </c>
    </row>
    <row r="25" spans="1:4" ht="15" x14ac:dyDescent="0.2">
      <c r="A25" s="14" t="s">
        <v>15</v>
      </c>
      <c r="B25" s="10">
        <f>IF(ISERROR(College!N31/College!F31),"n/a",College!N31/College!F31)</f>
        <v>5.0728041333959605E-2</v>
      </c>
      <c r="C25" s="10">
        <f>IF(ISERROR(College!O31/College!G31),"n/a",College!O31/College!G31)</f>
        <v>3.642206748794858E-2</v>
      </c>
      <c r="D25" s="12">
        <f>IF(ISERROR(B25-C25),"n/a",B25-C25)</f>
        <v>1.4305973846011025E-2</v>
      </c>
    </row>
    <row r="26" spans="1:4" ht="15" x14ac:dyDescent="0.2">
      <c r="A26" s="14" t="s">
        <v>16</v>
      </c>
      <c r="B26" s="10">
        <f>IF(ISERROR(College!N31/College!J31),"n/a",College!N31/College!J31)</f>
        <v>0.94736842105263153</v>
      </c>
      <c r="C26" s="10">
        <f>IF(ISERROR(College!O31/College!K31),"n/a",College!O31/College!K31)</f>
        <v>0.90666666666666662</v>
      </c>
      <c r="D26" s="12">
        <f>IF(ISERROR(B26-C26),"n/a",B26-C26)</f>
        <v>4.0701754385964906E-2</v>
      </c>
    </row>
    <row r="27" spans="1:4" ht="15" x14ac:dyDescent="0.2">
      <c r="A27" s="14" t="s">
        <v>17</v>
      </c>
      <c r="B27" s="10">
        <f>IF(ISERROR(College!R31/College!N31), "n/a",College!R31/College!N31)</f>
        <v>0.94444444444444442</v>
      </c>
      <c r="C27" s="10">
        <f>IF(ISERROR(College!S31/College!O31), "n/a",College!S31/College!O31)</f>
        <v>0.92647058823529416</v>
      </c>
      <c r="D27" s="12">
        <f>IF(ISERROR(B27-C27),"n/a",B27-C27)</f>
        <v>1.7973856209150263E-2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0.64887183065829268</v>
      </c>
      <c r="C29" s="10">
        <f>IF(ISERROR(College!G27/College!C27),"n/a",College!G27/College!C27)</f>
        <v>0.65182352699313351</v>
      </c>
      <c r="D29" s="12">
        <f>IF(ISERROR(B29-C29),"n/a",B29-C29)</f>
        <v>-2.9516963348408254E-3</v>
      </c>
    </row>
    <row r="30" spans="1:4" ht="15" x14ac:dyDescent="0.2">
      <c r="A30" s="14" t="s">
        <v>14</v>
      </c>
      <c r="B30" s="10">
        <f>IF(ISERROR(College!J27/College!F27),"n/a",College!J27/College!F27)</f>
        <v>0.15289478401147158</v>
      </c>
      <c r="C30" s="10">
        <f>IF(ISERROR(College!K27/College!G27),"n/a",College!K27/College!G27)</f>
        <v>0.14918311991421182</v>
      </c>
      <c r="D30" s="12">
        <f>IF(ISERROR(B30-C30),"n/a",B30-C30)</f>
        <v>3.7116640972597592E-3</v>
      </c>
    </row>
    <row r="31" spans="1:4" ht="15" x14ac:dyDescent="0.2">
      <c r="A31" s="14" t="s">
        <v>15</v>
      </c>
      <c r="B31" s="10">
        <f>IF(ISERROR(College!N27/College!F27),"n/a",College!N27/College!F27)</f>
        <v>0.14703949333811317</v>
      </c>
      <c r="C31" s="10">
        <f>IF(ISERROR(College!O27/College!G27),"n/a",College!O27/College!G27)</f>
        <v>0.14533526777266131</v>
      </c>
      <c r="D31" s="12">
        <f>IF(ISERROR(B31-C31),"n/a",B31-C31)</f>
        <v>1.7042255654518557E-3</v>
      </c>
    </row>
    <row r="32" spans="1:4" ht="15" x14ac:dyDescent="0.2">
      <c r="A32" s="14" t="s">
        <v>16</v>
      </c>
      <c r="B32" s="10">
        <f>IF(ISERROR(College!N27/College!J27),"n/a",College!N27/College!J27)</f>
        <v>0.96170379054318089</v>
      </c>
      <c r="C32" s="10">
        <f>IF(ISERROR(College!O27/College!K27),"n/a",College!O27/College!K27)</f>
        <v>0.97420718816067653</v>
      </c>
      <c r="D32" s="12">
        <f>IF(ISERROR(B32-C32),"n/a",B32-C32)</f>
        <v>-1.2503397617495637E-2</v>
      </c>
    </row>
    <row r="33" spans="1:4" ht="15.75" thickBot="1" x14ac:dyDescent="0.25">
      <c r="A33" s="15" t="s">
        <v>17</v>
      </c>
      <c r="B33" s="11">
        <f>IF(ISERROR(College!R27/College!N27), "n/a",College!R27/College!N27)</f>
        <v>0.98902885006095087</v>
      </c>
      <c r="C33" s="11">
        <f>IF(ISERROR(College!S27/College!O27), "n/a",College!S27/College!O27)</f>
        <v>0.96657986111111116</v>
      </c>
      <c r="D33" s="13">
        <f>IF(ISERROR(B33-C33),"n/a",B33-C33)</f>
        <v>2.244898894983971E-2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10/8/21</v>
      </c>
      <c r="C36" s="349" t="str">
        <f>(Summary!C7)</f>
        <v>as of 10/8/20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0.79549718574108819</v>
      </c>
      <c r="C39" s="10">
        <f>IF(ISERROR(College!G36/College!C36),"n/a",College!G36/College!C36)</f>
        <v>0.79623438324828433</v>
      </c>
      <c r="D39" s="12">
        <f>IF(ISERROR(B39-C39),"n/a",B39-C39)</f>
        <v>-7.3719750719614119E-4</v>
      </c>
    </row>
    <row r="40" spans="1:4" ht="15" x14ac:dyDescent="0.2">
      <c r="A40" s="14" t="s">
        <v>14</v>
      </c>
      <c r="B40" s="10">
        <f>IF(ISERROR(College!J36/College!F36),"n/a",College!J36/College!F36)</f>
        <v>0.21848198970840479</v>
      </c>
      <c r="C40" s="10">
        <f>IF(ISERROR(College!K36/College!G36),"n/a",College!K36/College!G36)</f>
        <v>0.22828729281767957</v>
      </c>
      <c r="D40" s="12">
        <f>IF(ISERROR(B40-C40),"n/a",B40-C40)</f>
        <v>-9.8053031092747711E-3</v>
      </c>
    </row>
    <row r="41" spans="1:4" ht="15" x14ac:dyDescent="0.2">
      <c r="A41" s="14" t="s">
        <v>15</v>
      </c>
      <c r="B41" s="10">
        <f>IF(ISERROR(College!N36/College!F36),"n/a",College!N36/College!F36)</f>
        <v>0.20626072041166379</v>
      </c>
      <c r="C41" s="10">
        <f>IF(ISERROR(College!O36/College!G36),"n/a",College!O36/College!G36)</f>
        <v>0.21988950276243094</v>
      </c>
      <c r="D41" s="12">
        <f>IF(ISERROR(B41-C41),"n/a",B41-C41)</f>
        <v>-1.3628782350767144E-2</v>
      </c>
    </row>
    <row r="42" spans="1:4" ht="15" x14ac:dyDescent="0.2">
      <c r="A42" s="14" t="s">
        <v>16</v>
      </c>
      <c r="B42" s="10">
        <f>IF(ISERROR(College!N36/College!J36),"n/a",College!N36/College!J36)</f>
        <v>0.94406280667320908</v>
      </c>
      <c r="C42" s="10">
        <f>IF(ISERROR(College!O36/College!K36),"n/a",College!O36/College!K36)</f>
        <v>0.96321393998063887</v>
      </c>
      <c r="D42" s="12">
        <f>IF(ISERROR(B42-C42),"n/a",B42-C42)</f>
        <v>-1.9151133307429791E-2</v>
      </c>
    </row>
    <row r="43" spans="1:4" ht="15" x14ac:dyDescent="0.2">
      <c r="A43" s="14" t="s">
        <v>17</v>
      </c>
      <c r="B43" s="10">
        <f>IF(ISERROR(College!R36/College!N36), "n/a",College!R36/College!N36)</f>
        <v>0.9719334719334719</v>
      </c>
      <c r="C43" s="10">
        <f>IF(ISERROR(College!S36/College!O36), "n/a",College!S36/College!O36)</f>
        <v>0.92663316582914568</v>
      </c>
      <c r="D43" s="12">
        <f>IF(ISERROR(B43-C43),"n/a",B43-C43)</f>
        <v>4.5300306104326227E-2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IF(ISERROR(College!F37/College!B37),"n/a",College!F37/College!B37)</f>
        <v>0.91891891891891897</v>
      </c>
      <c r="C45" s="10">
        <f>IF(ISERROR(College!G37/College!C37),"n/a",College!G37/College!C37)</f>
        <v>0.84070796460176989</v>
      </c>
      <c r="D45" s="12">
        <f>IF(ISERROR(B45-C45),"n/a",B45-C45)</f>
        <v>7.8210954317149084E-2</v>
      </c>
    </row>
    <row r="46" spans="1:4" ht="15" x14ac:dyDescent="0.2">
      <c r="A46" s="14" t="s">
        <v>14</v>
      </c>
      <c r="B46" s="10">
        <f>IF(ISERROR(College!J37/College!F37),"n/a",College!J37/College!F37)</f>
        <v>0.16176470588235295</v>
      </c>
      <c r="C46" s="10">
        <f>IF(ISERROR(College!K37/College!G37),"n/a",College!K37/College!G37)</f>
        <v>0.17894736842105263</v>
      </c>
      <c r="D46" s="12">
        <f>IF(ISERROR(B46-C46),"n/a",B46-C46)</f>
        <v>-1.7182662538699683E-2</v>
      </c>
    </row>
    <row r="47" spans="1:4" ht="15" x14ac:dyDescent="0.2">
      <c r="A47" s="14" t="s">
        <v>15</v>
      </c>
      <c r="B47" s="10">
        <f>IF(ISERROR(College!N37/College!F37),"n/a",College!N37/College!F37)</f>
        <v>0.16176470588235295</v>
      </c>
      <c r="C47" s="10">
        <f>IF(ISERROR(College!O37/College!G37),"n/a",College!O37/College!G37)</f>
        <v>0.14736842105263157</v>
      </c>
      <c r="D47" s="12">
        <f>IF(ISERROR(B47-C47),"n/a",B47-C47)</f>
        <v>1.4396284829721384E-2</v>
      </c>
    </row>
    <row r="48" spans="1:4" ht="15" x14ac:dyDescent="0.2">
      <c r="A48" s="14" t="s">
        <v>16</v>
      </c>
      <c r="B48" s="10">
        <f>IF(ISERROR(College!N37/College!J37),"n/a",College!N37/College!J37)</f>
        <v>1</v>
      </c>
      <c r="C48" s="10">
        <f>IF(ISERROR(College!O37/College!K37),"n/a",College!O37/College!K37)</f>
        <v>0.82352941176470584</v>
      </c>
      <c r="D48" s="12">
        <f>IF(ISERROR(B48-C48),"n/a",B48-C48)</f>
        <v>0.17647058823529416</v>
      </c>
    </row>
    <row r="49" spans="1:4" ht="15" x14ac:dyDescent="0.2">
      <c r="A49" s="23" t="s">
        <v>17</v>
      </c>
      <c r="B49" s="10">
        <f>IF(ISERROR(College!R37/College!N37), "n/a",College!R37/College!N37)</f>
        <v>0.90909090909090906</v>
      </c>
      <c r="C49" s="10">
        <f>IF(ISERROR(College!S37/College!O37), "n/a",College!S37/College!O37)</f>
        <v>1</v>
      </c>
      <c r="D49" s="12">
        <f>IF(ISERROR(B49-C49),"n/a",B49-C49)</f>
        <v>-9.0909090909090939E-2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IF(ISERROR(College!K41/College!G41),"n/a",College!K41/College!G41)</f>
        <v>0.10810810810810811</v>
      </c>
      <c r="C51" s="10">
        <f>IF(ISERROR(College!G41/College!C41),"n/a",College!G41/College!C41)</f>
        <v>0.44578313253012047</v>
      </c>
      <c r="D51" s="12">
        <f>IF(ISERROR(B51-C51),"n/a",B51-C51)</f>
        <v>-0.33767502442201236</v>
      </c>
    </row>
    <row r="52" spans="1:4" ht="15" x14ac:dyDescent="0.2">
      <c r="A52" s="14" t="s">
        <v>14</v>
      </c>
      <c r="B52" s="10">
        <f>IF(ISERROR(College!J41/College!F41),"n/a",College!J41/College!F41)</f>
        <v>0.1702127659574468</v>
      </c>
      <c r="C52" s="10">
        <f>IF(ISERROR(College!K41/College!G41),"n/a",College!K41/College!G41)</f>
        <v>0.10810810810810811</v>
      </c>
      <c r="D52" s="12">
        <f>IF(ISERROR(B52-C52),"n/a",B52-C52)</f>
        <v>6.210465784933869E-2</v>
      </c>
    </row>
    <row r="53" spans="1:4" ht="15" x14ac:dyDescent="0.2">
      <c r="A53" s="14" t="s">
        <v>15</v>
      </c>
      <c r="B53" s="10">
        <f>IF(ISERROR(College!N41/College!F41),"n/a",College!N41/College!F41)</f>
        <v>0.1276595744680851</v>
      </c>
      <c r="C53" s="10">
        <f>IF(ISERROR(College!O41/College!G41),"n/a",College!O41/College!G41)</f>
        <v>8.1081081081081086E-2</v>
      </c>
      <c r="D53" s="12">
        <f>IF(ISERROR(B53-C53),"n/a",B53-C53)</f>
        <v>4.6578493387004011E-2</v>
      </c>
    </row>
    <row r="54" spans="1:4" ht="15" x14ac:dyDescent="0.2">
      <c r="A54" s="14" t="s">
        <v>16</v>
      </c>
      <c r="B54" s="10">
        <f>IF(ISERROR(College!N41/College!J41),"n/a",College!N41/College!J41)</f>
        <v>0.75</v>
      </c>
      <c r="C54" s="10">
        <f>IF(ISERROR(College!O41/College!K41),"n/a",College!O41/College!K41)</f>
        <v>0.75</v>
      </c>
      <c r="D54" s="12">
        <f>IF(ISERROR(B54-C54),"n/a",B54-C54)</f>
        <v>0</v>
      </c>
    </row>
    <row r="55" spans="1:4" ht="15" x14ac:dyDescent="0.2">
      <c r="A55" s="14" t="s">
        <v>17</v>
      </c>
      <c r="B55" s="10">
        <f>IF(ISERROR(College!R41/College!N41), "n/a",College!R41/College!N41)</f>
        <v>1</v>
      </c>
      <c r="C55" s="10">
        <f>IF(ISERROR(College!S41/College!O41), "n/a",College!S41/College!O41)</f>
        <v>1</v>
      </c>
      <c r="D55" s="12">
        <f>IF(ISERROR(B55-C55),"n/a",B55-C55)</f>
        <v>0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0.99281609195402298</v>
      </c>
      <c r="C57" s="10">
        <f>IF(ISERROR(College!G39/College!C39),"n/a",College!G39/College!C39)</f>
        <v>0.99506781750924789</v>
      </c>
      <c r="D57" s="12">
        <f>IF(ISERROR(B57-C57),"n/a",B57-C57)</f>
        <v>-2.2517255552249038E-3</v>
      </c>
    </row>
    <row r="58" spans="1:4" ht="15" x14ac:dyDescent="0.2">
      <c r="A58" s="14" t="s">
        <v>14</v>
      </c>
      <c r="B58" s="10">
        <f>IF(ISERROR(College!J39/College!F39),"n/a",College!J39/College!F39)</f>
        <v>0.10274963820549927</v>
      </c>
      <c r="C58" s="10">
        <f>IF(ISERROR(College!K39/College!G39),"n/a",College!K39/College!G39)</f>
        <v>0.1251548946716233</v>
      </c>
      <c r="D58" s="12">
        <f>IF(ISERROR(B58-C58),"n/a",B58-C58)</f>
        <v>-2.2405256466124027E-2</v>
      </c>
    </row>
    <row r="59" spans="1:4" ht="15" x14ac:dyDescent="0.2">
      <c r="A59" s="14" t="s">
        <v>15</v>
      </c>
      <c r="B59" s="10">
        <f>IF(ISERROR(College!N39/College!F39),"n/a",College!N39/College!F39)</f>
        <v>8.9725036179450074E-2</v>
      </c>
      <c r="C59" s="10">
        <f>IF(ISERROR(College!O39/College!G39),"n/a",College!O39/College!G39)</f>
        <v>0.10161090458488228</v>
      </c>
      <c r="D59" s="12">
        <f>IF(ISERROR(B59-C59),"n/a",B59-C59)</f>
        <v>-1.1885868405432209E-2</v>
      </c>
    </row>
    <row r="60" spans="1:4" ht="15" x14ac:dyDescent="0.2">
      <c r="A60" s="14" t="s">
        <v>16</v>
      </c>
      <c r="B60" s="10">
        <f>IF(ISERROR(College!N39/College!J39),"n/a",College!N39/College!J39)</f>
        <v>0.87323943661971826</v>
      </c>
      <c r="C60" s="10">
        <f>IF(ISERROR(College!O39/College!K39),"n/a",College!O39/College!K39)</f>
        <v>0.81188118811881194</v>
      </c>
      <c r="D60" s="12">
        <f>IF(ISERROR(B60-C60),"n/a",B60-C60)</f>
        <v>6.1358248500906321E-2</v>
      </c>
    </row>
    <row r="61" spans="1:4" ht="15" x14ac:dyDescent="0.2">
      <c r="A61" s="14" t="s">
        <v>17</v>
      </c>
      <c r="B61" s="10">
        <f>IF(ISERROR(College!R39/College!N39), "n/a",College!R39/College!N39)</f>
        <v>0.95161290322580649</v>
      </c>
      <c r="C61" s="10">
        <f>IF(ISERROR(College!S39/College!O39), "n/a",College!S39/College!O39)</f>
        <v>0.82926829268292679</v>
      </c>
      <c r="D61" s="12">
        <f>IF(ISERROR(B61-C61),"n/a",B61-C61)</f>
        <v>0.12234461054287971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0.81326196848052335</v>
      </c>
      <c r="C63" s="10">
        <f>IF(ISERROR(College!G34/College!C34),"n/a",College!G34/College!C34)</f>
        <v>0.81674140508221227</v>
      </c>
      <c r="D63" s="12">
        <f>IF(ISERROR(B63-C63),"n/a",B63-C63)</f>
        <v>-3.4794366016889233E-3</v>
      </c>
    </row>
    <row r="64" spans="1:4" ht="15" x14ac:dyDescent="0.2">
      <c r="A64" s="14" t="s">
        <v>14</v>
      </c>
      <c r="B64" s="10">
        <f>IF(ISERROR(College!J34/College!F34),"n/a",College!J34/College!F34)</f>
        <v>0.20274223034734917</v>
      </c>
      <c r="C64" s="10">
        <f>IF(ISERROR(College!K34/College!G34),"n/a",College!K34/College!G34)</f>
        <v>0.21138360175695461</v>
      </c>
      <c r="D64" s="12">
        <f>IF(ISERROR(B64-C64),"n/a",B64-C64)</f>
        <v>-8.6413714096054417E-3</v>
      </c>
    </row>
    <row r="65" spans="1:4" ht="15" x14ac:dyDescent="0.2">
      <c r="A65" s="14" t="s">
        <v>15</v>
      </c>
      <c r="B65" s="10">
        <f>IF(ISERROR(College!N34/College!F34),"n/a",College!N34/College!F34)</f>
        <v>0.19031078610603291</v>
      </c>
      <c r="C65" s="10">
        <f>IF(ISERROR(College!O34/College!G34),"n/a",College!O34/College!G34)</f>
        <v>0.20021961932650073</v>
      </c>
      <c r="D65" s="12">
        <f>IF(ISERROR(B65-C65),"n/a",B65-C65)</f>
        <v>-9.9088332204678164E-3</v>
      </c>
    </row>
    <row r="66" spans="1:4" ht="15" x14ac:dyDescent="0.2">
      <c r="A66" s="14" t="s">
        <v>16</v>
      </c>
      <c r="B66" s="10">
        <f>IF(ISERROR(College!N34/College!J34),"n/a",College!N34/College!J34)</f>
        <v>0.93868349864743017</v>
      </c>
      <c r="C66" s="10">
        <f>IF(ISERROR(College!O34/College!K34),"n/a",College!O34/College!K34)</f>
        <v>0.94718614718614713</v>
      </c>
      <c r="D66" s="12">
        <f>IF(ISERROR(B66-C66),"n/a",B66-C66)</f>
        <v>-8.5026485387169615E-3</v>
      </c>
    </row>
    <row r="67" spans="1:4" ht="15.75" thickBot="1" x14ac:dyDescent="0.25">
      <c r="A67" s="15" t="s">
        <v>17</v>
      </c>
      <c r="B67" s="11">
        <f>IF(ISERROR(College!R34/College!N34), "n/a",College!R34/College!N34)</f>
        <v>0.97022094140249759</v>
      </c>
      <c r="C67" s="11">
        <f>IF(ISERROR(College!S34/College!O34), "n/a",College!S34/College!O34)</f>
        <v>0.92047531992687381</v>
      </c>
      <c r="D67" s="13">
        <f>IF(ISERROR(B67-C67),"n/a",B67-C67)</f>
        <v>4.974562147562378E-2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1/22/2021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65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October 8,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47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customHeight="1" x14ac:dyDescent="0.2">
      <c r="A9" s="419"/>
      <c r="B9" s="349" t="str">
        <f>(Summary!B7)</f>
        <v>as of 10/8/21</v>
      </c>
      <c r="C9" s="351" t="str">
        <f>Summary!C7</f>
        <v>as of 10/8/20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IF(ISERROR(College!F45/College!B45),"n/a",College!F45/College!B45)</f>
        <v>0.74662504877097147</v>
      </c>
      <c r="C11" s="10">
        <f>IF(ISERROR(College!G45/College!C45),"n/a",College!G45/College!C45)</f>
        <v>0.73268835225108553</v>
      </c>
      <c r="D11" s="12">
        <f>IF(ISERROR(B11-C11),"n/a",B11-C11)</f>
        <v>1.3936696519885938E-2</v>
      </c>
    </row>
    <row r="12" spans="1:4" ht="15" x14ac:dyDescent="0.2">
      <c r="A12" s="14" t="s">
        <v>14</v>
      </c>
      <c r="B12" s="10">
        <f>IF(ISERROR(College!J45/College!F45),"n/a",College!J45/College!F45)</f>
        <v>0.18509615384615385</v>
      </c>
      <c r="C12" s="10">
        <f>IF(ISERROR(College!K45/College!G45),"n/a",College!K45/College!G45)</f>
        <v>0.18330214181742566</v>
      </c>
      <c r="D12" s="12">
        <f>IF(ISERROR(B12-C12),"n/a",B12-C12)</f>
        <v>1.794012028728198E-3</v>
      </c>
    </row>
    <row r="13" spans="1:4" ht="15" x14ac:dyDescent="0.2">
      <c r="A13" s="14" t="s">
        <v>15</v>
      </c>
      <c r="B13" s="10">
        <f>IF(ISERROR(College!N45/College!F45),"n/a",College!N45/College!F45)</f>
        <v>0.17987040133779264</v>
      </c>
      <c r="C13" s="10">
        <f>IF(ISERROR(College!O45/College!G45),"n/a",College!O45/College!G45)</f>
        <v>0.18007901850696612</v>
      </c>
      <c r="D13" s="12">
        <f>IF(ISERROR(B13-C13),"n/a",B13-C13)</f>
        <v>-2.0861716917347506E-4</v>
      </c>
    </row>
    <row r="14" spans="1:4" ht="15" x14ac:dyDescent="0.2">
      <c r="A14" s="14" t="s">
        <v>16</v>
      </c>
      <c r="B14" s="10">
        <f>IF(ISERROR(College!N45/College!J45),"n/a",College!N45/College!J45)</f>
        <v>0.97176736307171085</v>
      </c>
      <c r="C14" s="10">
        <f>IF(ISERROR(College!O45/College!K45),"n/a",College!O45/College!K45)</f>
        <v>0.98241633579126486</v>
      </c>
      <c r="D14" s="12">
        <f>IF(ISERROR(B14-C14),"n/a",B14-C14)</f>
        <v>-1.0648972719554006E-2</v>
      </c>
    </row>
    <row r="15" spans="1:4" ht="15" x14ac:dyDescent="0.2">
      <c r="A15" s="14" t="s">
        <v>17</v>
      </c>
      <c r="B15" s="10">
        <f>IF(ISERROR(College!R45/College!N45), "n/a",College!R45/College!N45)</f>
        <v>0.99186519465427081</v>
      </c>
      <c r="C15" s="10">
        <f>IF(ISERROR(College!S45/College!O45), "n/a",College!S45/College!O45)</f>
        <v>0.97286374133949194</v>
      </c>
      <c r="D15" s="12">
        <f>IF(ISERROR(B15-C15),"n/a",B15-C15)</f>
        <v>1.9001453314778871E-2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IF(ISERROR(College!F49/College!B49),"n/a",College!F49/College!B49)</f>
        <v>0.86987522281639929</v>
      </c>
      <c r="C17" s="10">
        <f>IF(ISERROR(College!G49/College!C49),"n/a",College!G49/College!C49)</f>
        <v>0.79220779220779225</v>
      </c>
      <c r="D17" s="12">
        <f>IF(ISERROR(B17-C17),"n/a",B17-C17)</f>
        <v>7.7667430608607035E-2</v>
      </c>
    </row>
    <row r="18" spans="1:4" ht="15" x14ac:dyDescent="0.2">
      <c r="A18" s="14" t="s">
        <v>14</v>
      </c>
      <c r="B18" s="10">
        <f>IF(ISERROR(College!J49/College!F49),"n/a",College!J49/College!F49)</f>
        <v>2.0491803278688523E-2</v>
      </c>
      <c r="C18" s="10">
        <f>IF(ISERROR(College!K49/College!G49),"n/a",College!K49/College!G49)</f>
        <v>3.2786885245901641E-2</v>
      </c>
      <c r="D18" s="12">
        <f>IF(ISERROR(B18-C18),"n/a",B18-C18)</f>
        <v>-1.2295081967213118E-2</v>
      </c>
    </row>
    <row r="19" spans="1:4" ht="15" x14ac:dyDescent="0.2">
      <c r="A19" s="14" t="s">
        <v>15</v>
      </c>
      <c r="B19" s="10">
        <f>IF(ISERROR(College!N49/College!F49),"n/a",College!N49/College!F49)</f>
        <v>2.0491803278688523E-2</v>
      </c>
      <c r="C19" s="10">
        <f>IF(ISERROR(College!O49/College!G49),"n/a",College!O49/College!G49)</f>
        <v>2.9508196721311476E-2</v>
      </c>
      <c r="D19" s="12">
        <f>IF(ISERROR(B19-C19),"n/a",B19-C19)</f>
        <v>-9.0163934426229532E-3</v>
      </c>
    </row>
    <row r="20" spans="1:4" ht="15" x14ac:dyDescent="0.2">
      <c r="A20" s="14" t="s">
        <v>16</v>
      </c>
      <c r="B20" s="10">
        <f>IF(ISERROR(College!N49/College!J49),"n/a",College!N49/College!J49)</f>
        <v>1</v>
      </c>
      <c r="C20" s="10">
        <f>IF(ISERROR(College!O49/College!K49),"n/a",College!O49/College!K49)</f>
        <v>0.9</v>
      </c>
      <c r="D20" s="12">
        <f>IF(ISERROR(B20-C20),"n/a",B20-C20)</f>
        <v>9.9999999999999978E-2</v>
      </c>
    </row>
    <row r="21" spans="1:4" ht="15" x14ac:dyDescent="0.2">
      <c r="A21" s="14" t="s">
        <v>17</v>
      </c>
      <c r="B21" s="10">
        <f>IF(ISERROR(College!R49/College!N49), "n/a",College!R49/College!N49)</f>
        <v>1</v>
      </c>
      <c r="C21" s="10">
        <f>IF(ISERROR(College!S49/College!O49), "n/a",College!S49/College!O49)</f>
        <v>0.77777777777777779</v>
      </c>
      <c r="D21" s="12">
        <f>IF(ISERROR(B21-C21),"n/a",B21-C21)</f>
        <v>0.22222222222222221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0.79389312977099236</v>
      </c>
      <c r="C23" s="10">
        <f>IF(ISERROR(College!G47/College!C47),"n/a",College!G47/College!C47)</f>
        <v>0.7196078431372549</v>
      </c>
      <c r="D23" s="12">
        <f>IF(ISERROR(B23-C23),"n/a",B23-C23)</f>
        <v>7.4285286633737457E-2</v>
      </c>
    </row>
    <row r="24" spans="1:4" ht="15" x14ac:dyDescent="0.2">
      <c r="A24" s="14" t="s">
        <v>14</v>
      </c>
      <c r="B24" s="10">
        <f>IF(ISERROR(College!J47/College!F47),"n/a",College!J47/College!F47)</f>
        <v>3.4340659340659344E-2</v>
      </c>
      <c r="C24" s="10">
        <f>IF(ISERROR(College!K47/College!G47),"n/a",College!K47/College!G47)</f>
        <v>2.8610354223433242E-2</v>
      </c>
      <c r="D24" s="12">
        <f>IF(ISERROR(B24-C24),"n/a",B24-C24)</f>
        <v>5.7303051172261019E-3</v>
      </c>
    </row>
    <row r="25" spans="1:4" ht="15" x14ac:dyDescent="0.2">
      <c r="A25" s="14" t="s">
        <v>15</v>
      </c>
      <c r="B25" s="10">
        <f>IF(ISERROR(College!N47/College!F47),"n/a",College!N47/College!F47)</f>
        <v>2.8846153846153848E-2</v>
      </c>
      <c r="C25" s="10">
        <f>IF(ISERROR(College!O47/College!G47),"n/a",College!O47/College!G47)</f>
        <v>2.7247956403269755E-2</v>
      </c>
      <c r="D25" s="12">
        <f>IF(ISERROR(B25-C25),"n/a",B25-C25)</f>
        <v>1.5981974428840931E-3</v>
      </c>
    </row>
    <row r="26" spans="1:4" ht="15" x14ac:dyDescent="0.2">
      <c r="A26" s="14" t="s">
        <v>16</v>
      </c>
      <c r="B26" s="10">
        <f>IF(ISERROR(College!N47/College!J47),"n/a",College!N47/College!J47)</f>
        <v>0.84</v>
      </c>
      <c r="C26" s="10">
        <f>IF(ISERROR(College!O47/College!K47),"n/a",College!O47/College!K47)</f>
        <v>0.95238095238095233</v>
      </c>
      <c r="D26" s="12">
        <f>IF(ISERROR(B26-C26),"n/a",B26-C26)</f>
        <v>-0.11238095238095236</v>
      </c>
    </row>
    <row r="27" spans="1:4" ht="15" x14ac:dyDescent="0.2">
      <c r="A27" s="14" t="s">
        <v>17</v>
      </c>
      <c r="B27" s="10">
        <f>IF(ISERROR(College!R47/College!N47), "n/a",College!R47/College!N47)</f>
        <v>0.95238095238095233</v>
      </c>
      <c r="C27" s="10">
        <f>IF(ISERROR(College!S47/College!O47), "n/a",College!S47/College!O47)</f>
        <v>0.9</v>
      </c>
      <c r="D27" s="12">
        <f>IF(ISERROR(B27-C27),"n/a",B27-C27)</f>
        <v>5.2380952380952306E-2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0.75449520744420351</v>
      </c>
      <c r="C29" s="10">
        <f>IF(ISERROR(College!G43/College!C43),"n/a",College!G43/College!C43)</f>
        <v>0.73334709606385906</v>
      </c>
      <c r="D29" s="12">
        <f>IF(ISERROR(B29-C29),"n/a",B29-C29)</f>
        <v>2.1148111380344448E-2</v>
      </c>
    </row>
    <row r="30" spans="1:4" ht="15" x14ac:dyDescent="0.2">
      <c r="A30" s="14" t="s">
        <v>14</v>
      </c>
      <c r="B30" s="10">
        <f>IF(ISERROR(College!J43/College!F43),"n/a",College!J43/College!F43)</f>
        <v>0.16747032640949555</v>
      </c>
      <c r="C30" s="10">
        <f>IF(ISERROR(College!K43/College!G43),"n/a",College!K43/College!G43)</f>
        <v>0.16834005817772357</v>
      </c>
      <c r="D30" s="12">
        <f>IF(ISERROR(B30-C30),"n/a",B30-C30)</f>
        <v>-8.6973176822802145E-4</v>
      </c>
    </row>
    <row r="31" spans="1:4" ht="15" x14ac:dyDescent="0.2">
      <c r="A31" s="14" t="s">
        <v>15</v>
      </c>
      <c r="B31" s="10">
        <f>IF(ISERROR(College!N43/College!F43),"n/a",College!N43/College!F43)</f>
        <v>0.16246290801186944</v>
      </c>
      <c r="C31" s="10">
        <f>IF(ISERROR(College!O43/College!G43),"n/a",College!O43/College!G43)</f>
        <v>0.16524350192361828</v>
      </c>
      <c r="D31" s="12">
        <f>IF(ISERROR(B31-C31),"n/a",B31-C31)</f>
        <v>-2.780593911748841E-3</v>
      </c>
    </row>
    <row r="32" spans="1:4" ht="15" x14ac:dyDescent="0.2">
      <c r="A32" s="14" t="s">
        <v>16</v>
      </c>
      <c r="B32" s="10">
        <f>IF(ISERROR(College!N43/College!J43),"n/a",College!N43/College!J43)</f>
        <v>0.9700996677740864</v>
      </c>
      <c r="C32" s="10">
        <f>IF(ISERROR(College!O43/College!K43),"n/a",College!O43/College!K43)</f>
        <v>0.98160535117056857</v>
      </c>
      <c r="D32" s="12">
        <f>IF(ISERROR(B32-C32),"n/a",B32-C32)</f>
        <v>-1.1505683396482169E-2</v>
      </c>
    </row>
    <row r="33" spans="1:4" ht="15.75" thickBot="1" x14ac:dyDescent="0.25">
      <c r="A33" s="15" t="s">
        <v>17</v>
      </c>
      <c r="B33" s="11">
        <f>IF(ISERROR(College!R43/College!N43), "n/a",College!R43/College!N43)</f>
        <v>0.99143835616438358</v>
      </c>
      <c r="C33" s="11">
        <f>IF(ISERROR(College!S43/College!O43), "n/a",College!S43/College!O43)</f>
        <v>0.97103918228279384</v>
      </c>
      <c r="D33" s="13">
        <f>IF(ISERROR(B33-C33),"n/a",B33-C33)</f>
        <v>2.0399173881589738E-2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10/8/21</v>
      </c>
      <c r="C36" s="349" t="str">
        <f>(Summary!C7)</f>
        <v>as of 10/8/20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0.61458748505380634</v>
      </c>
      <c r="C39" s="10">
        <f>IF(ISERROR(College!G52/College!C52),"n/a",College!G52/College!C52)</f>
        <v>0.640993265993266</v>
      </c>
      <c r="D39" s="12">
        <f>IF(ISERROR(B39-C39),"n/a",B39-C39)</f>
        <v>-2.6405780939459667E-2</v>
      </c>
    </row>
    <row r="40" spans="1:4" ht="15" x14ac:dyDescent="0.2">
      <c r="A40" s="14" t="s">
        <v>14</v>
      </c>
      <c r="B40" s="10">
        <f>IF(ISERROR(College!J52/College!F52),"n/a",College!J52/College!F52)</f>
        <v>0.25162127107652399</v>
      </c>
      <c r="C40" s="10">
        <f>IF(ISERROR(College!K52/College!G52),"n/a",College!K52/College!G52)</f>
        <v>0.26132632961260671</v>
      </c>
      <c r="D40" s="12">
        <f>IF(ISERROR(B40-C40),"n/a",B40-C40)</f>
        <v>-9.7050585360827224E-3</v>
      </c>
    </row>
    <row r="41" spans="1:4" ht="15" x14ac:dyDescent="0.2">
      <c r="A41" s="14" t="s">
        <v>15</v>
      </c>
      <c r="B41" s="10">
        <f>IF(ISERROR(College!N52/College!F52),"n/a",College!N52/College!F52)</f>
        <v>0.24124513618677043</v>
      </c>
      <c r="C41" s="10">
        <f>IF(ISERROR(College!O52/College!G52),"n/a",College!O52/College!G52)</f>
        <v>0.25476034143138543</v>
      </c>
      <c r="D41" s="12">
        <f>IF(ISERROR(B41-C41),"n/a",B41-C41)</f>
        <v>-1.3515205244614997E-2</v>
      </c>
    </row>
    <row r="42" spans="1:4" ht="15" x14ac:dyDescent="0.2">
      <c r="A42" s="14" t="s">
        <v>16</v>
      </c>
      <c r="B42" s="10">
        <f>IF(ISERROR(College!N52/College!J52),"n/a",College!N52/College!J52)</f>
        <v>0.95876288659793818</v>
      </c>
      <c r="C42" s="10">
        <f>IF(ISERROR(College!O52/College!K52),"n/a",College!O52/College!K52)</f>
        <v>0.97487437185929648</v>
      </c>
      <c r="D42" s="12">
        <f>IF(ISERROR(B42-C42),"n/a",B42-C42)</f>
        <v>-1.6111485261358305E-2</v>
      </c>
    </row>
    <row r="43" spans="1:4" ht="15" x14ac:dyDescent="0.2">
      <c r="A43" s="14" t="s">
        <v>17</v>
      </c>
      <c r="B43" s="10">
        <f>IF(ISERROR(College!R52/College!N52), "n/a",College!R52/College!N52)</f>
        <v>0.9838709677419355</v>
      </c>
      <c r="C43" s="10">
        <f>IF(ISERROR(College!S52/College!O52), "n/a",College!S52/College!O52)</f>
        <v>0.96907216494845361</v>
      </c>
      <c r="D43" s="12">
        <f>IF(ISERROR(B43-C43),"n/a",B43-C43)</f>
        <v>1.4798802793481891E-2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IF(ISERROR(College!F53/College!B53),"n/a",College!F53/College!B53)</f>
        <v>0.60344827586206895</v>
      </c>
      <c r="C45" s="10">
        <f>IF(ISERROR(College!G53/College!C53),"n/a",College!G53/College!C35)</f>
        <v>5.521048999309869E-3</v>
      </c>
      <c r="D45" s="12">
        <f>IF(ISERROR(B45-C45),"n/a",B45-C45)</f>
        <v>0.59792722686275912</v>
      </c>
    </row>
    <row r="46" spans="1:4" ht="15" x14ac:dyDescent="0.2">
      <c r="A46" s="14" t="s">
        <v>14</v>
      </c>
      <c r="B46" s="10">
        <f>IF(ISERROR(College!J53/College!F53),"n/a",College!J53/College!F53)</f>
        <v>0.34285714285714286</v>
      </c>
      <c r="C46" s="10">
        <f>IF(ISERROR(College!K53/College!G53),"n/a",College!K53/College!G53)</f>
        <v>0.15625</v>
      </c>
      <c r="D46" s="12">
        <f>IF(ISERROR(B46-C46),"n/a",B46-C46)</f>
        <v>0.18660714285714286</v>
      </c>
    </row>
    <row r="47" spans="1:4" ht="15" x14ac:dyDescent="0.2">
      <c r="A47" s="14" t="s">
        <v>15</v>
      </c>
      <c r="B47" s="10">
        <f>IF(ISERROR(College!N53/College!F53),"n/a",College!N53/College!F53)</f>
        <v>0.2857142857142857</v>
      </c>
      <c r="C47" s="10">
        <f>IF(ISERROR(College!O53/College!G53),"n/a",College!O53/College!G53)</f>
        <v>0.15625</v>
      </c>
      <c r="D47" s="12">
        <f>IF(ISERROR(B47-C47),"n/a",B47-C47)</f>
        <v>0.1294642857142857</v>
      </c>
    </row>
    <row r="48" spans="1:4" ht="15" x14ac:dyDescent="0.2">
      <c r="A48" s="14" t="s">
        <v>16</v>
      </c>
      <c r="B48" s="10">
        <f>IF(ISERROR(College!N53/College!J53),"n/a",College!N53/College!J53)</f>
        <v>0.83333333333333337</v>
      </c>
      <c r="C48" s="10">
        <f>IF(ISERROR(College!O53/College!K53),"n/a",College!O53/College!K53)</f>
        <v>1</v>
      </c>
      <c r="D48" s="12">
        <f>IF(ISERROR(B48-C48),"n/a",B48-C48)</f>
        <v>-0.16666666666666663</v>
      </c>
    </row>
    <row r="49" spans="1:4" ht="15" x14ac:dyDescent="0.2">
      <c r="A49" s="23" t="s">
        <v>17</v>
      </c>
      <c r="B49" s="10">
        <f>IF(ISERROR(College!R53/College!N53), "n/a",College!R53/College!N53)</f>
        <v>1</v>
      </c>
      <c r="C49" s="10">
        <f>IF(ISERROR(College!X37/College!T37), "n/a",College!X37/College!T37)</f>
        <v>0</v>
      </c>
      <c r="D49" s="12">
        <f>IF(ISERROR(B49-C49),"n/a",B49-C49)</f>
        <v>1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IF(ISERROR(College!K57/College!G57),"n/a",College!K57/College!G57)</f>
        <v>0.25</v>
      </c>
      <c r="C51" s="10">
        <f>IF(ISERROR(College!G57/College!C57),"n/a",College!G57/College!C57)</f>
        <v>0.11428571428571428</v>
      </c>
      <c r="D51" s="12">
        <f>IF(ISERROR(B51-C51),"n/a",B51-C51)</f>
        <v>0.13571428571428573</v>
      </c>
    </row>
    <row r="52" spans="1:4" ht="15" x14ac:dyDescent="0.2">
      <c r="A52" s="14" t="s">
        <v>14</v>
      </c>
      <c r="B52" s="10">
        <f>IF(ISERROR(College!J57/College!F57),"n/a",College!J57/College!F57)</f>
        <v>0.2</v>
      </c>
      <c r="C52" s="10">
        <f>IF(ISERROR(College!K57/College!G57),"n/a",College!K57/College!G57)</f>
        <v>0.25</v>
      </c>
      <c r="D52" s="12">
        <f>IF(ISERROR(B52-C52),"n/a",B52-C52)</f>
        <v>-4.9999999999999989E-2</v>
      </c>
    </row>
    <row r="53" spans="1:4" ht="15" x14ac:dyDescent="0.2">
      <c r="A53" s="14" t="s">
        <v>15</v>
      </c>
      <c r="B53" s="10">
        <f>IF(ISERROR(College!N57/College!F57),"n/a",College!N57/College!F57)</f>
        <v>0.2</v>
      </c>
      <c r="C53" s="10">
        <f>IF(ISERROR(College!O57/College!G57),"n/a",College!O57/College!G57)</f>
        <v>0.25</v>
      </c>
      <c r="D53" s="12">
        <f>IF(ISERROR(B53-C53),"n/a",B53-C53)</f>
        <v>-4.9999999999999989E-2</v>
      </c>
    </row>
    <row r="54" spans="1:4" ht="15" x14ac:dyDescent="0.2">
      <c r="A54" s="14" t="s">
        <v>16</v>
      </c>
      <c r="B54" s="10">
        <f>IF(ISERROR(College!N57/College!J57),"n/a",College!N57/College!J57)</f>
        <v>1</v>
      </c>
      <c r="C54" s="10">
        <f>IF(ISERROR(College!O57/College!K57),"n/a",College!O57/College!K57)</f>
        <v>1</v>
      </c>
      <c r="D54" s="12">
        <f>IF(ISERROR(B54-C54),"n/a",B54-C54)</f>
        <v>0</v>
      </c>
    </row>
    <row r="55" spans="1:4" ht="15" x14ac:dyDescent="0.2">
      <c r="A55" s="14" t="s">
        <v>17</v>
      </c>
      <c r="B55" s="10">
        <f>IF(ISERROR(College!R57/College!N57), "n/a",College!R57/College!N57)</f>
        <v>0</v>
      </c>
      <c r="C55" s="10">
        <f>IF(ISERROR(College!S57/College!O57), "n/a",College!S57/College!O57)</f>
        <v>1</v>
      </c>
      <c r="D55" s="12">
        <f>IF(ISERROR(B55-C55),"n/a",B55-C55)</f>
        <v>-1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0.63698630136986301</v>
      </c>
      <c r="C57" s="10">
        <f>IF(ISERROR(College!G55/College!C55),"n/a",College!G55/College!C55)</f>
        <v>0.65131578947368418</v>
      </c>
      <c r="D57" s="12">
        <f>IF(ISERROR(B57-C57),"n/a",B57-C57)</f>
        <v>-1.4329488103821175E-2</v>
      </c>
    </row>
    <row r="58" spans="1:4" ht="15" x14ac:dyDescent="0.2">
      <c r="A58" s="14" t="s">
        <v>14</v>
      </c>
      <c r="B58" s="10">
        <f>IF(ISERROR(College!J55/College!F55),"n/a",College!J55/College!F55)</f>
        <v>7.5268817204301078E-2</v>
      </c>
      <c r="C58" s="10">
        <f>IF(ISERROR(College!K55/College!G55),"n/a",College!K55/College!G55)</f>
        <v>0.13131313131313133</v>
      </c>
      <c r="D58" s="12">
        <f>IF(ISERROR(B58-C58),"n/a",B58-C58)</f>
        <v>-5.6044314108830248E-2</v>
      </c>
    </row>
    <row r="59" spans="1:4" ht="15" x14ac:dyDescent="0.2">
      <c r="A59" s="14" t="s">
        <v>15</v>
      </c>
      <c r="B59" s="10">
        <f>IF(ISERROR(College!N55/College!F55),"n/a",College!N55/College!F55)</f>
        <v>5.3763440860215055E-2</v>
      </c>
      <c r="C59" s="10">
        <f>IF(ISERROR(College!O55/College!G55),"n/a",College!O55/College!G55)</f>
        <v>0.12121212121212122</v>
      </c>
      <c r="D59" s="12">
        <f>IF(ISERROR(B59-C59),"n/a",B59-C59)</f>
        <v>-6.7448680351906154E-2</v>
      </c>
    </row>
    <row r="60" spans="1:4" ht="15" x14ac:dyDescent="0.2">
      <c r="A60" s="14" t="s">
        <v>16</v>
      </c>
      <c r="B60" s="10">
        <f>IF(ISERROR(College!N55/College!J55),"n/a",College!N55/College!J55)</f>
        <v>0.7142857142857143</v>
      </c>
      <c r="C60" s="10">
        <f>IF(ISERROR(College!O55/College!K55),"n/a",College!O55/College!K55)</f>
        <v>0.92307692307692313</v>
      </c>
      <c r="D60" s="12">
        <f>IF(ISERROR(B60-C60),"n/a",B60-C60)</f>
        <v>-0.20879120879120883</v>
      </c>
    </row>
    <row r="61" spans="1:4" ht="15" x14ac:dyDescent="0.2">
      <c r="A61" s="14" t="s">
        <v>17</v>
      </c>
      <c r="B61" s="10">
        <f>IF(ISERROR(College!R55/College!N55), "n/a",College!R55/College!N55)</f>
        <v>0.8</v>
      </c>
      <c r="C61" s="10">
        <f>IF(ISERROR(College!S55/College!O55), "n/a",College!S55/College!O55)</f>
        <v>0.91666666666666663</v>
      </c>
      <c r="D61" s="12">
        <f>IF(ISERROR(B61-C61),"n/a",B61-C61)</f>
        <v>-0.11666666666666659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0.60360360360360366</v>
      </c>
      <c r="C63" s="10">
        <f>IF(ISERROR(College!G50/College!C50),"n/a",College!G50/College!C50)</f>
        <v>0.63089802130898021</v>
      </c>
      <c r="D63" s="12">
        <f>IF(ISERROR(B63-C63),"n/a",B63-C63)</f>
        <v>-2.729441770537655E-2</v>
      </c>
    </row>
    <row r="64" spans="1:4" ht="15" x14ac:dyDescent="0.2">
      <c r="A64" s="14" t="s">
        <v>14</v>
      </c>
      <c r="B64" s="10">
        <f>IF(ISERROR(College!J50/College!F50),"n/a",College!J50/College!F50)</f>
        <v>0.24358208955223881</v>
      </c>
      <c r="C64" s="10">
        <f>IF(ISERROR(College!K50/College!G50),"n/a",College!K50/College!G50)</f>
        <v>0.25150784077201449</v>
      </c>
      <c r="D64" s="12">
        <f>IF(ISERROR(B64-C64),"n/a",B64-C64)</f>
        <v>-7.9257512197756785E-3</v>
      </c>
    </row>
    <row r="65" spans="1:4" ht="15" x14ac:dyDescent="0.2">
      <c r="A65" s="14" t="s">
        <v>15</v>
      </c>
      <c r="B65" s="10">
        <f>IF(ISERROR(College!N50/College!F50),"n/a",College!N50/College!F50)</f>
        <v>0.23164179104477611</v>
      </c>
      <c r="C65" s="10">
        <f>IF(ISERROR(College!O50/College!G50),"n/a",College!O50/College!G50)</f>
        <v>0.24487334137515079</v>
      </c>
      <c r="D65" s="12">
        <f>IF(ISERROR(B65-C65),"n/a",B65-C65)</f>
        <v>-1.3231550330374681E-2</v>
      </c>
    </row>
    <row r="66" spans="1:4" ht="15" x14ac:dyDescent="0.2">
      <c r="A66" s="14" t="s">
        <v>16</v>
      </c>
      <c r="B66" s="10">
        <f>IF(ISERROR(College!N50/College!J50),"n/a",College!N50/College!J50)</f>
        <v>0.9509803921568627</v>
      </c>
      <c r="C66" s="10">
        <f>IF(ISERROR(College!O50/College!K50),"n/a",College!O50/College!K50)</f>
        <v>0.97362110311750605</v>
      </c>
      <c r="D66" s="12">
        <f>IF(ISERROR(B66-C66),"n/a",B66-C66)</f>
        <v>-2.2640710960643351E-2</v>
      </c>
    </row>
    <row r="67" spans="1:4" ht="15.75" thickBot="1" x14ac:dyDescent="0.25">
      <c r="A67" s="15" t="s">
        <v>17</v>
      </c>
      <c r="B67" s="11">
        <f>IF(ISERROR(College!R50/College!N50), "n/a",College!R50/College!N50)</f>
        <v>0.97938144329896903</v>
      </c>
      <c r="C67" s="11">
        <f>IF(ISERROR(College!S50/College!O50), "n/a",College!S50/College!O50)</f>
        <v>0.96798029556650245</v>
      </c>
      <c r="D67" s="13">
        <f>IF(ISERROR(B67-C67),"n/a",B67-C67)</f>
        <v>1.1401147732466588E-2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1/22/2021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69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October 8,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70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x14ac:dyDescent="0.2">
      <c r="A9" s="419"/>
      <c r="B9" s="349" t="str">
        <f>(Summary!B7)</f>
        <v>as of 10/8/21</v>
      </c>
      <c r="C9" s="351" t="str">
        <f>Summary!C7</f>
        <v>as of 10/8/20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IF(ISERROR(College!F61/College!B61),"n/a",College!F61/College!B61)</f>
        <v>0.72264355362946908</v>
      </c>
      <c r="C11" s="10">
        <f>IF(ISERROR(College!G61/College!C61),"n/a",College!G61/College!C61)</f>
        <v>0.68694550063371351</v>
      </c>
      <c r="D11" s="12">
        <f>IF(ISERROR(B11-C11),"n/a",B11-C11)</f>
        <v>3.5698052995755569E-2</v>
      </c>
    </row>
    <row r="12" spans="1:4" ht="15" x14ac:dyDescent="0.2">
      <c r="A12" s="14" t="s">
        <v>14</v>
      </c>
      <c r="B12" s="10">
        <f>IF(ISERROR(College!J61/College!F61),"n/a",College!J61/College!F61)</f>
        <v>0.17391304347826086</v>
      </c>
      <c r="C12" s="10">
        <f>IF(ISERROR(College!K61/College!G61),"n/a",College!K61/College!G61)</f>
        <v>0.16789667896678967</v>
      </c>
      <c r="D12" s="12">
        <f>IF(ISERROR(B12-C12),"n/a",B12-C12)</f>
        <v>6.016364511471195E-3</v>
      </c>
    </row>
    <row r="13" spans="1:4" ht="15" x14ac:dyDescent="0.2">
      <c r="A13" s="14" t="s">
        <v>15</v>
      </c>
      <c r="B13" s="10">
        <f>IF(ISERROR(College!N61/College!F61),"n/a",College!N61/College!F61)</f>
        <v>0.17091454272863568</v>
      </c>
      <c r="C13" s="10">
        <f>IF(ISERROR(College!O61/College!G61),"n/a",College!O61/College!G61)</f>
        <v>0.16605166051660517</v>
      </c>
      <c r="D13" s="12">
        <f>IF(ISERROR(B13-C13),"n/a",B13-C13)</f>
        <v>4.8628822120305171E-3</v>
      </c>
    </row>
    <row r="14" spans="1:4" ht="15" x14ac:dyDescent="0.2">
      <c r="A14" s="14" t="s">
        <v>16</v>
      </c>
      <c r="B14" s="10">
        <f>IF(ISERROR(College!N61/College!J61),"n/a",College!N61/College!J61)</f>
        <v>0.98275862068965514</v>
      </c>
      <c r="C14" s="10">
        <f>IF(ISERROR(College!O61/College!K61),"n/a",College!O61/College!K61)</f>
        <v>0.98901098901098905</v>
      </c>
      <c r="D14" s="12">
        <f>IF(ISERROR(B14-C14),"n/a",B14-C14)</f>
        <v>-6.2523683213339121E-3</v>
      </c>
    </row>
    <row r="15" spans="1:4" ht="15" x14ac:dyDescent="0.2">
      <c r="A15" s="14" t="s">
        <v>17</v>
      </c>
      <c r="B15" s="10">
        <f>IF(ISERROR(College!R61/College!N61), "n/a",College!R61/College!N61)</f>
        <v>0.99122807017543857</v>
      </c>
      <c r="C15" s="10">
        <f>IF(ISERROR(College!S61/College!O61), "n/a",College!S61/College!O61)</f>
        <v>0.9555555555555556</v>
      </c>
      <c r="D15" s="12">
        <f>IF(ISERROR(B15-C15),"n/a",B15-C15)</f>
        <v>3.5672514619882967E-2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IF(ISERROR(College!F65/College!B65),"n/a",College!F65/College!B65)</f>
        <v>0.81818181818181823</v>
      </c>
      <c r="C17" s="10">
        <f>IF(ISERROR(College!G65/College!C65),"n/a",College!G65/College!C65)</f>
        <v>0.9</v>
      </c>
      <c r="D17" s="12">
        <f>IF(ISERROR(B17-C17),"n/a",B17-C17)</f>
        <v>-8.181818181818179E-2</v>
      </c>
    </row>
    <row r="18" spans="1:4" ht="15" x14ac:dyDescent="0.2">
      <c r="A18" s="14" t="s">
        <v>14</v>
      </c>
      <c r="B18" s="10">
        <f>IF(ISERROR(College!J65/College!F65),"n/a",College!J65/College!F65)</f>
        <v>3.7037037037037035E-2</v>
      </c>
      <c r="C18" s="10">
        <f>IF(ISERROR(College!K65/College!G65),"n/a",College!K65/College!G65)</f>
        <v>0.1111111111111111</v>
      </c>
      <c r="D18" s="12">
        <f>IF(ISERROR(B18-C18),"n/a",B18-C18)</f>
        <v>-7.407407407407407E-2</v>
      </c>
    </row>
    <row r="19" spans="1:4" ht="15" x14ac:dyDescent="0.2">
      <c r="A19" s="14" t="s">
        <v>15</v>
      </c>
      <c r="B19" s="10">
        <f>IF(ISERROR(College!N65/College!F65),"n/a",College!N65/College!F65)</f>
        <v>3.7037037037037035E-2</v>
      </c>
      <c r="C19" s="10">
        <f>IF(ISERROR(College!O65/College!G65),"n/a",College!O65/College!G65)</f>
        <v>0.1111111111111111</v>
      </c>
      <c r="D19" s="12">
        <f>IF(ISERROR(B19-C19),"n/a",B19-C19)</f>
        <v>-7.407407407407407E-2</v>
      </c>
    </row>
    <row r="20" spans="1:4" ht="15" x14ac:dyDescent="0.2">
      <c r="A20" s="14" t="s">
        <v>16</v>
      </c>
      <c r="B20" s="10">
        <f>IF(ISERROR(College!N65/College!J65),"n/a",College!N65/College!J65)</f>
        <v>1</v>
      </c>
      <c r="C20" s="10">
        <f>IF(ISERROR(College!O65/College!K65),"n/a",College!O65/College!K65)</f>
        <v>1</v>
      </c>
      <c r="D20" s="12">
        <f>IF(ISERROR(B20-C20),"n/a",B20-C20)</f>
        <v>0</v>
      </c>
    </row>
    <row r="21" spans="1:4" ht="15" x14ac:dyDescent="0.2">
      <c r="A21" s="14" t="s">
        <v>17</v>
      </c>
      <c r="B21" s="10">
        <f>IF(ISERROR(College!R65/College!N65), "n/a",College!R65/College!N65)</f>
        <v>1</v>
      </c>
      <c r="C21" s="10">
        <f>IF(ISERROR(College!S65/College!O65), "n/a",College!S65/College!O65)</f>
        <v>1</v>
      </c>
      <c r="D21" s="12">
        <f>IF(ISERROR(B21-C21),"n/a",B21-C21)</f>
        <v>0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IF(ISERROR(College!F63/College!B63),"n/a",College!F63/College!B63)</f>
        <v>0.875</v>
      </c>
      <c r="C23" s="10">
        <f>IF(ISERROR(College!G63/College!C63),"n/a",College!G63/College!C63)</f>
        <v>0.78333333333333333</v>
      </c>
      <c r="D23" s="12">
        <f>IF(ISERROR(B23-C23),"n/a",B23-C23)</f>
        <v>9.1666666666666674E-2</v>
      </c>
    </row>
    <row r="24" spans="1:4" ht="15" x14ac:dyDescent="0.2">
      <c r="A24" s="14" t="s">
        <v>14</v>
      </c>
      <c r="B24" s="10">
        <f>IF(ISERROR(College!J63/College!F63),"n/a",College!J63/College!F63)</f>
        <v>0.10714285714285714</v>
      </c>
      <c r="C24" s="10">
        <f>IF(ISERROR(College!K63/College!G63),"n/a",College!K63/College!G63)</f>
        <v>4.2553191489361701E-2</v>
      </c>
      <c r="D24" s="12">
        <f>IF(ISERROR(B24-C24),"n/a",B24-C24)</f>
        <v>6.4589665653495443E-2</v>
      </c>
    </row>
    <row r="25" spans="1:4" ht="15" x14ac:dyDescent="0.2">
      <c r="A25" s="14" t="s">
        <v>15</v>
      </c>
      <c r="B25" s="10">
        <f>IF(ISERROR(College!N63/College!F63),"n/a",College!N63/College!F63)</f>
        <v>0.10714285714285714</v>
      </c>
      <c r="C25" s="10">
        <f>IF(ISERROR(College!O63/College!G63),"n/a",College!O63/College!G63)</f>
        <v>4.2553191489361701E-2</v>
      </c>
      <c r="D25" s="12">
        <f>IF(ISERROR(B25-C25),"n/a",B25-C25)</f>
        <v>6.4589665653495443E-2</v>
      </c>
    </row>
    <row r="26" spans="1:4" ht="15" x14ac:dyDescent="0.2">
      <c r="A26" s="14" t="s">
        <v>16</v>
      </c>
      <c r="B26" s="10">
        <f>IF(ISERROR(College!N63/College!J63),"n/a",College!N63/College!J63)</f>
        <v>1</v>
      </c>
      <c r="C26" s="10">
        <f>IF(ISERROR(College!O63/College!K63),"n/a",College!O63/College!K63)</f>
        <v>1</v>
      </c>
      <c r="D26" s="12">
        <f>IF(ISERROR(B26-C26),"n/a",B26-C26)</f>
        <v>0</v>
      </c>
    </row>
    <row r="27" spans="1:4" ht="15" x14ac:dyDescent="0.2">
      <c r="A27" s="14" t="s">
        <v>17</v>
      </c>
      <c r="B27" s="10">
        <f>IF(ISERROR(College!R63/College!N63), "n/a",College!R63/College!N63)</f>
        <v>1</v>
      </c>
      <c r="C27" s="10">
        <f>IF(ISERROR(College!S63/College!O63), "n/a",College!S63/College!O63)</f>
        <v>1</v>
      </c>
      <c r="D27" s="12">
        <f>IF(ISERROR(B27-C27),"n/a",B27-C27)</f>
        <v>0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IF(ISERROR(College!F59/College!B59),"n/a",College!F59/College!B59)</f>
        <v>0.73529411764705888</v>
      </c>
      <c r="C29" s="10">
        <f>IF(ISERROR(College!G59/College!C59),"n/a",College!G59/College!C59)</f>
        <v>0.69615832363213037</v>
      </c>
      <c r="D29" s="12">
        <f>IF(ISERROR(B29-C29),"n/a",B29-C29)</f>
        <v>3.9135794014928504E-2</v>
      </c>
    </row>
    <row r="30" spans="1:4" ht="15" x14ac:dyDescent="0.2">
      <c r="A30" s="14" t="s">
        <v>14</v>
      </c>
      <c r="B30" s="10">
        <f>IF(ISERROR(College!J59/College!F59),"n/a",College!J59/College!F59)</f>
        <v>0.16400000000000001</v>
      </c>
      <c r="C30" s="10">
        <f>IF(ISERROR(College!K59/College!G59),"n/a",College!K59/College!G59)</f>
        <v>0.15719063545150502</v>
      </c>
      <c r="D30" s="12">
        <f>IF(ISERROR(B30-C30),"n/a",B30-C30)</f>
        <v>6.8093645484949838E-3</v>
      </c>
    </row>
    <row r="31" spans="1:4" ht="15" x14ac:dyDescent="0.2">
      <c r="A31" s="14" t="s">
        <v>15</v>
      </c>
      <c r="B31" s="10">
        <f>IF(ISERROR(College!N59/College!F59),"n/a",College!N59/College!F59)</f>
        <v>0.16133333333333333</v>
      </c>
      <c r="C31" s="10">
        <f>IF(ISERROR(College!O59/College!G59),"n/a",College!O59/College!G59)</f>
        <v>0.15551839464882944</v>
      </c>
      <c r="D31" s="12">
        <f>IF(ISERROR(B31-C31),"n/a",B31-C31)</f>
        <v>5.8149386845038897E-3</v>
      </c>
    </row>
    <row r="32" spans="1:4" ht="15" x14ac:dyDescent="0.2">
      <c r="A32" s="14" t="s">
        <v>16</v>
      </c>
      <c r="B32" s="10">
        <f>IF(ISERROR(College!N59/College!J59),"n/a",College!N59/College!J59)</f>
        <v>0.98373983739837401</v>
      </c>
      <c r="C32" s="10">
        <f>IF(ISERROR(College!O59/College!K59),"n/a",College!O59/College!K59)</f>
        <v>0.98936170212765961</v>
      </c>
      <c r="D32" s="12">
        <f>IF(ISERROR(B32-C32),"n/a",B32-C32)</f>
        <v>-5.6218647292856083E-3</v>
      </c>
    </row>
    <row r="33" spans="1:4" ht="15.75" thickBot="1" x14ac:dyDescent="0.25">
      <c r="A33" s="15" t="s">
        <v>17</v>
      </c>
      <c r="B33" s="11">
        <f>IF(ISERROR(College!R59/College!N59), "n/a",College!R59/College!N59)</f>
        <v>0.99173553719008267</v>
      </c>
      <c r="C33" s="11">
        <f>IF(ISERROR(College!S59/College!O59), "n/a",College!S59/College!O59)</f>
        <v>0.956989247311828</v>
      </c>
      <c r="D33" s="13">
        <f>IF(ISERROR(B33-C33),"n/a",B33-C33)</f>
        <v>3.4746289878254677E-2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10/8/21</v>
      </c>
      <c r="C36" s="349" t="str">
        <f>(Summary!C7)</f>
        <v>as of 10/8/20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0.91082802547770703</v>
      </c>
      <c r="C39" s="10">
        <f>IF(ISERROR(College!G68/College!C68),"n/a",College!G68/College!C68)</f>
        <v>1.0265486725663717</v>
      </c>
      <c r="D39" s="12">
        <f>IF(ISERROR(B39-C39),"n/a",B39-C39)</f>
        <v>-0.1157206470886647</v>
      </c>
    </row>
    <row r="40" spans="1:4" ht="15" x14ac:dyDescent="0.2">
      <c r="A40" s="14" t="s">
        <v>14</v>
      </c>
      <c r="B40" s="10">
        <f>IF(ISERROR(College!J68/College!F68),"n/a",College!J68/College!F68)</f>
        <v>0.28671328671328672</v>
      </c>
      <c r="C40" s="10">
        <f>IF(ISERROR(College!K68/College!G68),"n/a",College!K68/College!G68)</f>
        <v>0.37931034482758619</v>
      </c>
      <c r="D40" s="12">
        <f>IF(ISERROR(B40-C40),"n/a",B40-C40)</f>
        <v>-9.2597058114299469E-2</v>
      </c>
    </row>
    <row r="41" spans="1:4" ht="15" x14ac:dyDescent="0.2">
      <c r="A41" s="14" t="s">
        <v>15</v>
      </c>
      <c r="B41" s="10">
        <f>IF(ISERROR(College!N68/College!F68),"n/a",College!N68/College!F68)</f>
        <v>0.25174825174825177</v>
      </c>
      <c r="C41" s="10">
        <f>IF(ISERROR(College!O68/College!G68),"n/a",College!O68/College!G68)</f>
        <v>0.37068965517241381</v>
      </c>
      <c r="D41" s="12">
        <f>IF(ISERROR(B41-C41),"n/a",B41-C41)</f>
        <v>-0.11894140342416204</v>
      </c>
    </row>
    <row r="42" spans="1:4" ht="15" x14ac:dyDescent="0.2">
      <c r="A42" s="14" t="s">
        <v>16</v>
      </c>
      <c r="B42" s="10">
        <f>IF(ISERROR(College!N68/College!J68),"n/a",College!N68/College!J68)</f>
        <v>0.87804878048780488</v>
      </c>
      <c r="C42" s="10">
        <f>IF(ISERROR(College!O68/College!K68),"n/a",College!O68/College!K68)</f>
        <v>0.97727272727272729</v>
      </c>
      <c r="D42" s="12">
        <f>IF(ISERROR(B42-C42),"n/a",B42-C42)</f>
        <v>-9.9223946784922412E-2</v>
      </c>
    </row>
    <row r="43" spans="1:4" ht="15" x14ac:dyDescent="0.2">
      <c r="A43" s="14" t="s">
        <v>17</v>
      </c>
      <c r="B43" s="10">
        <f>IF(ISERROR(College!R68/College!N68), "n/a",College!R68/College!N68)</f>
        <v>1</v>
      </c>
      <c r="C43" s="10">
        <f>IF(ISERROR(College!S68/College!O68), "n/a",College!S68/College!O68)</f>
        <v>0.97674418604651159</v>
      </c>
      <c r="D43" s="12">
        <f>IF(ISERROR(B43-C43),"n/a",B43-C43)</f>
        <v>2.3255813953488413E-2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IF(ISERROR(College!F69/College!B69),"n/a",College!F69/College!B69)</f>
        <v>1.5</v>
      </c>
      <c r="C45" s="10">
        <f>IF(ISERROR(College!G69/College!C69),"n/a",College!G69/College!C69)</f>
        <v>1.5</v>
      </c>
      <c r="D45" s="12">
        <f>IF(ISERROR(B45-C45),"n/a",B45-C45)</f>
        <v>0</v>
      </c>
    </row>
    <row r="46" spans="1:4" ht="15" x14ac:dyDescent="0.2">
      <c r="A46" s="14" t="s">
        <v>14</v>
      </c>
      <c r="B46" s="10">
        <f>IF(ISERROR(College!J69/College!F69),"n/a",College!J69/College!F69)</f>
        <v>0</v>
      </c>
      <c r="C46" s="10">
        <f>IF(ISERROR(College!K69/College!G69),"n/a",College!K69/College!G69)</f>
        <v>0</v>
      </c>
      <c r="D46" s="12">
        <f>IF(ISERROR(B46-C46),"n/a",B46-C46)</f>
        <v>0</v>
      </c>
    </row>
    <row r="47" spans="1:4" ht="15" x14ac:dyDescent="0.2">
      <c r="A47" s="14" t="s">
        <v>15</v>
      </c>
      <c r="B47" s="10">
        <f>IF(ISERROR(College!N69/College!F69),"n/a",College!N69/College!F69)</f>
        <v>0</v>
      </c>
      <c r="C47" s="10">
        <f>IF(ISERROR(College!O69/College!G69),"n/a",College!O69/College!G69)</f>
        <v>0</v>
      </c>
      <c r="D47" s="12">
        <f>IF(ISERROR(B47-C47),"n/a",B47-C47)</f>
        <v>0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IF(ISERROR(College!K73/College!G73),"n/a",College!K73/College!G73)</f>
        <v>0</v>
      </c>
      <c r="C51" s="10">
        <f>IF(ISERROR(College!G73/College!C73),"n/a",College!G73/College!C73)</f>
        <v>0.5</v>
      </c>
      <c r="D51" s="12">
        <f>IF(ISERROR(B51-C51),"n/a",B51-C51)</f>
        <v>-0.5</v>
      </c>
    </row>
    <row r="52" spans="1:4" ht="15" x14ac:dyDescent="0.2">
      <c r="A52" s="14" t="s">
        <v>14</v>
      </c>
      <c r="B52" s="10">
        <f>IF(ISERROR(College!J73/College!F73),"n/a",College!J73/College!F73)</f>
        <v>1</v>
      </c>
      <c r="C52" s="10">
        <f>IF(ISERROR(College!K73/College!G73),"n/a",College!K73/College!G73)</f>
        <v>0</v>
      </c>
      <c r="D52" s="12">
        <f>IF(ISERROR(B52-C52),"n/a",B52-C52)</f>
        <v>1</v>
      </c>
    </row>
    <row r="53" spans="1:4" ht="15" x14ac:dyDescent="0.2">
      <c r="A53" s="14" t="s">
        <v>15</v>
      </c>
      <c r="B53" s="10">
        <f>IF(ISERROR(College!N73/College!F73),"n/a",College!N73/College!F73)</f>
        <v>0</v>
      </c>
      <c r="C53" s="10">
        <f>IF(ISERROR(College!O73/College!G73),"n/a",College!O73/College!G73)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IF(ISERROR(College!N73/College!J73),"n/a",College!N73/College!J73)</f>
        <v>0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IF(ISERROR(College!F71/College!B71),"n/a",College!F71/College!B71)</f>
        <v>0.8571428571428571</v>
      </c>
      <c r="C57" s="10">
        <f>IF(ISERROR(College!G71/College!C71),"n/a",College!G71/College!C71)</f>
        <v>1</v>
      </c>
      <c r="D57" s="12">
        <f>IF(ISERROR(B57-C57),"n/a",B57-C57)</f>
        <v>-0.1428571428571429</v>
      </c>
    </row>
    <row r="58" spans="1:4" ht="15" x14ac:dyDescent="0.2">
      <c r="A58" s="14" t="s">
        <v>14</v>
      </c>
      <c r="B58" s="10">
        <f>IF(ISERROR(College!J71/College!F71),"n/a",College!J71/College!F71)</f>
        <v>0</v>
      </c>
      <c r="C58" s="10">
        <f>IF(ISERROR(College!K71/College!G71),"n/a",College!K71/College!G71)</f>
        <v>0.1111111111111111</v>
      </c>
      <c r="D58" s="12">
        <f>IF(ISERROR(B58-C58),"n/a",B58-C58)</f>
        <v>-0.1111111111111111</v>
      </c>
    </row>
    <row r="59" spans="1:4" ht="15" x14ac:dyDescent="0.2">
      <c r="A59" s="14" t="s">
        <v>15</v>
      </c>
      <c r="B59" s="10">
        <f>IF(ISERROR(College!N71/College!F71),"n/a",College!N71/College!F71)</f>
        <v>0</v>
      </c>
      <c r="C59" s="10">
        <f>IF(ISERROR(College!O71/College!G71),"n/a",College!O71/College!G71)</f>
        <v>0.1111111111111111</v>
      </c>
      <c r="D59" s="12">
        <f>IF(ISERROR(B59-C59),"n/a",B59-C59)</f>
        <v>-0.1111111111111111</v>
      </c>
    </row>
    <row r="60" spans="1:4" ht="15" x14ac:dyDescent="0.2">
      <c r="A60" s="14" t="s">
        <v>16</v>
      </c>
      <c r="B60" s="10" t="str">
        <f>IF(ISERROR(College!N71/College!J71),"n/a",College!N71/College!J71)</f>
        <v>n/a</v>
      </c>
      <c r="C60" s="10">
        <f>IF(ISERROR(College!O71/College!K71),"n/a",College!O71/College!K71)</f>
        <v>1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>
        <f>IF(ISERROR(College!S71/College!O71), "n/a",College!S71/College!O71)</f>
        <v>0.5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0.9107142857142857</v>
      </c>
      <c r="C63" s="10">
        <f>IF(ISERROR(College!G66/College!C66),"n/a",College!G66/College!C66)</f>
        <v>1.0222222222222221</v>
      </c>
      <c r="D63" s="12">
        <f>IF(ISERROR(B63-C63),"n/a",B63-C63)</f>
        <v>-0.11150793650793644</v>
      </c>
    </row>
    <row r="64" spans="1:4" ht="15" x14ac:dyDescent="0.2">
      <c r="A64" s="14" t="s">
        <v>14</v>
      </c>
      <c r="B64" s="10">
        <f>IF(ISERROR(College!J66/College!F66),"n/a",College!J66/College!F66)</f>
        <v>0.27450980392156865</v>
      </c>
      <c r="C64" s="10">
        <f>IF(ISERROR(College!K66/College!G66),"n/a",College!K66/College!G66)</f>
        <v>0.33333333333333331</v>
      </c>
      <c r="D64" s="12">
        <f>IF(ISERROR(B64-C64),"n/a",B64-C64)</f>
        <v>-5.8823529411764663E-2</v>
      </c>
    </row>
    <row r="65" spans="1:4" ht="15" x14ac:dyDescent="0.2">
      <c r="A65" s="14" t="s">
        <v>15</v>
      </c>
      <c r="B65" s="10">
        <f>IF(ISERROR(College!N66/College!F66),"n/a",College!N66/College!F66)</f>
        <v>0.23529411764705882</v>
      </c>
      <c r="C65" s="10">
        <f>IF(ISERROR(College!O66/College!G66),"n/a",College!O66/College!G66)</f>
        <v>0.32608695652173914</v>
      </c>
      <c r="D65" s="12">
        <f>IF(ISERROR(B65-C65),"n/a",B65-C65)</f>
        <v>-9.0792838874680315E-2</v>
      </c>
    </row>
    <row r="66" spans="1:4" ht="15" x14ac:dyDescent="0.2">
      <c r="A66" s="14" t="s">
        <v>16</v>
      </c>
      <c r="B66" s="10">
        <f>IF(ISERROR(College!N66/College!J66),"n/a",College!N66/College!J66)</f>
        <v>0.8571428571428571</v>
      </c>
      <c r="C66" s="10">
        <f>IF(ISERROR(College!O66/College!K66),"n/a",College!O66/College!K66)</f>
        <v>0.97826086956521741</v>
      </c>
      <c r="D66" s="12">
        <f>IF(ISERROR(B66-C66),"n/a",B66-C66)</f>
        <v>-0.12111801242236031</v>
      </c>
    </row>
    <row r="67" spans="1:4" ht="15.75" thickBot="1" x14ac:dyDescent="0.25">
      <c r="A67" s="15" t="s">
        <v>17</v>
      </c>
      <c r="B67" s="11">
        <f>IF(ISERROR(College!R66/College!N66), "n/a",College!R66/College!N66)</f>
        <v>1</v>
      </c>
      <c r="C67" s="11">
        <f>IF(ISERROR(College!S66/College!O66), "n/a",College!S66/College!O66)</f>
        <v>0.9555555555555556</v>
      </c>
      <c r="D67" s="13">
        <f>IF(ISERROR(B67-C67),"n/a",B67-C67)</f>
        <v>4.4444444444444398E-2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1/22/2021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66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October 8,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74</v>
      </c>
      <c r="B6" s="424"/>
      <c r="C6" s="424"/>
      <c r="D6" s="425"/>
    </row>
    <row r="7" spans="1:4" ht="16.5" thickBot="1" x14ac:dyDescent="0.3">
      <c r="A7" s="420" t="s">
        <v>8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Fall 2021</v>
      </c>
      <c r="C8" s="348" t="str">
        <f>(Summary!C6)</f>
        <v>Fall 2020</v>
      </c>
      <c r="D8" s="416" t="s">
        <v>1</v>
      </c>
    </row>
    <row r="9" spans="1:4" ht="15.75" customHeight="1" x14ac:dyDescent="0.2">
      <c r="A9" s="419" t="s">
        <v>12</v>
      </c>
      <c r="B9" s="349" t="str">
        <f>(Summary!B7)</f>
        <v>as of 10/8/21</v>
      </c>
      <c r="C9" s="349" t="str">
        <f>(Summary!C7)</f>
        <v>as of 10/8/20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0.43108182317408017</v>
      </c>
      <c r="C12" s="10">
        <f>IF(ISERROR(College!G77/College!C77),"n/a",College!G77/College!C77)</f>
        <v>0.47431621080720482</v>
      </c>
      <c r="D12" s="12">
        <f>IF(ISERROR(B12-C12),"n/a",B12-C12)</f>
        <v>-4.3234387633124649E-2</v>
      </c>
    </row>
    <row r="13" spans="1:4" ht="15" x14ac:dyDescent="0.2">
      <c r="A13" s="14" t="s">
        <v>14</v>
      </c>
      <c r="B13" s="10">
        <f>IF(ISERROR(College!J77/College!F77),"n/a",College!J77/College!F77)</f>
        <v>0.3414012738853503</v>
      </c>
      <c r="C13" s="10">
        <f>IF(ISERROR(College!K77/College!G77),"n/a",College!K77/College!G77)</f>
        <v>0.33052039381153303</v>
      </c>
      <c r="D13" s="12">
        <f>IF(ISERROR(B13-C13),"n/a",B13-C13)</f>
        <v>1.0880880073817267E-2</v>
      </c>
    </row>
    <row r="14" spans="1:4" ht="15" x14ac:dyDescent="0.2">
      <c r="A14" s="14" t="s">
        <v>15</v>
      </c>
      <c r="B14" s="10">
        <f>IF(ISERROR(College!N77/College!F77),"n/a",College!N77/College!F77)</f>
        <v>0.32484076433121017</v>
      </c>
      <c r="C14" s="10">
        <f>IF(ISERROR(College!O77/College!G77),"n/a",College!O77/College!G77)</f>
        <v>0.32067510548523209</v>
      </c>
      <c r="D14" s="12">
        <f>IF(ISERROR(B14-C14),"n/a",B14-C14)</f>
        <v>4.1656588459780819E-3</v>
      </c>
    </row>
    <row r="15" spans="1:4" ht="15" x14ac:dyDescent="0.2">
      <c r="A15" s="14" t="s">
        <v>16</v>
      </c>
      <c r="B15" s="10">
        <f>IF(ISERROR(College!N77/College!J77),"n/a",College!N77/College!J77)</f>
        <v>0.95149253731343286</v>
      </c>
      <c r="C15" s="10">
        <f>IF(ISERROR(College!O77/College!K77),"n/a",College!O77/College!K77)</f>
        <v>0.97021276595744677</v>
      </c>
      <c r="D15" s="12">
        <f>IF(ISERROR(B15-C15),"n/a",B15-C15)</f>
        <v>-1.8720228644013903E-2</v>
      </c>
    </row>
    <row r="16" spans="1:4" ht="15" x14ac:dyDescent="0.2">
      <c r="A16" s="14" t="s">
        <v>17</v>
      </c>
      <c r="B16" s="10">
        <f>IF(ISERROR(College!R77/College!N77), "n/a",College!R77/College!N77)</f>
        <v>0.9882352941176471</v>
      </c>
      <c r="C16" s="10">
        <f>IF(ISERROR(College!S77/College!O77), "n/a",College!S77/College!O77)</f>
        <v>0.96491228070175439</v>
      </c>
      <c r="D16" s="12">
        <f>IF(ISERROR(B16-C16),"n/a",B16-C16)</f>
        <v>2.3323013415892713E-2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>
        <f>IF(ISERROR(College!F78/College!B78),"n/a",College!F78/College!B78)</f>
        <v>0.2857142857142857</v>
      </c>
      <c r="C18" s="10">
        <f>IF(ISERROR(College!G78/College!C78),"n/a",College!G78/College!C78)</f>
        <v>0.27272727272727271</v>
      </c>
      <c r="D18" s="12">
        <f>IF(ISERROR(B18-C18),"n/a",B18-C18)</f>
        <v>1.2987012987012991E-2</v>
      </c>
    </row>
    <row r="19" spans="1:4" ht="15" x14ac:dyDescent="0.2">
      <c r="A19" s="14" t="s">
        <v>14</v>
      </c>
      <c r="B19" s="10">
        <f>IF(ISERROR(College!J78/College!F78),"n/a",College!J78/College!F78)</f>
        <v>0.16666666666666666</v>
      </c>
      <c r="C19" s="10">
        <f>IF(ISERROR(College!K78/College!G78),"n/a",College!K78/College!G78)</f>
        <v>0.33333333333333331</v>
      </c>
      <c r="D19" s="12">
        <f>IF(ISERROR(B19-C19),"n/a",B19-C19)</f>
        <v>-0.16666666666666666</v>
      </c>
    </row>
    <row r="20" spans="1:4" ht="15" x14ac:dyDescent="0.2">
      <c r="A20" s="14" t="s">
        <v>15</v>
      </c>
      <c r="B20" s="10">
        <f>IF(ISERROR(College!N78/College!F78),"n/a",College!N78/College!F78)</f>
        <v>0.16666666666666666</v>
      </c>
      <c r="C20" s="10">
        <f>IF(ISERROR(College!O78/College!G78),"n/a",College!O78/College!G78)</f>
        <v>0.33333333333333331</v>
      </c>
      <c r="D20" s="12">
        <f>IF(ISERROR(B20-C20),"n/a",B20-C20)</f>
        <v>-0.16666666666666666</v>
      </c>
    </row>
    <row r="21" spans="1:4" ht="15" x14ac:dyDescent="0.2">
      <c r="A21" s="14" t="s">
        <v>16</v>
      </c>
      <c r="B21" s="10">
        <f>IF(ISERROR(College!N78/College!J78),"n/a",College!N78/College!J78)</f>
        <v>1</v>
      </c>
      <c r="C21" s="10">
        <f>IF(ISERROR(College!O78/College!K78),"n/a",College!O78/College!K78)</f>
        <v>1</v>
      </c>
      <c r="D21" s="12">
        <f>IF(ISERROR(B21-C21),"n/a",B21-C21)</f>
        <v>0</v>
      </c>
    </row>
    <row r="22" spans="1:4" ht="15" x14ac:dyDescent="0.2">
      <c r="A22" s="23" t="s">
        <v>17</v>
      </c>
      <c r="B22" s="10">
        <f>IF(ISERROR(College!R78/College!N78), "n/a",College!R78/College!N78)</f>
        <v>1</v>
      </c>
      <c r="C22" s="10">
        <f>IF(ISERROR(College!X78/College!T78), "n/a",College!X78/College!T78)</f>
        <v>0</v>
      </c>
      <c r="D22" s="12">
        <f>IF(ISERROR(B22-C22),"n/a",B22-C22)</f>
        <v>1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>
        <f>IF(ISERROR(College!K82/College!G82),"n/a",College!K82/College!G82)</f>
        <v>0.14285714285714285</v>
      </c>
      <c r="C24" s="10">
        <f>IF(ISERROR(College!L82/College!H82),"n/a",College!L82/College!H82)</f>
        <v>0.16666666666666666</v>
      </c>
      <c r="D24" s="12">
        <f>IF(ISERROR(B24-C24),"n/a",B24-C24)</f>
        <v>-2.3809523809523808E-2</v>
      </c>
    </row>
    <row r="25" spans="1:4" ht="15" x14ac:dyDescent="0.2">
      <c r="A25" s="14" t="s">
        <v>14</v>
      </c>
      <c r="B25" s="10">
        <f>IF(ISERROR(College!J82/College!F82),"n/a",College!J82/College!F82)</f>
        <v>0</v>
      </c>
      <c r="C25" s="10">
        <f>IF(ISERROR(College!K82/College!G82),"n/a",College!K82/College!G82)</f>
        <v>0.14285714285714285</v>
      </c>
      <c r="D25" s="12">
        <f>IF(ISERROR(B25-C25),"n/a",B25-C25)</f>
        <v>-0.14285714285714285</v>
      </c>
    </row>
    <row r="26" spans="1:4" ht="15" x14ac:dyDescent="0.2">
      <c r="A26" s="14" t="s">
        <v>15</v>
      </c>
      <c r="B26" s="10">
        <f>IF(ISERROR(College!N82/College!F82),"n/a",College!N82/College!F82)</f>
        <v>0</v>
      </c>
      <c r="C26" s="10">
        <f>IF(ISERROR(College!O82/College!G82),"n/a",College!O82/College!G82)</f>
        <v>0.14285714285714285</v>
      </c>
      <c r="D26" s="12">
        <f>IF(ISERROR(B26-C26),"n/a",B26-C26)</f>
        <v>-0.14285714285714285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>
        <f>IF(ISERROR(College!O82/College!K82),"n/a",College!O82/College!K82)</f>
        <v>1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>
        <f>IF(ISERROR(College!S57/College!O57), "n/a",College!S57/College!O57)</f>
        <v>1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0.3288888888888889</v>
      </c>
      <c r="C30" s="10">
        <f>IF(ISERROR(College!G80/College!C80),"n/a",College!G80/College!C80)</f>
        <v>0.37681159420289856</v>
      </c>
      <c r="D30" s="12">
        <f>IF(ISERROR(B30-C30),"n/a",B30-C30)</f>
        <v>-4.7922705314009661E-2</v>
      </c>
    </row>
    <row r="31" spans="1:4" ht="15" x14ac:dyDescent="0.2">
      <c r="A31" s="14" t="s">
        <v>14</v>
      </c>
      <c r="B31" s="10">
        <f>IF(ISERROR(College!J80/College!F80),"n/a",College!J80/College!F80)</f>
        <v>0.17567567567567569</v>
      </c>
      <c r="C31" s="10">
        <f>IF(ISERROR(College!K80/College!G80),"n/a",College!K80/College!G80)</f>
        <v>0.13461538461538461</v>
      </c>
      <c r="D31" s="12">
        <f>IF(ISERROR(B31-C31),"n/a",B31-C31)</f>
        <v>4.1060291060291076E-2</v>
      </c>
    </row>
    <row r="32" spans="1:4" ht="15" x14ac:dyDescent="0.2">
      <c r="A32" s="14" t="s">
        <v>15</v>
      </c>
      <c r="B32" s="10">
        <f>IF(ISERROR(College!N80/College!F80),"n/a",College!N80/College!F80)</f>
        <v>0.17567567567567569</v>
      </c>
      <c r="C32" s="10">
        <f>IF(ISERROR(College!O80/College!G80),"n/a",College!O80/College!G80)</f>
        <v>0.13461538461538461</v>
      </c>
      <c r="D32" s="12">
        <f>IF(ISERROR(B32-C32),"n/a",B32-C32)</f>
        <v>4.1060291060291076E-2</v>
      </c>
    </row>
    <row r="33" spans="1:4" ht="15" x14ac:dyDescent="0.2">
      <c r="A33" s="14" t="s">
        <v>16</v>
      </c>
      <c r="B33" s="10">
        <f>IF(ISERROR(College!N80/College!J80),"n/a",College!N80/College!J80)</f>
        <v>1</v>
      </c>
      <c r="C33" s="10">
        <f>IF(ISERROR(College!O80/College!K80),"n/a",College!O80/College!K80)</f>
        <v>1</v>
      </c>
      <c r="D33" s="12">
        <f>IF(ISERROR(B33-C33),"n/a",B33-C33)</f>
        <v>0</v>
      </c>
    </row>
    <row r="34" spans="1:4" ht="15" x14ac:dyDescent="0.2">
      <c r="A34" s="14" t="s">
        <v>17</v>
      </c>
      <c r="B34" s="10">
        <f>IF(ISERROR(College!R80/College!N80), "n/a",College!R80/College!N80)</f>
        <v>0.84615384615384615</v>
      </c>
      <c r="C34" s="10">
        <f>IF(ISERROR(College!S80/College!O80), "n/a",College!S80/College!O80)</f>
        <v>0.9285714285714286</v>
      </c>
      <c r="D34" s="12">
        <f>IF(ISERROR(B34-C34),"n/a",B34-C34)</f>
        <v>-8.2417582417582458E-2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0.41514860977948226</v>
      </c>
      <c r="C36" s="10">
        <f>IF(ISERROR(College!G75/College!C75),"n/a",College!G75/College!C75)</f>
        <v>0.45509309967141293</v>
      </c>
      <c r="D36" s="12">
        <f>IF(ISERROR(B36-C36),"n/a",B36-C36)</f>
        <v>-3.9944489891930668E-2</v>
      </c>
    </row>
    <row r="37" spans="1:4" ht="15" x14ac:dyDescent="0.2">
      <c r="A37" s="14" t="s">
        <v>14</v>
      </c>
      <c r="B37" s="10">
        <f>IF(ISERROR(College!J75/College!F75),"n/a",College!J75/College!F75)</f>
        <v>0.32563510392609701</v>
      </c>
      <c r="C37" s="10">
        <f>IF(ISERROR(College!K75/College!G75),"n/a",College!K75/College!G75)</f>
        <v>0.30445246690734057</v>
      </c>
      <c r="D37" s="12">
        <f>IF(ISERROR(B37-C37),"n/a",B37-C37)</f>
        <v>2.1182637018756445E-2</v>
      </c>
    </row>
    <row r="38" spans="1:4" ht="15" x14ac:dyDescent="0.2">
      <c r="A38" s="14" t="s">
        <v>15</v>
      </c>
      <c r="B38" s="10">
        <f>IF(ISERROR(College!N75/College!F75),"n/a",College!N75/College!F75)</f>
        <v>0.31062355658198615</v>
      </c>
      <c r="C38" s="10">
        <f>IF(ISERROR(College!O75/College!G75),"n/a",College!O75/College!G75)</f>
        <v>0.29602888086642598</v>
      </c>
      <c r="D38" s="12">
        <f>IF(ISERROR(B38-C38),"n/a",B38-C38)</f>
        <v>1.4594675715560168E-2</v>
      </c>
    </row>
    <row r="39" spans="1:4" ht="15" x14ac:dyDescent="0.2">
      <c r="A39" s="14" t="s">
        <v>16</v>
      </c>
      <c r="B39" s="10">
        <f>IF(ISERROR(College!N75/College!J75),"n/a",College!N75/College!J75)</f>
        <v>0.95390070921985815</v>
      </c>
      <c r="C39" s="10">
        <f>IF(ISERROR(College!O75/College!K75),"n/a",College!O75/College!K75)</f>
        <v>0.97233201581027673</v>
      </c>
      <c r="D39" s="12">
        <f>IF(ISERROR(B39-C39),"n/a",B39-C39)</f>
        <v>-1.8431306590418584E-2</v>
      </c>
    </row>
    <row r="40" spans="1:4" ht="15.75" thickBot="1" x14ac:dyDescent="0.25">
      <c r="A40" s="15" t="s">
        <v>17</v>
      </c>
      <c r="B40" s="11">
        <f>IF(ISERROR(College!R75/College!N75), "n/a",College!R75/College!N75)</f>
        <v>0.98141263940520451</v>
      </c>
      <c r="C40" s="11">
        <f>IF(ISERROR(College!S75/College!O75), "n/a",College!S75/College!O75)</f>
        <v>0.96341463414634143</v>
      </c>
      <c r="D40" s="13">
        <f>IF(ISERROR(B40-C40),"n/a",B40-C40)</f>
        <v>1.7998005258863081E-2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1/22/2021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78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October 8,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79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x14ac:dyDescent="0.2">
      <c r="A9" s="419"/>
      <c r="B9" s="349" t="str">
        <f>(Summary!B7)</f>
        <v>as of 10/8/21</v>
      </c>
      <c r="C9" s="351" t="str">
        <f>Summary!C7</f>
        <v>as of 10/8/20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IF(ISERROR(College!F86/College!B86),"n/a",College!F86/College!B86)</f>
        <v>0.87142857142857144</v>
      </c>
      <c r="C11" s="10">
        <f>IF(ISERROR(College!G86/College!C86),"n/a",College!G86/College!C86)</f>
        <v>0.98941798941798942</v>
      </c>
      <c r="D11" s="12">
        <f>IF(ISERROR(B11-C11),"n/a",B11-C11)</f>
        <v>-0.11798941798941798</v>
      </c>
    </row>
    <row r="12" spans="1:4" ht="15" x14ac:dyDescent="0.2">
      <c r="A12" s="14" t="s">
        <v>14</v>
      </c>
      <c r="B12" s="10">
        <f>IF(ISERROR(College!J86/College!F86),"n/a",College!J86/College!F86)</f>
        <v>0.17622950819672131</v>
      </c>
      <c r="C12" s="10">
        <f>IF(ISERROR(College!K86/College!G86),"n/a",College!K86/College!G86)</f>
        <v>0.21390374331550802</v>
      </c>
      <c r="D12" s="12">
        <f>IF(ISERROR(B12-C12),"n/a",B12-C12)</f>
        <v>-3.7674235118786703E-2</v>
      </c>
    </row>
    <row r="13" spans="1:4" ht="15" x14ac:dyDescent="0.2">
      <c r="A13" s="14" t="s">
        <v>15</v>
      </c>
      <c r="B13" s="10">
        <f>IF(ISERROR(College!N86/College!F86),"n/a",College!N86/College!F86)</f>
        <v>0.16803278688524589</v>
      </c>
      <c r="C13" s="10">
        <f>IF(ISERROR(College!O86/College!G86),"n/a",College!O86/College!G86)</f>
        <v>0.21390374331550802</v>
      </c>
      <c r="D13" s="12">
        <f>IF(ISERROR(B13-C13),"n/a",B13-C13)</f>
        <v>-4.5870956430262122E-2</v>
      </c>
    </row>
    <row r="14" spans="1:4" ht="15" x14ac:dyDescent="0.2">
      <c r="A14" s="14" t="s">
        <v>16</v>
      </c>
      <c r="B14" s="10">
        <f>IF(ISERROR(College!N86/College!J86),"n/a",College!N86/College!J86)</f>
        <v>0.95348837209302328</v>
      </c>
      <c r="C14" s="10">
        <f>IF(ISERROR(College!O86/College!K86),"n/a",College!O86/College!K86)</f>
        <v>1</v>
      </c>
      <c r="D14" s="12">
        <f>IF(ISERROR(B14-C14),"n/a",B14-C14)</f>
        <v>-4.6511627906976716E-2</v>
      </c>
    </row>
    <row r="15" spans="1:4" ht="15" x14ac:dyDescent="0.2">
      <c r="A15" s="14" t="s">
        <v>17</v>
      </c>
      <c r="B15" s="10">
        <f>IF(ISERROR(College!R86/College!N86), "n/a",College!R86/College!N86)</f>
        <v>1</v>
      </c>
      <c r="C15" s="10">
        <f>IF(ISERROR(College!S86/College!O86), "n/a",College!S86/College!O86)</f>
        <v>0.95</v>
      </c>
      <c r="D15" s="12">
        <f>IF(ISERROR(B15-C15),"n/a",B15-C15)</f>
        <v>5.0000000000000044E-2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IF(ISERROR(College!F90/College!B90),"n/a",College!F90/College!B90)</f>
        <v>0.7857142857142857</v>
      </c>
      <c r="C17" s="10">
        <f>IF(ISERROR(College!G90/College!C90),"n/a",College!G90/College!C90)</f>
        <v>0.83333333333333337</v>
      </c>
      <c r="D17" s="12">
        <f>IF(ISERROR(B17-C17),"n/a",B17-C17)</f>
        <v>-4.7619047619047672E-2</v>
      </c>
    </row>
    <row r="18" spans="1:4" ht="15" x14ac:dyDescent="0.2">
      <c r="A18" s="14" t="s">
        <v>14</v>
      </c>
      <c r="B18" s="10">
        <f>IF(ISERROR(College!J90/College!F90),"n/a",College!J90/College!F90)</f>
        <v>0</v>
      </c>
      <c r="C18" s="10">
        <f>IF(ISERROR(College!K90/College!G90),"n/a",College!K90/College!G90)</f>
        <v>0</v>
      </c>
      <c r="D18" s="12">
        <f>IF(ISERROR(B18-C18),"n/a",B18-C18)</f>
        <v>0</v>
      </c>
    </row>
    <row r="19" spans="1:4" ht="15" x14ac:dyDescent="0.2">
      <c r="A19" s="14" t="s">
        <v>15</v>
      </c>
      <c r="B19" s="10">
        <f>IF(ISERROR(College!N90/College!F90),"n/a",College!N90/College!F90)</f>
        <v>0</v>
      </c>
      <c r="C19" s="10">
        <f>IF(ISERROR(College!O90/College!G90),"n/a",College!O90/College!G90)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IF(ISERROR(College!F88/College!B88),"n/a",College!F88/College!B88)</f>
        <v>0.68421052631578949</v>
      </c>
      <c r="C23" s="10">
        <f>IF(ISERROR(College!G88/College!C88),"n/a",College!G88/College!C88)</f>
        <v>0.7142857142857143</v>
      </c>
      <c r="D23" s="12">
        <f>IF(ISERROR(B23-C23),"n/a",B23-C23)</f>
        <v>-3.007518796992481E-2</v>
      </c>
    </row>
    <row r="24" spans="1:4" ht="15" x14ac:dyDescent="0.2">
      <c r="A24" s="14" t="s">
        <v>14</v>
      </c>
      <c r="B24" s="10">
        <f>IF(ISERROR(College!J88/College!F88),"n/a",College!J88/College!F88)</f>
        <v>7.6923076923076927E-2</v>
      </c>
      <c r="C24" s="10">
        <f>IF(ISERROR(College!K88/College!G88),"n/a",College!K88/College!G88)</f>
        <v>0</v>
      </c>
      <c r="D24" s="12">
        <f>IF(ISERROR(B24-C24),"n/a",B24-C24)</f>
        <v>7.6923076923076927E-2</v>
      </c>
    </row>
    <row r="25" spans="1:4" ht="15" x14ac:dyDescent="0.2">
      <c r="A25" s="14" t="s">
        <v>15</v>
      </c>
      <c r="B25" s="10">
        <f>IF(ISERROR(College!N88/College!F88),"n/a",College!N88/College!F88)</f>
        <v>7.6923076923076927E-2</v>
      </c>
      <c r="C25" s="10">
        <f>IF(ISERROR(College!O88/College!G88),"n/a",College!O88/College!G88)</f>
        <v>0</v>
      </c>
      <c r="D25" s="12">
        <f>IF(ISERROR(B25-C25),"n/a",B25-C25)</f>
        <v>7.6923076923076927E-2</v>
      </c>
    </row>
    <row r="26" spans="1:4" ht="15" x14ac:dyDescent="0.2">
      <c r="A26" s="14" t="s">
        <v>16</v>
      </c>
      <c r="B26" s="10">
        <f>IF(ISERROR(College!N88/College!J88),"n/a",College!N88/College!J88)</f>
        <v>1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>
        <f>IF(ISERROR(College!R88/College!N88), "n/a",College!R88/College!N88)</f>
        <v>1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IF(ISERROR(College!F84/College!B84),"n/a",College!F84/College!B84)</f>
        <v>0.85623003194888181</v>
      </c>
      <c r="C29" s="10">
        <f>IF(ISERROR(College!G84/College!C84),"n/a",College!G84/College!C84)</f>
        <v>0.97524752475247523</v>
      </c>
      <c r="D29" s="12">
        <f>IF(ISERROR(B29-C29),"n/a",B29-C29)</f>
        <v>-0.11901749280359342</v>
      </c>
    </row>
    <row r="30" spans="1:4" ht="15" x14ac:dyDescent="0.2">
      <c r="A30" s="14" t="s">
        <v>14</v>
      </c>
      <c r="B30" s="10">
        <f>IF(ISERROR(College!J84/College!F84),"n/a",College!J84/College!F84)</f>
        <v>0.16417910447761194</v>
      </c>
      <c r="C30" s="10">
        <f>IF(ISERROR(College!K84/College!G84),"n/a",College!K84/College!G84)</f>
        <v>0.20304568527918782</v>
      </c>
      <c r="D30" s="12">
        <f>IF(ISERROR(B30-C30),"n/a",B30-C30)</f>
        <v>-3.8866580801575873E-2</v>
      </c>
    </row>
    <row r="31" spans="1:4" ht="15" x14ac:dyDescent="0.2">
      <c r="A31" s="14" t="s">
        <v>15</v>
      </c>
      <c r="B31" s="10">
        <f>IF(ISERROR(College!N84/College!F84),"n/a",College!N84/College!F84)</f>
        <v>0.15671641791044777</v>
      </c>
      <c r="C31" s="10">
        <f>IF(ISERROR(College!O84/College!G84),"n/a",College!O84/College!G84)</f>
        <v>0.20304568527918782</v>
      </c>
      <c r="D31" s="12">
        <f>IF(ISERROR(B31-C31),"n/a",B31-C31)</f>
        <v>-4.6329267368740046E-2</v>
      </c>
    </row>
    <row r="32" spans="1:4" ht="15" x14ac:dyDescent="0.2">
      <c r="A32" s="14" t="s">
        <v>16</v>
      </c>
      <c r="B32" s="10">
        <f>IF(ISERROR(College!N84/College!J84),"n/a",College!N84/College!J84)</f>
        <v>0.95454545454545459</v>
      </c>
      <c r="C32" s="10">
        <f>IF(ISERROR(College!O84/College!K84),"n/a",College!O84/College!K84)</f>
        <v>1</v>
      </c>
      <c r="D32" s="12">
        <f>IF(ISERROR(B32-C32),"n/a",B32-C32)</f>
        <v>-4.5454545454545414E-2</v>
      </c>
    </row>
    <row r="33" spans="1:4" ht="15.75" thickBot="1" x14ac:dyDescent="0.25">
      <c r="A33" s="15" t="s">
        <v>17</v>
      </c>
      <c r="B33" s="11">
        <f>IF(ISERROR(College!R84/College!N84), "n/a",College!R84/College!N84)</f>
        <v>1</v>
      </c>
      <c r="C33" s="11">
        <f>IF(ISERROR(College!S84/College!O84), "n/a",College!S84/College!O84)</f>
        <v>0.95</v>
      </c>
      <c r="D33" s="13">
        <f>IF(ISERROR(B33-C33),"n/a",B33-C33)</f>
        <v>5.0000000000000044E-2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10/8/21</v>
      </c>
      <c r="C36" s="349" t="str">
        <f>(Summary!C7)</f>
        <v>as of 10/8/20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0.93137254901960786</v>
      </c>
      <c r="C39" s="10">
        <f>IF(ISERROR(College!G93/College!C93),"n/a",College!G93/College!C93)</f>
        <v>0.95402298850574707</v>
      </c>
      <c r="D39" s="12">
        <f>IF(ISERROR(B39-C39),"n/a",B39-C39)</f>
        <v>-2.2650439486139207E-2</v>
      </c>
    </row>
    <row r="40" spans="1:4" ht="15" x14ac:dyDescent="0.2">
      <c r="A40" s="14" t="s">
        <v>14</v>
      </c>
      <c r="B40" s="10">
        <f>IF(ISERROR(College!J93/College!F93),"n/a",College!J93/College!F93)</f>
        <v>0.23157894736842105</v>
      </c>
      <c r="C40" s="10">
        <f>IF(ISERROR(College!K93/College!G93),"n/a",College!K93/College!G93)</f>
        <v>0.18072289156626506</v>
      </c>
      <c r="D40" s="12">
        <f>IF(ISERROR(B40-C40),"n/a",B40-C40)</f>
        <v>5.0856055802155992E-2</v>
      </c>
    </row>
    <row r="41" spans="1:4" ht="15" x14ac:dyDescent="0.2">
      <c r="A41" s="14" t="s">
        <v>15</v>
      </c>
      <c r="B41" s="10">
        <f>IF(ISERROR(College!N93/College!F93),"n/a",College!N93/College!F93)</f>
        <v>0.22105263157894736</v>
      </c>
      <c r="C41" s="10">
        <f>IF(ISERROR(College!O93/College!G93),"n/a",College!O93/College!G93)</f>
        <v>0.18072289156626506</v>
      </c>
      <c r="D41" s="12">
        <f>IF(ISERROR(B41-C41),"n/a",B41-C41)</f>
        <v>4.0329740012682302E-2</v>
      </c>
    </row>
    <row r="42" spans="1:4" ht="15" x14ac:dyDescent="0.2">
      <c r="A42" s="14" t="s">
        <v>16</v>
      </c>
      <c r="B42" s="10">
        <f>IF(ISERROR(College!N93/College!J93),"n/a",College!N93/College!J93)</f>
        <v>0.95454545454545459</v>
      </c>
      <c r="C42" s="10">
        <f>IF(ISERROR(College!O93/College!K93),"n/a",College!O93/College!K93)</f>
        <v>1</v>
      </c>
      <c r="D42" s="12">
        <f>IF(ISERROR(B42-C42),"n/a",B42-C42)</f>
        <v>-4.5454545454545414E-2</v>
      </c>
    </row>
    <row r="43" spans="1:4" ht="15" x14ac:dyDescent="0.2">
      <c r="A43" s="14" t="s">
        <v>17</v>
      </c>
      <c r="B43" s="10">
        <f>IF(ISERROR(College!R93/College!N93), "n/a",College!R93/College!N93)</f>
        <v>1</v>
      </c>
      <c r="C43" s="10">
        <f>IF(ISERROR(College!S93/College!O93), "n/a",College!S93/College!O93)</f>
        <v>0.93333333333333335</v>
      </c>
      <c r="D43" s="12">
        <f>IF(ISERROR(B43-C43),"n/a",B43-C43)</f>
        <v>6.6666666666666652E-2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>
        <f>IF(ISERROR(College!F94/College!B94),"n/a",College!F94/College!B94)</f>
        <v>1</v>
      </c>
      <c r="C45" s="10">
        <f>IF(ISERROR(College!G94/College!C94),"n/a",College!G94/College!C94)</f>
        <v>0.8</v>
      </c>
      <c r="D45" s="12">
        <f>IF(ISERROR(B45-C45),"n/a",B45-C45)</f>
        <v>0.19999999999999996</v>
      </c>
    </row>
    <row r="46" spans="1:4" ht="15" x14ac:dyDescent="0.2">
      <c r="A46" s="14" t="s">
        <v>14</v>
      </c>
      <c r="B46" s="10">
        <f>IF(ISERROR(College!J94/College!F94),"n/a",College!J94/College!F94)</f>
        <v>0.5</v>
      </c>
      <c r="C46" s="10">
        <f>IF(ISERROR(College!K94/College!G94),"n/a",College!K94/College!G94)</f>
        <v>0</v>
      </c>
      <c r="D46" s="12">
        <f>IF(ISERROR(B46-C46),"n/a",B46-C46)</f>
        <v>0.5</v>
      </c>
    </row>
    <row r="47" spans="1:4" ht="15" x14ac:dyDescent="0.2">
      <c r="A47" s="14" t="s">
        <v>15</v>
      </c>
      <c r="B47" s="10">
        <f>IF(ISERROR(College!N94/College!F94),"n/a",College!N94/College!F94)</f>
        <v>0.5</v>
      </c>
      <c r="C47" s="10">
        <f>IF(ISERROR(College!O94/College!G94),"n/a",College!O94/College!G94)</f>
        <v>0</v>
      </c>
      <c r="D47" s="12">
        <f>IF(ISERROR(B47-C47),"n/a",B47-C47)</f>
        <v>0.5</v>
      </c>
    </row>
    <row r="48" spans="1:4" ht="15" x14ac:dyDescent="0.2">
      <c r="A48" s="14" t="s">
        <v>16</v>
      </c>
      <c r="B48" s="10">
        <f>IF(ISERROR(College!N94/College!J94),"n/a",College!N94/College!J94)</f>
        <v>1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>
        <f>IF(ISERROR(College!R94/College!N94), "n/a",College!R94/College!N94)</f>
        <v>1</v>
      </c>
      <c r="C49" s="10">
        <f>IF(ISERROR(College!X94/College!T94), "n/a",College!X94/College!T94)</f>
        <v>0</v>
      </c>
      <c r="D49" s="12">
        <f>IF(ISERROR(B49-C49),"n/a",B49-C49)</f>
        <v>1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IF(ISERROR(College!F96/College!B96),"n/a",College!F96/College!B96)</f>
        <v>1</v>
      </c>
      <c r="C57" s="10">
        <f>IF(ISERROR(College!G96/College!C96),"n/a",College!G96/College!C96)</f>
        <v>1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IF(ISERROR(College!J96/College!F96),"n/a",College!J96/College!F96)</f>
        <v>0</v>
      </c>
      <c r="C58" s="10">
        <f>IF(ISERROR(College!K96/College!G96),"n/a",College!K96/College!G96)</f>
        <v>0</v>
      </c>
      <c r="D58" s="12">
        <f>IF(ISERROR(B58-C58),"n/a",B58-C58)</f>
        <v>0</v>
      </c>
    </row>
    <row r="59" spans="1:4" ht="15" x14ac:dyDescent="0.2">
      <c r="A59" s="14" t="s">
        <v>15</v>
      </c>
      <c r="B59" s="10">
        <f>IF(ISERROR(College!N96/College!F96),"n/a",College!N96/College!F96)</f>
        <v>0</v>
      </c>
      <c r="C59" s="10">
        <f>IF(ISERROR(College!O96/College!G96),"n/a",College!O96/College!G96)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0.88596491228070173</v>
      </c>
      <c r="C63" s="10">
        <f>IF(ISERROR(College!G91/College!C91),"n/a",College!G91/College!C91)</f>
        <v>0.94680851063829785</v>
      </c>
      <c r="D63" s="12">
        <f>IF(ISERROR(B63-C63),"n/a",B63-C63)</f>
        <v>-6.0843598357596118E-2</v>
      </c>
    </row>
    <row r="64" spans="1:4" ht="15" x14ac:dyDescent="0.2">
      <c r="A64" s="14" t="s">
        <v>14</v>
      </c>
      <c r="B64" s="10">
        <f>IF(ISERROR(College!J91/College!F91),"n/a",College!J91/College!F91)</f>
        <v>0.22772277227722773</v>
      </c>
      <c r="C64" s="10">
        <f>IF(ISERROR(College!K91/College!G91),"n/a",College!K91/College!G91)</f>
        <v>0.16853932584269662</v>
      </c>
      <c r="D64" s="12">
        <f>IF(ISERROR(B64-C64),"n/a",B64-C64)</f>
        <v>5.9183446434531106E-2</v>
      </c>
    </row>
    <row r="65" spans="1:4" ht="15" x14ac:dyDescent="0.2">
      <c r="A65" s="14" t="s">
        <v>15</v>
      </c>
      <c r="B65" s="10">
        <f>IF(ISERROR(College!N91/College!F91),"n/a",College!N91/College!F91)</f>
        <v>0.21782178217821782</v>
      </c>
      <c r="C65" s="10">
        <f>IF(ISERROR(College!O91/College!G91),"n/a",College!O91/College!G91)</f>
        <v>0.16853932584269662</v>
      </c>
      <c r="D65" s="12">
        <f>IF(ISERROR(B65-C65),"n/a",B65-C65)</f>
        <v>4.9282456335521196E-2</v>
      </c>
    </row>
    <row r="66" spans="1:4" ht="15" x14ac:dyDescent="0.2">
      <c r="A66" s="14" t="s">
        <v>16</v>
      </c>
      <c r="B66" s="10">
        <f>IF(ISERROR(College!N91/College!J91),"n/a",College!N91/College!J91)</f>
        <v>0.95652173913043481</v>
      </c>
      <c r="C66" s="10">
        <f>IF(ISERROR(College!O91/College!K91),"n/a",College!O91/College!K91)</f>
        <v>1</v>
      </c>
      <c r="D66" s="12">
        <f>IF(ISERROR(B66-C66),"n/a",B66-C66)</f>
        <v>-4.3478260869565188E-2</v>
      </c>
    </row>
    <row r="67" spans="1:4" ht="15.75" thickBot="1" x14ac:dyDescent="0.25">
      <c r="A67" s="15" t="s">
        <v>17</v>
      </c>
      <c r="B67" s="11">
        <f>IF(ISERROR(College!R91/College!N91), "n/a",College!R91/College!N91)</f>
        <v>1</v>
      </c>
      <c r="C67" s="11">
        <f>IF(ISERROR(College!S91/College!O91), "n/a",College!S91/College!O91)</f>
        <v>0.93333333333333335</v>
      </c>
      <c r="D67" s="13">
        <f>IF(ISERROR(B67-C67),"n/a",B67-C67)</f>
        <v>6.6666666666666652E-2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1/22/2021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7b0d7e73-53c3-49f5-853f-2cb02a030650"/>
    <ds:schemaRef ds:uri="http://purl.org/dc/dcmitype/"/>
    <ds:schemaRef ds:uri="http://schemas.openxmlformats.org/package/2006/metadata/core-properties"/>
    <ds:schemaRef ds:uri="ca7bfdcf-1463-48ab-aff7-245b8ac76c12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2021-10-08T15:28:01Z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