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ntonsr\OneDrive - University of California, Riverside\Documents\AppStatus\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<sst xmlns="http://schemas.openxmlformats.org/spreadsheetml/2006/main" count="918" uniqueCount="87">
  <si>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</si>
  <si>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</si>
  <si>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</si>
  <si>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</si>
  <si>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</si>
  <si>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</si>
  <si>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</si>
  <si>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</si>
  <si>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</si>
  <si>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</si>
  <si>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</si>
  <si>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</si>
  <si>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</si>
  <si>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</si>
  <si>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</si>
  <si>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</si>
  <si>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</si>
  <si>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</si>
  <si>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</si>
  <si>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</si>
  <si>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</si>
  <si>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</si>
  <si>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</si>
  <si>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</si>
  <si>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</si>
  <si>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</si>
  <si>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</si>
  <si>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</si>
  <si>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</si>
  <si>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</si>
  <si>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</si>
  <si>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</si>
  <si>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</si>
  <si>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</si>
  <si>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</si>
  <si>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</si>
  <si>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</si>
  <si>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</si>
  <si>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</si>
  <si>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</si>
  <si>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</si>
  <si>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</si>
  <si>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</si>
  <si>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</si>
  <si>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</si>
  <si>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</si>
  <si>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</si>
  <si>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</si>
  <si>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</si>
  <si>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</si>
  <si>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</si>
  <si>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</si>
  <si>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</si>
  <si>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</si>
  <si>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</si>
  <si>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</si>
  <si>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</si>
  <si>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</si>
  <si>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</si>
  <si>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</si>
  <si>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</si>
  <si>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</si>
  <si>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</si>
  <si>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</si>
  <si>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</si>
  <si>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</si>
  <si>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</si>
  <si>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</si>
  <si>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</si>
  <si>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</si>
  <si>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</si>
  <si>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</si>
  <si>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</si>
  <si>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</si>
  <si>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</si>
  <si>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</si>
  <si>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</si>
  <si>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</si>
  <si>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</si>
  <si>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</si>
  <si>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</si>
  <si>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August 20, 2021</t>
  </si>
  <si>
    <t>Winter 2021</t>
  </si>
  <si>
    <t>as of 8/20/21</t>
  </si>
  <si>
    <t>as of 8/20/20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</si>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</sst>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82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24</v>
      </c>
      <c r="C9" s="84">
        <f>(C10+C14+C12)</f>
        <v>32</v>
      </c>
      <c r="D9" s="84">
        <f>IF(ISERROR(B9-C9),"n/a",B9-C9)</f>
        <v>-8</v>
      </c>
      <c r="E9" s="156">
        <f>IF(ISERROR(D9/C9),"n/a",(D9/C9))</f>
        <v>-0.25</v>
      </c>
    </row>
    <row r="10" spans="1:7" x14ac:dyDescent="0.2">
      <c r="A10" s="157" t="s">
        <v>31</v>
      </c>
      <c r="B10" s="210">
        <f>B11</f>
        <v>1</v>
      </c>
      <c r="C10" s="210">
        <f>C11</f>
        <v>0</v>
      </c>
      <c r="D10" s="7">
        <f t="shared" ref="D10:D16" si="0">IF(ISERROR(B10-C10),"n/a",B10-C10)</f>
        <v>1</v>
      </c>
      <c r="E10" s="158" t="str">
        <f t="shared" ref="E10:E16" si="1">IF(ISERROR(D10/C10),"n/a",(D10/C10))</f>
        <v>n/a</v>
      </c>
    </row>
    <row r="11" spans="1:7" x14ac:dyDescent="0.2">
      <c r="A11" s="159" t="s">
        <v>32</v>
      </c>
      <c r="B11" s="280">
        <v>1</v>
      </c>
      <c r="C11" s="280">
        <v>0</v>
      </c>
      <c r="D11" s="282">
        <f t="shared" ref="D11" si="2">IF(ISERROR(B11-C11),"n/a",B11-C11)</f>
        <v>1</v>
      </c>
      <c r="E11" s="283" t="str">
        <f t="shared" ref="E11" si="3">IF(ISERROR(D11/C11),"n/a",(D11/C11))</f>
        <v>n/a</v>
      </c>
    </row>
    <row r="12" spans="1:7" x14ac:dyDescent="0.2">
      <c r="A12" s="157" t="s">
        <v>30</v>
      </c>
      <c r="B12" s="28">
        <f>B13</f>
        <v>23</v>
      </c>
      <c r="C12" s="210">
        <f>C13</f>
        <v>32</v>
      </c>
      <c r="D12" s="7">
        <f>IF(ISERROR(B12-C12),"n/a",B12-C12)</f>
        <v>-9</v>
      </c>
      <c r="E12" s="158">
        <f>IF(ISERROR(D12/C12),"n/a",(D12/C12))</f>
        <v>-0.28125</v>
      </c>
    </row>
    <row r="13" spans="1:7" x14ac:dyDescent="0.2">
      <c r="A13" s="159" t="s">
        <v>32</v>
      </c>
      <c r="B13" s="211">
        <v>23</v>
      </c>
      <c r="C13" s="211">
        <v>32</v>
      </c>
      <c r="D13" s="6">
        <f>IF(ISERROR(B13-C13),"n/a",B13-C13)</f>
        <v>-9</v>
      </c>
      <c r="E13" s="160">
        <f>IF(ISERROR(D13/C13),"n/a",(D13/C13))</f>
        <v>-0.28125</v>
      </c>
    </row>
    <row r="14" spans="1:7" x14ac:dyDescent="0.2">
      <c r="A14" s="157" t="s">
        <v>33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">
      <c r="A15" s="159" t="s">
        <v>32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814</v>
      </c>
      <c r="C16" s="84">
        <f>(C17+C23+C20)</f>
        <v>1048</v>
      </c>
      <c r="D16" s="84">
        <f t="shared" si="0"/>
        <v>-234</v>
      </c>
      <c r="E16" s="156">
        <f t="shared" si="1"/>
        <v>-0.22328244274809161</v>
      </c>
    </row>
    <row r="17" spans="1:5" x14ac:dyDescent="0.2">
      <c r="A17" s="157" t="s">
        <v>31</v>
      </c>
      <c r="B17" s="210">
        <f>SUM(B18:B19)</f>
        <v>748</v>
      </c>
      <c r="C17" s="210">
        <f>SUM(C18:C19)</f>
        <v>974</v>
      </c>
      <c r="D17" s="7">
        <f t="shared" ref="D17:D23" si="4">IF(ISERROR(B17-C17),"n/a",B17-C17)</f>
        <v>-226</v>
      </c>
      <c r="E17" s="158">
        <f t="shared" ref="E17:E24" si="5">IF(ISERROR(D17/C17),"n/a",(D17/C17))</f>
        <v>-0.23203285420944558</v>
      </c>
    </row>
    <row r="18" spans="1:5" x14ac:dyDescent="0.2">
      <c r="A18" s="159" t="s">
        <v>32</v>
      </c>
      <c r="B18" s="280">
        <v>748</v>
      </c>
      <c r="C18" s="281">
        <v>974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47</v>
      </c>
      <c r="C20" s="28">
        <f>C21+C22</f>
        <v>57</v>
      </c>
      <c r="D20" s="7">
        <f>IF(ISERROR(B20-C20),"n/a",B20-C20)</f>
        <v>-10</v>
      </c>
      <c r="E20" s="158">
        <f>IF(ISERROR(D20/C20),"n/a",(D20/C20))</f>
        <v>-0.17543859649122806</v>
      </c>
    </row>
    <row r="21" spans="1:5" x14ac:dyDescent="0.2">
      <c r="A21" s="159" t="s">
        <v>32</v>
      </c>
      <c r="B21" s="211">
        <v>47</v>
      </c>
      <c r="C21" s="211">
        <v>57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19</v>
      </c>
      <c r="C23" s="28">
        <f>C24</f>
        <v>17</v>
      </c>
      <c r="D23" s="7">
        <f t="shared" si="4"/>
        <v>2</v>
      </c>
      <c r="E23" s="158">
        <f t="shared" si="5"/>
        <v>0.11764705882352941</v>
      </c>
    </row>
    <row r="24" spans="1:5" x14ac:dyDescent="0.2">
      <c r="A24" s="159" t="s">
        <v>32</v>
      </c>
      <c r="B24" s="211">
        <v>19</v>
      </c>
      <c r="C24" s="211">
        <v>17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838</v>
      </c>
      <c r="C25" s="84">
        <f>(C9+C16)</f>
        <v>1080</v>
      </c>
      <c r="D25" s="84">
        <f>IF(ISERROR(B25-C25),"n/a",B25-C25)</f>
        <v>-242</v>
      </c>
      <c r="E25" s="156">
        <f>IF(ISERROR(D25/C25),"n/a",(D25/C25))</f>
        <v>-0.22407407407407406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16</v>
      </c>
      <c r="C28" s="84">
        <f>(C29+C33+C31)</f>
        <v>30</v>
      </c>
      <c r="D28" s="84">
        <f t="shared" ref="D28:D44" si="6">IF(ISERROR(B28-C28),"n/a",B28-C28)</f>
        <v>-14</v>
      </c>
      <c r="E28" s="156">
        <f t="shared" ref="E28:E44" si="7">IF(ISERROR(D28/C28),"n/a",(D28/C28))</f>
        <v>-0.46666666666666667</v>
      </c>
    </row>
    <row r="29" spans="1:5" x14ac:dyDescent="0.2">
      <c r="A29" s="157" t="s">
        <v>31</v>
      </c>
      <c r="B29" s="210">
        <f>B30</f>
        <v>1</v>
      </c>
      <c r="C29" s="210">
        <f>C30</f>
        <v>0</v>
      </c>
      <c r="D29" s="7">
        <f t="shared" si="6"/>
        <v>1</v>
      </c>
      <c r="E29" s="158" t="str">
        <f t="shared" si="7"/>
        <v>n/a</v>
      </c>
    </row>
    <row r="30" spans="1:5" x14ac:dyDescent="0.2">
      <c r="A30" s="159" t="s">
        <v>32</v>
      </c>
      <c r="B30" s="280">
        <v>1</v>
      </c>
      <c r="C30" s="280">
        <v>0</v>
      </c>
      <c r="D30" s="282">
        <f t="shared" ref="D30" si="8">IF(ISERROR(B30-C30),"n/a",B30-C30)</f>
        <v>1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15</v>
      </c>
      <c r="C31" s="28">
        <f>C32</f>
        <v>30</v>
      </c>
      <c r="D31" s="7">
        <f>IF(ISERROR(B31-C31),"n/a",B31-C31)</f>
        <v>-15</v>
      </c>
      <c r="E31" s="158">
        <f>IF(ISERROR(D31/C31),"n/a",(D31/C31))</f>
        <v>-0.5</v>
      </c>
    </row>
    <row r="32" spans="1:5" x14ac:dyDescent="0.2">
      <c r="A32" s="159" t="s">
        <v>32</v>
      </c>
      <c r="B32" s="211">
        <v>15</v>
      </c>
      <c r="C32" s="211">
        <v>30</v>
      </c>
      <c r="D32" s="6">
        <f>IF(ISERROR(B32-C32),"n/a",B32-C32)</f>
        <v>-15</v>
      </c>
      <c r="E32" s="160">
        <f>IF(ISERROR(D32/C32),"n/a",(D32/C32))</f>
        <v>-0.5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606</v>
      </c>
      <c r="C35" s="84">
        <f>(C36+C42+C39)</f>
        <v>1023</v>
      </c>
      <c r="D35" s="84">
        <f t="shared" si="6"/>
        <v>-417</v>
      </c>
      <c r="E35" s="156">
        <f t="shared" si="7"/>
        <v>-0.40762463343108507</v>
      </c>
    </row>
    <row r="36" spans="1:5" x14ac:dyDescent="0.2">
      <c r="A36" s="157" t="s">
        <v>31</v>
      </c>
      <c r="B36" s="210">
        <f>SUM(B37:B38)</f>
        <v>560</v>
      </c>
      <c r="C36" s="210">
        <f>SUM(C37:C38)</f>
        <v>951</v>
      </c>
      <c r="D36" s="7">
        <f t="shared" si="6"/>
        <v>-391</v>
      </c>
      <c r="E36" s="158">
        <f t="shared" si="7"/>
        <v>-0.41114616193480547</v>
      </c>
    </row>
    <row r="37" spans="1:5" x14ac:dyDescent="0.2">
      <c r="A37" s="159" t="s">
        <v>32</v>
      </c>
      <c r="B37" s="280">
        <v>560</v>
      </c>
      <c r="C37" s="281">
        <v>951</v>
      </c>
      <c r="D37" s="282">
        <f t="shared" si="6"/>
        <v>-391</v>
      </c>
      <c r="E37" s="283">
        <f t="shared" si="7"/>
        <v>-0.41114616193480547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36</v>
      </c>
      <c r="C39" s="28">
        <f>C40+C41</f>
        <v>56</v>
      </c>
      <c r="D39" s="7">
        <f>IF(ISERROR(B39-C39),"n/a",B39-C39)</f>
        <v>-20</v>
      </c>
      <c r="E39" s="158">
        <f>IF(ISERROR(D39/C39),"n/a",(D39/C39))</f>
        <v>-0.35714285714285715</v>
      </c>
    </row>
    <row r="40" spans="1:5" x14ac:dyDescent="0.2">
      <c r="A40" s="159" t="s">
        <v>32</v>
      </c>
      <c r="B40" s="211">
        <v>36</v>
      </c>
      <c r="C40" s="211">
        <v>56</v>
      </c>
      <c r="D40" s="6">
        <f>IF(ISERROR(B40-C40),"n/a",B40-C40)</f>
        <v>-20</v>
      </c>
      <c r="E40" s="160">
        <f>IF(ISERROR(D40/C40),"n/a",(D40/C40))</f>
        <v>-0.35714285714285715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10</v>
      </c>
      <c r="C42" s="28">
        <f>SUM(C43:C43)</f>
        <v>16</v>
      </c>
      <c r="D42" s="7">
        <f t="shared" si="6"/>
        <v>-6</v>
      </c>
      <c r="E42" s="158">
        <f t="shared" si="7"/>
        <v>-0.375</v>
      </c>
    </row>
    <row r="43" spans="1:5" x14ac:dyDescent="0.2">
      <c r="A43" s="159" t="s">
        <v>32</v>
      </c>
      <c r="B43" s="211">
        <v>10</v>
      </c>
      <c r="C43" s="211">
        <v>16</v>
      </c>
      <c r="D43" s="6">
        <f t="shared" si="6"/>
        <v>-6</v>
      </c>
      <c r="E43" s="160">
        <f t="shared" si="7"/>
        <v>-0.375</v>
      </c>
    </row>
    <row r="44" spans="1:5" x14ac:dyDescent="0.2">
      <c r="A44" s="161" t="s">
        <v>5</v>
      </c>
      <c r="B44" s="84">
        <f>(B28+B35)</f>
        <v>622</v>
      </c>
      <c r="C44" s="84">
        <f>(C28+C35)</f>
        <v>1053</v>
      </c>
      <c r="D44" s="84">
        <f t="shared" si="6"/>
        <v>-431</v>
      </c>
      <c r="E44" s="156">
        <f t="shared" si="7"/>
        <v>-0.40930674264007599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8</v>
      </c>
      <c r="C47" s="84">
        <f>(C48+C52+C50)</f>
        <v>0</v>
      </c>
      <c r="D47" s="84">
        <f t="shared" ref="D47:D53" si="10">IF(ISERROR(B47-C47),"n/a",B47-C47)</f>
        <v>8</v>
      </c>
      <c r="E47" s="156" t="str">
        <f t="shared" ref="E47:E53" si="11">IF(ISERROR(D47/C47),"n/a",(D47/C47))</f>
        <v>n/a</v>
      </c>
    </row>
    <row r="48" spans="1:5" x14ac:dyDescent="0.2">
      <c r="A48" s="157" t="s">
        <v>31</v>
      </c>
      <c r="B48" s="210">
        <f>B49</f>
        <v>0</v>
      </c>
      <c r="C48" s="210">
        <f>C49</f>
        <v>0</v>
      </c>
      <c r="D48" s="7">
        <f t="shared" si="10"/>
        <v>0</v>
      </c>
      <c r="E48" s="158" t="str">
        <f t="shared" si="11"/>
        <v>n/a</v>
      </c>
    </row>
    <row r="49" spans="1:5" x14ac:dyDescent="0.2">
      <c r="A49" s="159" t="s">
        <v>32</v>
      </c>
      <c r="B49" s="280">
        <v>0</v>
      </c>
      <c r="C49" s="280">
        <v>0</v>
      </c>
      <c r="D49" s="282">
        <f t="shared" ref="D49" si="12">IF(ISERROR(B49-C49),"n/a",B49-C49)</f>
        <v>0</v>
      </c>
      <c r="E49" s="283" t="str">
        <f t="shared" ref="E49" si="13">IF(ISERROR(D49/C49),"n/a",(D49/C49))</f>
        <v>n/a</v>
      </c>
    </row>
    <row r="50" spans="1:5" x14ac:dyDescent="0.2">
      <c r="A50" s="157" t="s">
        <v>30</v>
      </c>
      <c r="B50" s="28">
        <f>B51</f>
        <v>8</v>
      </c>
      <c r="C50" s="28">
        <f>C51</f>
        <v>0</v>
      </c>
      <c r="D50" s="7">
        <f>IF(ISERROR(B50-C50),"n/a",B50-C50)</f>
        <v>8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8</v>
      </c>
      <c r="C51" s="211">
        <v>0</v>
      </c>
      <c r="D51" s="6">
        <f>IF(ISERROR(B51-C51),"n/a",B51-C51)</f>
        <v>8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x14ac:dyDescent="0.2">
      <c r="A53" s="159" t="s">
        <v>32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151</v>
      </c>
      <c r="C54" s="84">
        <f>(C55+C61+C58)</f>
        <v>0</v>
      </c>
      <c r="D54" s="84">
        <f t="shared" ref="D54:D63" si="14">IF(ISERROR(B54-C54),"n/a",B54-C54)</f>
        <v>151</v>
      </c>
      <c r="E54" s="156" t="str">
        <f t="shared" ref="E54:E63" si="15">IF(ISERROR(D54/C54),"n/a",(D54/C54))</f>
        <v>n/a</v>
      </c>
    </row>
    <row r="55" spans="1:5" x14ac:dyDescent="0.2">
      <c r="A55" s="157" t="s">
        <v>31</v>
      </c>
      <c r="B55" s="210">
        <f>SUM(B56:B57)</f>
        <v>141</v>
      </c>
      <c r="C55" s="210">
        <f>SUM(C56:C57)</f>
        <v>0</v>
      </c>
      <c r="D55" s="7">
        <f t="shared" si="14"/>
        <v>141</v>
      </c>
      <c r="E55" s="158" t="str">
        <f t="shared" si="15"/>
        <v>n/a</v>
      </c>
    </row>
    <row r="56" spans="1:5" x14ac:dyDescent="0.2">
      <c r="A56" s="159" t="s">
        <v>32</v>
      </c>
      <c r="B56" s="280">
        <v>141</v>
      </c>
      <c r="C56" s="280">
        <v>0</v>
      </c>
      <c r="D56" s="282">
        <f t="shared" si="14"/>
        <v>141</v>
      </c>
      <c r="E56" s="283" t="str">
        <f t="shared" si="15"/>
        <v>n/a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7</v>
      </c>
      <c r="C58" s="28">
        <f>C59+C60</f>
        <v>0</v>
      </c>
      <c r="D58" s="7">
        <f>IF(ISERROR(B58-C58),"n/a",B58-C58)</f>
        <v>7</v>
      </c>
      <c r="E58" s="158" t="str">
        <f>IF(ISERROR(D58/C58),"n/a",(D58/C58))</f>
        <v>n/a</v>
      </c>
    </row>
    <row r="59" spans="1:5" s="2" customFormat="1" x14ac:dyDescent="0.2">
      <c r="A59" s="159" t="s">
        <v>32</v>
      </c>
      <c r="B59" s="211">
        <v>7</v>
      </c>
      <c r="C59" s="211">
        <v>0</v>
      </c>
      <c r="D59" s="6">
        <f>IF(ISERROR(B59-C59),"n/a",B59-C59)</f>
        <v>7</v>
      </c>
      <c r="E59" s="160" t="str">
        <f>IF(ISERROR(D59/C59),"n/a",(D59/C59))</f>
        <v>n/a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3</v>
      </c>
      <c r="C61" s="28">
        <f>C62</f>
        <v>0</v>
      </c>
      <c r="D61" s="7">
        <f t="shared" si="14"/>
        <v>3</v>
      </c>
      <c r="E61" s="158" t="str">
        <f t="shared" si="15"/>
        <v>n/a</v>
      </c>
    </row>
    <row r="62" spans="1:5" s="2" customFormat="1" x14ac:dyDescent="0.2">
      <c r="A62" s="159" t="s">
        <v>32</v>
      </c>
      <c r="B62" s="211">
        <v>3</v>
      </c>
      <c r="C62" s="211">
        <v>0</v>
      </c>
      <c r="D62" s="6">
        <f t="shared" si="14"/>
        <v>3</v>
      </c>
      <c r="E62" s="160" t="str">
        <f t="shared" si="15"/>
        <v>n/a</v>
      </c>
    </row>
    <row r="63" spans="1:5" ht="15.75" customHeight="1" x14ac:dyDescent="0.2">
      <c r="A63" s="161" t="s">
        <v>5</v>
      </c>
      <c r="B63" s="84">
        <f>(B47+B54)</f>
        <v>159</v>
      </c>
      <c r="C63" s="84">
        <f>(C47+C54)</f>
        <v>0</v>
      </c>
      <c r="D63" s="84">
        <f t="shared" si="14"/>
        <v>159</v>
      </c>
      <c r="E63" s="156" t="str">
        <f t="shared" si="15"/>
        <v>n/a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19</v>
      </c>
      <c r="B65" s="33"/>
      <c r="C65" s="33"/>
      <c r="D65" s="26"/>
      <c r="E65" s="154"/>
    </row>
    <row r="66" spans="1:5" ht="14.25" hidden="1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10</v>
      </c>
      <c r="B84" s="33"/>
      <c r="C84" s="33"/>
      <c r="D84" s="26"/>
      <c r="E84" s="154"/>
    </row>
    <row r="85" spans="1:5" ht="14.25" hidden="1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85</v>
      </c>
    </row>
    <row r="151" spans="1:6" x14ac:dyDescent="0.2">
      <c r="A151" s="85" t="s">
        <v>86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74" orientation="portrait" r:id="rId1"/>
  <headerFooter>
    <oddHeader>&amp;C&amp;F
&amp;A&amp;R&amp;P of &amp;N</oddHeader>
    <oddFooter>&amp;LPrepared by: Information Technology Solutions
Job Name: UGAP099AX&amp;RPrepared Date: 8/20/2021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5" width="9.140625" style="330" customWidth="1"/>
    <col min="6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August 20,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5" t="s">
        <v>61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25">
      <c r="A7" s="433" t="s">
        <v>7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6" ht="15" customHeight="1" x14ac:dyDescent="0.25">
      <c r="B8" s="436" t="s">
        <v>40</v>
      </c>
      <c r="C8" s="436"/>
      <c r="D8" s="436" t="s">
        <v>41</v>
      </c>
      <c r="E8" s="436"/>
      <c r="F8" s="436" t="s">
        <v>44</v>
      </c>
      <c r="G8" s="436"/>
      <c r="H8" s="436" t="s">
        <v>42</v>
      </c>
      <c r="I8" s="436"/>
      <c r="J8" s="436" t="s">
        <v>38</v>
      </c>
      <c r="K8" s="436"/>
      <c r="L8" s="436" t="s">
        <v>39</v>
      </c>
      <c r="M8" s="436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0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0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23</v>
      </c>
      <c r="C16" s="341">
        <f t="shared" si="6"/>
        <v>32</v>
      </c>
      <c r="D16" s="341">
        <f t="shared" si="6"/>
        <v>8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24</v>
      </c>
      <c r="C19" s="359">
        <f t="shared" si="9"/>
        <v>32</v>
      </c>
      <c r="D19" s="359">
        <f t="shared" ref="D19:M19" si="10">SUM(D10:D18)</f>
        <v>8</v>
      </c>
      <c r="E19" s="359">
        <f t="shared" si="10"/>
        <v>0</v>
      </c>
      <c r="F19" s="359">
        <f t="shared" si="10"/>
        <v>0</v>
      </c>
      <c r="G19" s="359">
        <f t="shared" si="10"/>
        <v>0</v>
      </c>
      <c r="H19" s="359">
        <f t="shared" si="10"/>
        <v>0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6" t="s">
        <v>61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</row>
    <row r="21" spans="1:13" x14ac:dyDescent="0.25">
      <c r="A21" s="449" t="s">
        <v>8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25">
      <c r="B22" s="429" t="s">
        <v>40</v>
      </c>
      <c r="C22" s="429"/>
      <c r="D22" s="429" t="s">
        <v>41</v>
      </c>
      <c r="E22" s="429"/>
      <c r="F22" s="429" t="s">
        <v>44</v>
      </c>
      <c r="G22" s="429"/>
      <c r="H22" s="429" t="s">
        <v>42</v>
      </c>
      <c r="I22" s="429"/>
      <c r="J22" s="429" t="s">
        <v>38</v>
      </c>
      <c r="K22" s="429"/>
      <c r="L22" s="429" t="s">
        <v>39</v>
      </c>
      <c r="M22" s="429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55</v>
      </c>
      <c r="B24" s="341">
        <f>SUM(B57,B88,B119,B150,B167,B197)</f>
        <v>29</v>
      </c>
      <c r="C24" s="341">
        <f t="shared" ref="C24:M24" si="11">SUM(C57,C88,C119,C150,C167,C197)</f>
        <v>48</v>
      </c>
      <c r="D24" s="341">
        <f t="shared" si="11"/>
        <v>5</v>
      </c>
      <c r="E24" s="341">
        <f t="shared" si="11"/>
        <v>0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2</v>
      </c>
      <c r="C25" s="341">
        <f t="shared" si="12"/>
        <v>2</v>
      </c>
      <c r="D25" s="341">
        <f t="shared" si="12"/>
        <v>0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156</v>
      </c>
      <c r="C26" s="341">
        <f t="shared" si="12"/>
        <v>194</v>
      </c>
      <c r="D26" s="341">
        <f t="shared" si="12"/>
        <v>30</v>
      </c>
      <c r="E26" s="341">
        <f t="shared" si="12"/>
        <v>0</v>
      </c>
      <c r="F26" s="341">
        <f t="shared" si="12"/>
        <v>0</v>
      </c>
      <c r="G26" s="341">
        <f t="shared" si="12"/>
        <v>0</v>
      </c>
      <c r="H26" s="341">
        <f t="shared" si="12"/>
        <v>0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1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331</v>
      </c>
      <c r="C28" s="341">
        <f t="shared" si="12"/>
        <v>483</v>
      </c>
      <c r="D28" s="341">
        <f t="shared" si="12"/>
        <v>62</v>
      </c>
      <c r="E28" s="341">
        <f t="shared" si="12"/>
        <v>0</v>
      </c>
      <c r="F28" s="341">
        <f t="shared" si="12"/>
        <v>0</v>
      </c>
      <c r="G28" s="341">
        <f t="shared" si="12"/>
        <v>0</v>
      </c>
      <c r="H28" s="341">
        <f t="shared" si="12"/>
        <v>0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52</v>
      </c>
      <c r="C29" s="341">
        <f t="shared" si="12"/>
        <v>54</v>
      </c>
      <c r="D29" s="341">
        <f t="shared" si="12"/>
        <v>6</v>
      </c>
      <c r="E29" s="341">
        <f t="shared" si="12"/>
        <v>0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51</v>
      </c>
      <c r="C30" s="341">
        <f t="shared" si="12"/>
        <v>58</v>
      </c>
      <c r="D30" s="341">
        <f t="shared" si="12"/>
        <v>8</v>
      </c>
      <c r="E30" s="341">
        <f t="shared" si="12"/>
        <v>0</v>
      </c>
      <c r="F30" s="341">
        <f t="shared" si="12"/>
        <v>0</v>
      </c>
      <c r="G30" s="341">
        <f t="shared" si="12"/>
        <v>0</v>
      </c>
      <c r="H30" s="341">
        <f t="shared" si="12"/>
        <v>0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8</v>
      </c>
      <c r="C31" s="341">
        <f t="shared" si="12"/>
        <v>10</v>
      </c>
      <c r="D31" s="341">
        <f t="shared" si="12"/>
        <v>1</v>
      </c>
      <c r="E31" s="341">
        <f t="shared" si="12"/>
        <v>0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183</v>
      </c>
      <c r="C32" s="341">
        <f t="shared" si="12"/>
        <v>196</v>
      </c>
      <c r="D32" s="341">
        <f t="shared" si="12"/>
        <v>38</v>
      </c>
      <c r="E32" s="341">
        <f t="shared" si="12"/>
        <v>0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814</v>
      </c>
      <c r="C33" s="359">
        <f t="shared" ref="C33:M33" si="13">SUM(C24:C32)</f>
        <v>1048</v>
      </c>
      <c r="D33" s="359">
        <f t="shared" si="13"/>
        <v>151</v>
      </c>
      <c r="E33" s="359">
        <f t="shared" si="13"/>
        <v>0</v>
      </c>
      <c r="F33" s="359">
        <f t="shared" si="13"/>
        <v>0</v>
      </c>
      <c r="G33" s="359">
        <f t="shared" si="13"/>
        <v>0</v>
      </c>
      <c r="H33" s="359">
        <f t="shared" si="13"/>
        <v>0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838</v>
      </c>
      <c r="C35" s="357">
        <f t="shared" si="14"/>
        <v>1080</v>
      </c>
      <c r="D35" s="357">
        <f t="shared" si="14"/>
        <v>159</v>
      </c>
      <c r="E35" s="357">
        <f t="shared" si="14"/>
        <v>0</v>
      </c>
      <c r="F35" s="357">
        <f t="shared" si="14"/>
        <v>0</v>
      </c>
      <c r="G35" s="357">
        <f t="shared" si="14"/>
        <v>0</v>
      </c>
      <c r="H35" s="357">
        <f t="shared" si="14"/>
        <v>0</v>
      </c>
      <c r="I35" s="357">
        <f t="shared" si="14"/>
        <v>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3" t="s">
        <v>45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25">
      <c r="A40" s="433" t="s">
        <v>7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x14ac:dyDescent="0.25">
      <c r="B41" s="436" t="s">
        <v>40</v>
      </c>
      <c r="C41" s="436"/>
      <c r="D41" s="436" t="s">
        <v>41</v>
      </c>
      <c r="E41" s="436"/>
      <c r="F41" s="436" t="s">
        <v>44</v>
      </c>
      <c r="G41" s="436"/>
      <c r="H41" s="436" t="s">
        <v>42</v>
      </c>
      <c r="I41" s="436"/>
      <c r="J41" s="436" t="s">
        <v>38</v>
      </c>
      <c r="K41" s="436"/>
      <c r="L41" s="436" t="s">
        <v>39</v>
      </c>
      <c r="M41" s="436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1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5</v>
      </c>
      <c r="C49" s="341">
        <v>5</v>
      </c>
      <c r="D49" s="341">
        <v>2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6</v>
      </c>
      <c r="C52" s="344">
        <f t="shared" ref="C52:M52" si="15">SUM(C43:C51)</f>
        <v>5</v>
      </c>
      <c r="D52" s="344">
        <f t="shared" si="15"/>
        <v>2</v>
      </c>
      <c r="E52" s="344">
        <f t="shared" si="15"/>
        <v>0</v>
      </c>
      <c r="F52" s="344">
        <f t="shared" si="15"/>
        <v>0</v>
      </c>
      <c r="G52" s="344">
        <f t="shared" si="15"/>
        <v>0</v>
      </c>
      <c r="H52" s="344">
        <f t="shared" si="15"/>
        <v>0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2" t="s">
        <v>45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440"/>
      <c r="M53" s="441"/>
    </row>
    <row r="54" spans="1:15" x14ac:dyDescent="0.25">
      <c r="A54" s="426" t="s">
        <v>8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25">
      <c r="B55" s="429" t="s">
        <v>40</v>
      </c>
      <c r="C55" s="429"/>
      <c r="D55" s="429" t="s">
        <v>41</v>
      </c>
      <c r="E55" s="429"/>
      <c r="F55" s="429" t="s">
        <v>44</v>
      </c>
      <c r="G55" s="429"/>
      <c r="H55" s="429" t="s">
        <v>42</v>
      </c>
      <c r="I55" s="429"/>
      <c r="J55" s="429" t="s">
        <v>38</v>
      </c>
      <c r="K55" s="429"/>
      <c r="L55" s="429" t="s">
        <v>39</v>
      </c>
      <c r="M55" s="429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55</v>
      </c>
      <c r="B57" s="341">
        <v>5</v>
      </c>
      <c r="C57" s="341">
        <v>5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43</v>
      </c>
      <c r="C59" s="341">
        <v>61</v>
      </c>
      <c r="D59" s="341">
        <v>6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46</v>
      </c>
      <c r="C61" s="341">
        <v>83</v>
      </c>
      <c r="D61" s="341">
        <v>4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6</v>
      </c>
      <c r="C62" s="341">
        <v>8</v>
      </c>
      <c r="D62" s="341">
        <v>1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13</v>
      </c>
      <c r="C63" s="341">
        <v>18</v>
      </c>
      <c r="D63" s="341">
        <v>1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0</v>
      </c>
      <c r="C64" s="341">
        <v>3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26</v>
      </c>
      <c r="C65" s="341">
        <v>42</v>
      </c>
      <c r="D65" s="341">
        <v>5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139</v>
      </c>
      <c r="C66" s="353">
        <f t="shared" ref="C66:M66" si="16">SUM(C57:C65)</f>
        <v>220</v>
      </c>
      <c r="D66" s="353">
        <f t="shared" si="16"/>
        <v>17</v>
      </c>
      <c r="E66" s="353">
        <f t="shared" si="16"/>
        <v>0</v>
      </c>
      <c r="F66" s="353">
        <f t="shared" si="16"/>
        <v>0</v>
      </c>
      <c r="G66" s="353">
        <f t="shared" si="16"/>
        <v>0</v>
      </c>
      <c r="H66" s="353">
        <f t="shared" si="16"/>
        <v>0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145</v>
      </c>
      <c r="C67" s="355">
        <f t="shared" ref="C67:M67" si="17">SUM(C52,C66)</f>
        <v>225</v>
      </c>
      <c r="D67" s="355">
        <f t="shared" si="17"/>
        <v>19</v>
      </c>
      <c r="E67" s="355">
        <f t="shared" si="17"/>
        <v>0</v>
      </c>
      <c r="F67" s="355">
        <f t="shared" si="17"/>
        <v>0</v>
      </c>
      <c r="G67" s="355">
        <f t="shared" si="17"/>
        <v>0</v>
      </c>
      <c r="H67" s="355">
        <f t="shared" si="17"/>
        <v>0</v>
      </c>
      <c r="I67" s="355">
        <f t="shared" si="17"/>
        <v>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3" t="s">
        <v>46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25">
      <c r="A71" s="433" t="s">
        <v>7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34"/>
      <c r="M71" s="435"/>
    </row>
    <row r="72" spans="1:13" x14ac:dyDescent="0.25">
      <c r="B72" s="436" t="s">
        <v>40</v>
      </c>
      <c r="C72" s="436"/>
      <c r="D72" s="436" t="s">
        <v>41</v>
      </c>
      <c r="E72" s="436"/>
      <c r="F72" s="436" t="s">
        <v>44</v>
      </c>
      <c r="G72" s="436"/>
      <c r="H72" s="436" t="s">
        <v>42</v>
      </c>
      <c r="I72" s="436"/>
      <c r="J72" s="436" t="s">
        <v>38</v>
      </c>
      <c r="K72" s="436"/>
      <c r="L72" s="436" t="s">
        <v>39</v>
      </c>
      <c r="M72" s="436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0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16</v>
      </c>
      <c r="C80" s="341">
        <v>22</v>
      </c>
      <c r="D80" s="341">
        <v>6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16</v>
      </c>
      <c r="C83" s="344">
        <f t="shared" ref="C83:M83" si="18">SUM(C74:C82)</f>
        <v>22</v>
      </c>
      <c r="D83" s="344">
        <f t="shared" si="18"/>
        <v>6</v>
      </c>
      <c r="E83" s="344">
        <f t="shared" si="18"/>
        <v>0</v>
      </c>
      <c r="F83" s="344">
        <f t="shared" si="18"/>
        <v>0</v>
      </c>
      <c r="G83" s="344">
        <f t="shared" si="18"/>
        <v>0</v>
      </c>
      <c r="H83" s="344">
        <f t="shared" si="18"/>
        <v>0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2" t="s">
        <v>46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1"/>
    </row>
    <row r="85" spans="1:15" x14ac:dyDescent="0.25">
      <c r="A85" s="426" t="s">
        <v>8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25">
      <c r="B86" s="429" t="s">
        <v>40</v>
      </c>
      <c r="C86" s="429"/>
      <c r="D86" s="429" t="s">
        <v>41</v>
      </c>
      <c r="E86" s="429"/>
      <c r="F86" s="429" t="s">
        <v>44</v>
      </c>
      <c r="G86" s="429"/>
      <c r="H86" s="429" t="s">
        <v>42</v>
      </c>
      <c r="I86" s="429"/>
      <c r="J86" s="429" t="s">
        <v>38</v>
      </c>
      <c r="K86" s="429"/>
      <c r="L86" s="429" t="s">
        <v>39</v>
      </c>
      <c r="M86" s="429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55</v>
      </c>
      <c r="B88" s="341">
        <v>11</v>
      </c>
      <c r="C88" s="341">
        <v>31</v>
      </c>
      <c r="D88" s="341">
        <v>2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1</v>
      </c>
      <c r="C89" s="341">
        <v>2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36</v>
      </c>
      <c r="C90" s="341">
        <v>62</v>
      </c>
      <c r="D90" s="341">
        <v>8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</v>
      </c>
      <c r="C91" s="341">
        <v>3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138</v>
      </c>
      <c r="C92" s="341">
        <v>239</v>
      </c>
      <c r="D92" s="341">
        <v>39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19</v>
      </c>
      <c r="C93" s="341">
        <v>25</v>
      </c>
      <c r="D93" s="341">
        <v>4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28</v>
      </c>
      <c r="C94" s="341">
        <v>23</v>
      </c>
      <c r="D94" s="341">
        <v>5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1</v>
      </c>
      <c r="C95" s="341">
        <v>2</v>
      </c>
      <c r="D95" s="341">
        <v>1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70</v>
      </c>
      <c r="C96" s="341">
        <v>91</v>
      </c>
      <c r="D96" s="341">
        <v>20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305</v>
      </c>
      <c r="C97" s="344">
        <f t="shared" ref="C97:M97" si="19">SUM(C88:C96)</f>
        <v>478</v>
      </c>
      <c r="D97" s="344">
        <f t="shared" si="19"/>
        <v>79</v>
      </c>
      <c r="E97" s="344">
        <f t="shared" si="19"/>
        <v>0</v>
      </c>
      <c r="F97" s="344">
        <f t="shared" si="19"/>
        <v>0</v>
      </c>
      <c r="G97" s="344">
        <f t="shared" si="19"/>
        <v>0</v>
      </c>
      <c r="H97" s="344">
        <f t="shared" si="19"/>
        <v>0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321</v>
      </c>
      <c r="C98" s="357">
        <f t="shared" ref="C98:M98" si="20">SUM(C83,C97)</f>
        <v>500</v>
      </c>
      <c r="D98" s="357">
        <f t="shared" si="20"/>
        <v>85</v>
      </c>
      <c r="E98" s="357">
        <f t="shared" si="20"/>
        <v>0</v>
      </c>
      <c r="F98" s="357">
        <f t="shared" si="20"/>
        <v>0</v>
      </c>
      <c r="G98" s="357">
        <f t="shared" si="20"/>
        <v>0</v>
      </c>
      <c r="H98" s="357">
        <f t="shared" si="20"/>
        <v>0</v>
      </c>
      <c r="I98" s="357">
        <f t="shared" si="20"/>
        <v>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3" t="s">
        <v>47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25">
      <c r="A102" s="433" t="s">
        <v>7</v>
      </c>
      <c r="B102" s="434"/>
      <c r="C102" s="434"/>
      <c r="D102" s="434"/>
      <c r="E102" s="434"/>
      <c r="F102" s="434"/>
      <c r="G102" s="434"/>
      <c r="H102" s="434"/>
      <c r="I102" s="434"/>
      <c r="J102" s="434"/>
      <c r="K102" s="434"/>
      <c r="L102" s="434"/>
      <c r="M102" s="435"/>
    </row>
    <row r="103" spans="1:13" x14ac:dyDescent="0.25">
      <c r="B103" s="436" t="s">
        <v>40</v>
      </c>
      <c r="C103" s="436"/>
      <c r="D103" s="436" t="s">
        <v>41</v>
      </c>
      <c r="E103" s="436"/>
      <c r="F103" s="436" t="s">
        <v>44</v>
      </c>
      <c r="G103" s="436"/>
      <c r="H103" s="436" t="s">
        <v>42</v>
      </c>
      <c r="I103" s="436"/>
      <c r="J103" s="436" t="s">
        <v>38</v>
      </c>
      <c r="K103" s="436"/>
      <c r="L103" s="436" t="s">
        <v>39</v>
      </c>
      <c r="M103" s="436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2</v>
      </c>
      <c r="C111" s="341">
        <v>5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2</v>
      </c>
      <c r="C114" s="344">
        <f t="shared" ref="C114:M114" si="21">SUM(C105:C113)</f>
        <v>5</v>
      </c>
      <c r="D114" s="344">
        <f t="shared" si="21"/>
        <v>0</v>
      </c>
      <c r="E114" s="344">
        <f t="shared" si="21"/>
        <v>0</v>
      </c>
      <c r="F114" s="344">
        <f t="shared" si="21"/>
        <v>0</v>
      </c>
      <c r="G114" s="344">
        <f t="shared" si="21"/>
        <v>0</v>
      </c>
      <c r="H114" s="344">
        <f t="shared" si="21"/>
        <v>0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2" t="s">
        <v>47</v>
      </c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1"/>
    </row>
    <row r="116" spans="1:13" x14ac:dyDescent="0.25">
      <c r="A116" s="426" t="s">
        <v>8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25">
      <c r="B117" s="429" t="s">
        <v>40</v>
      </c>
      <c r="C117" s="429"/>
      <c r="D117" s="429" t="s">
        <v>41</v>
      </c>
      <c r="E117" s="429"/>
      <c r="F117" s="429" t="s">
        <v>44</v>
      </c>
      <c r="G117" s="429"/>
      <c r="H117" s="429" t="s">
        <v>42</v>
      </c>
      <c r="I117" s="429"/>
      <c r="J117" s="429" t="s">
        <v>38</v>
      </c>
      <c r="K117" s="429"/>
      <c r="L117" s="429" t="s">
        <v>39</v>
      </c>
      <c r="M117" s="429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55</v>
      </c>
      <c r="B119" s="341">
        <v>7</v>
      </c>
      <c r="C119" s="341">
        <v>7</v>
      </c>
      <c r="D119" s="341">
        <v>2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35</v>
      </c>
      <c r="C121" s="341">
        <v>31</v>
      </c>
      <c r="D121" s="341">
        <v>8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1</v>
      </c>
      <c r="C122" s="341">
        <v>0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66</v>
      </c>
      <c r="C123" s="341">
        <v>66</v>
      </c>
      <c r="D123" s="341">
        <v>9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</v>
      </c>
      <c r="C124" s="341">
        <v>16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2</v>
      </c>
      <c r="C125" s="341">
        <v>5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5</v>
      </c>
      <c r="C126" s="341">
        <v>2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44</v>
      </c>
      <c r="C127" s="341">
        <v>33</v>
      </c>
      <c r="D127" s="341">
        <v>5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174</v>
      </c>
      <c r="C128" s="344">
        <f t="shared" si="22"/>
        <v>160</v>
      </c>
      <c r="D128" s="344">
        <f t="shared" si="22"/>
        <v>25</v>
      </c>
      <c r="E128" s="344">
        <f t="shared" si="22"/>
        <v>0</v>
      </c>
      <c r="F128" s="344">
        <f t="shared" si="22"/>
        <v>0</v>
      </c>
      <c r="G128" s="344">
        <f t="shared" si="22"/>
        <v>0</v>
      </c>
      <c r="H128" s="344">
        <f t="shared" si="22"/>
        <v>0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176</v>
      </c>
      <c r="C129" s="357">
        <f t="shared" ref="C129:M129" si="23">SUM(C114,C128)</f>
        <v>165</v>
      </c>
      <c r="D129" s="357">
        <f t="shared" si="23"/>
        <v>25</v>
      </c>
      <c r="E129" s="357">
        <f t="shared" si="23"/>
        <v>0</v>
      </c>
      <c r="F129" s="357">
        <f t="shared" si="23"/>
        <v>0</v>
      </c>
      <c r="G129" s="357">
        <f t="shared" si="23"/>
        <v>0</v>
      </c>
      <c r="H129" s="357">
        <f t="shared" si="23"/>
        <v>0</v>
      </c>
      <c r="I129" s="357">
        <f t="shared" si="23"/>
        <v>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30" t="s">
        <v>70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25">
      <c r="A133" s="433" t="s">
        <v>7</v>
      </c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5"/>
    </row>
    <row r="134" spans="1:13" x14ac:dyDescent="0.25">
      <c r="B134" s="436" t="s">
        <v>40</v>
      </c>
      <c r="C134" s="436"/>
      <c r="D134" s="436" t="s">
        <v>41</v>
      </c>
      <c r="E134" s="436"/>
      <c r="F134" s="436" t="s">
        <v>44</v>
      </c>
      <c r="G134" s="436"/>
      <c r="H134" s="436" t="s">
        <v>42</v>
      </c>
      <c r="I134" s="436"/>
      <c r="J134" s="436" t="s">
        <v>38</v>
      </c>
      <c r="K134" s="436"/>
      <c r="L134" s="436" t="s">
        <v>39</v>
      </c>
      <c r="M134" s="436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44" t="s">
        <v>70</v>
      </c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1"/>
    </row>
    <row r="147" spans="1:13" x14ac:dyDescent="0.25">
      <c r="A147" s="426" t="s">
        <v>8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25">
      <c r="B148" s="429" t="s">
        <v>40</v>
      </c>
      <c r="C148" s="429"/>
      <c r="D148" s="429" t="s">
        <v>41</v>
      </c>
      <c r="E148" s="429"/>
      <c r="F148" s="429" t="s">
        <v>44</v>
      </c>
      <c r="G148" s="429"/>
      <c r="H148" s="429" t="s">
        <v>42</v>
      </c>
      <c r="I148" s="429"/>
      <c r="J148" s="429" t="s">
        <v>38</v>
      </c>
      <c r="K148" s="429"/>
      <c r="L148" s="429" t="s">
        <v>39</v>
      </c>
      <c r="M148" s="429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0</v>
      </c>
      <c r="C152" s="341">
        <v>2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</v>
      </c>
      <c r="C154" s="341">
        <v>17</v>
      </c>
      <c r="D154" s="341">
        <v>2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3</v>
      </c>
      <c r="C155" s="341">
        <v>1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1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5</v>
      </c>
      <c r="C158" s="341">
        <v>3</v>
      </c>
      <c r="D158" s="341">
        <v>1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17</v>
      </c>
      <c r="C159" s="344">
        <f t="shared" si="25"/>
        <v>24</v>
      </c>
      <c r="D159" s="344">
        <f t="shared" si="25"/>
        <v>3</v>
      </c>
      <c r="E159" s="344">
        <f t="shared" si="25"/>
        <v>0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17</v>
      </c>
      <c r="C160" s="357">
        <f t="shared" ref="C160:M160" si="26">SUM(C145,C159)</f>
        <v>24</v>
      </c>
      <c r="D160" s="357">
        <f t="shared" si="26"/>
        <v>3</v>
      </c>
      <c r="E160" s="357">
        <f t="shared" si="26"/>
        <v>0</v>
      </c>
      <c r="F160" s="357">
        <f t="shared" si="26"/>
        <v>0</v>
      </c>
      <c r="G160" s="357">
        <f t="shared" si="26"/>
        <v>0</v>
      </c>
      <c r="H160" s="357">
        <f t="shared" si="26"/>
        <v>0</v>
      </c>
      <c r="I160" s="357">
        <f t="shared" si="26"/>
        <v>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39" t="s">
        <v>74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1"/>
    </row>
    <row r="164" spans="1:13" x14ac:dyDescent="0.25">
      <c r="A164" s="426" t="s">
        <v>8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25">
      <c r="B165" s="437" t="s">
        <v>40</v>
      </c>
      <c r="C165" s="438"/>
      <c r="D165" s="437" t="s">
        <v>41</v>
      </c>
      <c r="E165" s="438"/>
      <c r="F165" s="437" t="s">
        <v>44</v>
      </c>
      <c r="G165" s="438"/>
      <c r="H165" s="437" t="s">
        <v>42</v>
      </c>
      <c r="I165" s="438"/>
      <c r="J165" s="437" t="s">
        <v>38</v>
      </c>
      <c r="K165" s="438"/>
      <c r="L165" s="437" t="s">
        <v>39</v>
      </c>
      <c r="M165" s="43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55</v>
      </c>
      <c r="B167" s="341">
        <v>5</v>
      </c>
      <c r="C167" s="341">
        <v>4</v>
      </c>
      <c r="D167" s="341">
        <v>1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41</v>
      </c>
      <c r="C169" s="341">
        <v>37</v>
      </c>
      <c r="D169" s="341">
        <v>8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69</v>
      </c>
      <c r="C171" s="341">
        <v>71</v>
      </c>
      <c r="D171" s="341">
        <v>7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10</v>
      </c>
      <c r="C172" s="341">
        <v>4</v>
      </c>
      <c r="D172" s="341">
        <v>1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7</v>
      </c>
      <c r="C173" s="341">
        <v>12</v>
      </c>
      <c r="D173" s="341">
        <v>2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</v>
      </c>
      <c r="C174" s="341">
        <v>2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32</v>
      </c>
      <c r="C175" s="341">
        <v>25</v>
      </c>
      <c r="D175" s="341">
        <v>6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165</v>
      </c>
      <c r="C176" s="359">
        <f t="shared" ref="C176:M176" si="27">SUM(C167:C175)</f>
        <v>155</v>
      </c>
      <c r="D176" s="359">
        <f t="shared" si="27"/>
        <v>25</v>
      </c>
      <c r="E176" s="359">
        <f t="shared" si="27"/>
        <v>0</v>
      </c>
      <c r="F176" s="359">
        <f t="shared" si="27"/>
        <v>0</v>
      </c>
      <c r="G176" s="359">
        <f t="shared" si="27"/>
        <v>0</v>
      </c>
      <c r="H176" s="359">
        <f t="shared" si="27"/>
        <v>0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51" t="s">
        <v>76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25">
      <c r="A180" s="433" t="s">
        <v>7</v>
      </c>
      <c r="B180" s="434"/>
      <c r="C180" s="434"/>
      <c r="D180" s="434"/>
      <c r="E180" s="434"/>
      <c r="F180" s="434"/>
      <c r="G180" s="434"/>
      <c r="H180" s="434"/>
      <c r="I180" s="434"/>
      <c r="J180" s="434"/>
      <c r="K180" s="434"/>
      <c r="L180" s="434"/>
      <c r="M180" s="435"/>
    </row>
    <row r="181" spans="1:13" x14ac:dyDescent="0.25">
      <c r="B181" s="436" t="s">
        <v>40</v>
      </c>
      <c r="C181" s="436"/>
      <c r="D181" s="436" t="s">
        <v>41</v>
      </c>
      <c r="E181" s="436"/>
      <c r="F181" s="436" t="s">
        <v>44</v>
      </c>
      <c r="G181" s="436"/>
      <c r="H181" s="436" t="s">
        <v>42</v>
      </c>
      <c r="I181" s="436"/>
      <c r="J181" s="436" t="s">
        <v>38</v>
      </c>
      <c r="K181" s="436"/>
      <c r="L181" s="436" t="s">
        <v>39</v>
      </c>
      <c r="M181" s="436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50" t="s">
        <v>76</v>
      </c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1"/>
    </row>
    <row r="194" spans="1:13" x14ac:dyDescent="0.25">
      <c r="A194" s="426" t="s">
        <v>8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25">
      <c r="B195" s="429" t="s">
        <v>40</v>
      </c>
      <c r="C195" s="429"/>
      <c r="D195" s="429" t="s">
        <v>41</v>
      </c>
      <c r="E195" s="429"/>
      <c r="F195" s="429" t="s">
        <v>44</v>
      </c>
      <c r="G195" s="429"/>
      <c r="H195" s="429" t="s">
        <v>42</v>
      </c>
      <c r="I195" s="429"/>
      <c r="J195" s="429" t="s">
        <v>38</v>
      </c>
      <c r="K195" s="429"/>
      <c r="L195" s="429" t="s">
        <v>39</v>
      </c>
      <c r="M195" s="429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55</v>
      </c>
      <c r="B197" s="341">
        <v>1</v>
      </c>
      <c r="C197" s="341">
        <v>1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1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6</v>
      </c>
      <c r="C201" s="341">
        <v>7</v>
      </c>
      <c r="D201" s="341">
        <v>1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6</v>
      </c>
      <c r="C205" s="341">
        <v>2</v>
      </c>
      <c r="D205" s="341">
        <v>1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14</v>
      </c>
      <c r="C206" s="344">
        <f t="shared" si="29"/>
        <v>11</v>
      </c>
      <c r="D206" s="344">
        <f t="shared" si="29"/>
        <v>2</v>
      </c>
      <c r="E206" s="344">
        <f t="shared" si="29"/>
        <v>0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14</v>
      </c>
      <c r="C207" s="357">
        <f t="shared" ref="C207:M207" si="30">SUM(C192,C206)</f>
        <v>11</v>
      </c>
      <c r="D207" s="357">
        <f t="shared" si="30"/>
        <v>2</v>
      </c>
      <c r="E207" s="357">
        <f t="shared" si="30"/>
        <v>0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8/20/2021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96" t="s">
        <v>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</row>
    <row r="2" spans="1:22" ht="15.75" customHeight="1" x14ac:dyDescent="0.2">
      <c r="A2" s="396" t="s">
        <v>26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</row>
    <row r="3" spans="1:22" ht="15.75" x14ac:dyDescent="0.2">
      <c r="A3" s="411" t="str">
        <f>Summary!A3</f>
        <v>Winter 2022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</row>
    <row r="4" spans="1:22" ht="15.75" customHeight="1" x14ac:dyDescent="0.2">
      <c r="A4" s="411" t="str">
        <f>Summary!A4</f>
        <v>as of Friday, August 20, 2021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</row>
    <row r="5" spans="1:22" ht="16.5" thickBot="1" x14ac:dyDescent="0.25">
      <c r="A5" s="412"/>
      <c r="B5" s="412"/>
      <c r="C5" s="412"/>
      <c r="D5" s="412"/>
      <c r="E5" s="41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13" t="s">
        <v>34</v>
      </c>
      <c r="C6" s="414"/>
      <c r="D6" s="414"/>
      <c r="E6" s="415"/>
      <c r="F6" s="378" t="s">
        <v>36</v>
      </c>
      <c r="G6" s="379"/>
      <c r="H6" s="379"/>
      <c r="I6" s="380"/>
      <c r="J6" s="381" t="s">
        <v>28</v>
      </c>
      <c r="K6" s="382"/>
      <c r="L6" s="382"/>
      <c r="M6" s="383"/>
      <c r="N6" s="408" t="s">
        <v>27</v>
      </c>
      <c r="O6" s="409"/>
      <c r="P6" s="409"/>
      <c r="Q6" s="410"/>
      <c r="R6" s="397" t="s">
        <v>11</v>
      </c>
      <c r="S6" s="398"/>
      <c r="T6" s="398"/>
      <c r="U6" s="399"/>
    </row>
    <row r="7" spans="1:22" ht="30" x14ac:dyDescent="0.2">
      <c r="A7" s="90"/>
      <c r="B7" s="209" t="str">
        <f>Summary!B6</f>
        <v>Winter 2022</v>
      </c>
      <c r="C7" s="209" t="str">
        <f>Summary!C6</f>
        <v>Winter 2021</v>
      </c>
      <c r="D7" s="388" t="s">
        <v>24</v>
      </c>
      <c r="E7" s="390" t="s">
        <v>25</v>
      </c>
      <c r="F7" s="43" t="str">
        <f>B7</f>
        <v>Winter 2022</v>
      </c>
      <c r="G7" s="45" t="str">
        <f>C7</f>
        <v>Winter 2021</v>
      </c>
      <c r="H7" s="392" t="s">
        <v>24</v>
      </c>
      <c r="I7" s="394" t="s">
        <v>25</v>
      </c>
      <c r="J7" s="47" t="str">
        <f>B7</f>
        <v>Winter 2022</v>
      </c>
      <c r="K7" s="49" t="str">
        <f>G7</f>
        <v>Winter 2021</v>
      </c>
      <c r="L7" s="404" t="s">
        <v>24</v>
      </c>
      <c r="M7" s="406" t="s">
        <v>25</v>
      </c>
      <c r="N7" s="51" t="str">
        <f>B7</f>
        <v>Winter 2022</v>
      </c>
      <c r="O7" s="53" t="str">
        <f>B7</f>
        <v>Winter 2022</v>
      </c>
      <c r="P7" s="384" t="s">
        <v>24</v>
      </c>
      <c r="Q7" s="386" t="s">
        <v>25</v>
      </c>
      <c r="R7" s="131" t="str">
        <f>B7</f>
        <v>Winter 2022</v>
      </c>
      <c r="S7" s="132" t="str">
        <f>C7</f>
        <v>Winter 2021</v>
      </c>
      <c r="T7" s="400" t="s">
        <v>24</v>
      </c>
      <c r="U7" s="402" t="s">
        <v>25</v>
      </c>
    </row>
    <row r="8" spans="1:22" ht="30.75" thickBot="1" x14ac:dyDescent="0.25">
      <c r="A8" s="328"/>
      <c r="B8" s="42" t="str">
        <f>Summary!B7</f>
        <v>as of 8/20/21</v>
      </c>
      <c r="C8" s="42" t="str">
        <f>Summary!C7</f>
        <v>as of 8/20/20</v>
      </c>
      <c r="D8" s="389"/>
      <c r="E8" s="391"/>
      <c r="F8" s="44" t="str">
        <f>B8</f>
        <v>as of 8/20/21</v>
      </c>
      <c r="G8" s="46" t="str">
        <f>C8</f>
        <v>as of 8/20/20</v>
      </c>
      <c r="H8" s="393"/>
      <c r="I8" s="395"/>
      <c r="J8" s="48" t="str">
        <f>F8</f>
        <v>as of 8/20/21</v>
      </c>
      <c r="K8" s="50" t="str">
        <f>G8</f>
        <v>as of 8/20/20</v>
      </c>
      <c r="L8" s="405"/>
      <c r="M8" s="407"/>
      <c r="N8" s="52" t="str">
        <f>J8</f>
        <v>as of 8/20/21</v>
      </c>
      <c r="O8" s="54" t="str">
        <f>K8</f>
        <v>as of 8/20/20</v>
      </c>
      <c r="P8" s="385"/>
      <c r="Q8" s="387"/>
      <c r="R8" s="133" t="str">
        <f>N8</f>
        <v>as of 8/20/21</v>
      </c>
      <c r="S8" s="134" t="str">
        <f>O8</f>
        <v>as of 8/20/20</v>
      </c>
      <c r="T8" s="401"/>
      <c r="U8" s="403"/>
    </row>
    <row r="9" spans="1:22" s="80" customFormat="1" ht="15.75" thickBot="1" x14ac:dyDescent="0.25">
      <c r="A9" s="213" t="s">
        <v>29</v>
      </c>
      <c r="B9" s="55">
        <f>B26+B74+B42+B10+B58+B83</f>
        <v>838</v>
      </c>
      <c r="C9" s="55">
        <f>C26+C74+C42+C10+C58+C83</f>
        <v>1080</v>
      </c>
      <c r="D9" s="55">
        <f t="shared" ref="D9" si="0">IF(ISERROR(B9-C9),"n/a",B9-C9)</f>
        <v>-242</v>
      </c>
      <c r="E9" s="56">
        <f t="shared" ref="E9" si="1">IF(ISERROR(D9/C9),"n/a",(D9/C9))</f>
        <v>-0.22407407407407406</v>
      </c>
      <c r="F9" s="59">
        <f>F26+F74+F42+F10+F58+F83</f>
        <v>159</v>
      </c>
      <c r="G9" s="59">
        <f>G26+G74+G42+G10+G58+G83</f>
        <v>0</v>
      </c>
      <c r="H9" s="368">
        <f>IF(ISERROR(F9-G9),"n/a",F9-G9)</f>
        <v>159</v>
      </c>
      <c r="I9" s="60" t="str">
        <f t="shared" ref="I9" si="2">IF(ISERROR(H9/G9),"n/a",(H9/G9))</f>
        <v>n/a</v>
      </c>
      <c r="J9" s="57">
        <f>J26+J74+J42+J10+J58+J83</f>
        <v>0</v>
      </c>
      <c r="K9" s="57">
        <f>K26+K74+K42+K10+K58+K83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145</v>
      </c>
      <c r="C10" s="65">
        <f>C11+C18</f>
        <v>225</v>
      </c>
      <c r="D10" s="66">
        <f t="shared" ref="D10:D25" si="9">IF(ISERROR(B10-C10),"n/a",B10-C10)</f>
        <v>-80</v>
      </c>
      <c r="E10" s="67">
        <f t="shared" ref="E10:E25" si="10">IF(ISERROR(D10/C10),"n/a",(D10/C10))</f>
        <v>-0.35555555555555557</v>
      </c>
      <c r="F10" s="68">
        <f>F11+F18</f>
        <v>19</v>
      </c>
      <c r="G10" s="69">
        <f>G11+G18</f>
        <v>0</v>
      </c>
      <c r="H10" s="70">
        <f t="shared" ref="H10:H24" si="11">IF(ISERROR(F10-G10),"n/a",F10-G10)</f>
        <v>19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5</v>
      </c>
      <c r="D11" s="66">
        <f t="shared" si="9"/>
        <v>1</v>
      </c>
      <c r="E11" s="67">
        <f t="shared" si="10"/>
        <v>0.2</v>
      </c>
      <c r="F11" s="68">
        <f>F12+F16+F14</f>
        <v>2</v>
      </c>
      <c r="G11" s="69">
        <f>G12+G16+G14</f>
        <v>0</v>
      </c>
      <c r="H11" s="70">
        <f t="shared" si="11"/>
        <v>2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5</v>
      </c>
      <c r="D14" s="108">
        <f t="shared" si="19"/>
        <v>0</v>
      </c>
      <c r="E14" s="109">
        <f t="shared" si="20"/>
        <v>0</v>
      </c>
      <c r="F14" s="194">
        <f>F15</f>
        <v>2</v>
      </c>
      <c r="G14" s="195">
        <f>G15</f>
        <v>0</v>
      </c>
      <c r="H14" s="110">
        <f t="shared" si="21"/>
        <v>2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5</v>
      </c>
      <c r="C15" s="119">
        <v>5</v>
      </c>
      <c r="D15" s="120">
        <f t="shared" si="19"/>
        <v>0</v>
      </c>
      <c r="E15" s="121">
        <f t="shared" si="20"/>
        <v>0</v>
      </c>
      <c r="F15" s="122">
        <v>2</v>
      </c>
      <c r="G15" s="123">
        <v>0</v>
      </c>
      <c r="H15" s="124">
        <f t="shared" si="21"/>
        <v>2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139</v>
      </c>
      <c r="C18" s="65">
        <f>C19+C22+C24</f>
        <v>220</v>
      </c>
      <c r="D18" s="66">
        <f t="shared" si="9"/>
        <v>-81</v>
      </c>
      <c r="E18" s="67">
        <f t="shared" si="10"/>
        <v>-0.36818181818181817</v>
      </c>
      <c r="F18" s="68">
        <f>F19+F24+F22</f>
        <v>17</v>
      </c>
      <c r="G18" s="69">
        <f>G19+G24+G22</f>
        <v>0</v>
      </c>
      <c r="H18" s="70">
        <f t="shared" si="11"/>
        <v>17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123</v>
      </c>
      <c r="C19" s="258">
        <f>SUM(C20:C21)</f>
        <v>197</v>
      </c>
      <c r="D19" s="247">
        <f t="shared" si="9"/>
        <v>-74</v>
      </c>
      <c r="E19" s="248">
        <f t="shared" si="10"/>
        <v>-0.37563451776649748</v>
      </c>
      <c r="F19" s="259">
        <f>SUM(F20:F21)</f>
        <v>15</v>
      </c>
      <c r="G19" s="260">
        <f>SUM(G20:G21)</f>
        <v>0</v>
      </c>
      <c r="H19" s="261">
        <f t="shared" si="11"/>
        <v>15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123</v>
      </c>
      <c r="C20" s="119">
        <v>197</v>
      </c>
      <c r="D20" s="202">
        <f t="shared" si="9"/>
        <v>-74</v>
      </c>
      <c r="E20" s="267">
        <f t="shared" si="10"/>
        <v>-0.37563451776649748</v>
      </c>
      <c r="F20" s="122">
        <v>15</v>
      </c>
      <c r="G20" s="123">
        <v>0</v>
      </c>
      <c r="H20" s="124">
        <f>IF(ISERROR(F20-G20),"n/a",F20-G20)</f>
        <v>15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13</v>
      </c>
      <c r="C22" s="107">
        <f>C23</f>
        <v>18</v>
      </c>
      <c r="D22" s="108">
        <f>IF(ISERROR(B22-C22),"n/a",B22-C22)</f>
        <v>-5</v>
      </c>
      <c r="E22" s="109">
        <f>IF(ISERROR(D22/C22),"n/a",(D22/C22))</f>
        <v>-0.27777777777777779</v>
      </c>
      <c r="F22" s="194">
        <f>F23</f>
        <v>1</v>
      </c>
      <c r="G22" s="195">
        <f>G23</f>
        <v>0</v>
      </c>
      <c r="H22" s="110">
        <f>IF(ISERROR(F22-G22),"n/a",F22-G22)</f>
        <v>1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13</v>
      </c>
      <c r="C23" s="119">
        <v>18</v>
      </c>
      <c r="D23" s="108">
        <f>IF(ISERROR(B23-C23),"n/a",B23-C23)</f>
        <v>-5</v>
      </c>
      <c r="E23" s="121">
        <f>IF(ISERROR(D23/C23),"n/a",(D23/C23))</f>
        <v>-0.27777777777777779</v>
      </c>
      <c r="F23" s="122">
        <v>1</v>
      </c>
      <c r="G23" s="123">
        <v>0</v>
      </c>
      <c r="H23" s="124">
        <f>IF(ISERROR(F23-G23),"n/a",F23-G23)</f>
        <v>1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321</v>
      </c>
      <c r="C26" s="65">
        <f>C27+C34</f>
        <v>500</v>
      </c>
      <c r="D26" s="66">
        <f t="shared" ref="D26:D33" si="33">IF(ISERROR(B26-C26),"n/a",B26-C26)</f>
        <v>-179</v>
      </c>
      <c r="E26" s="67">
        <f t="shared" ref="E26:E33" si="34">IF(ISERROR(D26/C26),"n/a",(D26/C26))</f>
        <v>-0.35799999999999998</v>
      </c>
      <c r="F26" s="68">
        <f>F27+F34</f>
        <v>85</v>
      </c>
      <c r="G26" s="69">
        <f>G27+G34</f>
        <v>0</v>
      </c>
      <c r="H26" s="70">
        <f t="shared" ref="H26:H33" si="35">IF(ISERROR(F26-G26),"n/a",F26-G26)</f>
        <v>85</v>
      </c>
      <c r="I26" s="71" t="str">
        <f t="shared" ref="I26:I33" si="36">IF(ISERROR(H26/G26),"n/a",(H26/G26))</f>
        <v>n/a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16</v>
      </c>
      <c r="C27" s="65">
        <f>C28+C32+C30</f>
        <v>22</v>
      </c>
      <c r="D27" s="66">
        <f t="shared" si="33"/>
        <v>-6</v>
      </c>
      <c r="E27" s="67">
        <f t="shared" si="34"/>
        <v>-0.27272727272727271</v>
      </c>
      <c r="F27" s="68">
        <f>F28+F32+F30</f>
        <v>6</v>
      </c>
      <c r="G27" s="69">
        <f>G28+G32+G30</f>
        <v>0</v>
      </c>
      <c r="H27" s="70">
        <f t="shared" si="35"/>
        <v>6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0</v>
      </c>
      <c r="D28" s="108">
        <f t="shared" ref="D28" si="43">IF(ISERROR(B28-C28),"n/a",B28-C28)</f>
        <v>0</v>
      </c>
      <c r="E28" s="109" t="str">
        <f t="shared" ref="E28" si="44">IF(ISERROR(D28/C28),"n/a",(D28/C28))</f>
        <v>n/a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0</v>
      </c>
      <c r="C29" s="269">
        <v>0</v>
      </c>
      <c r="D29" s="270">
        <f t="shared" ref="D29" si="53">IF(ISERROR(B29-C29),"n/a",B29-C29)</f>
        <v>0</v>
      </c>
      <c r="E29" s="271" t="str">
        <f t="shared" ref="E29" si="54">IF(ISERROR(D29/C29),"n/a",(D29/C29))</f>
        <v>n/a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16</v>
      </c>
      <c r="C30" s="107">
        <f>C31</f>
        <v>22</v>
      </c>
      <c r="D30" s="108">
        <f t="shared" si="33"/>
        <v>-6</v>
      </c>
      <c r="E30" s="109">
        <f t="shared" si="34"/>
        <v>-0.27272727272727271</v>
      </c>
      <c r="F30" s="194">
        <f>F31</f>
        <v>6</v>
      </c>
      <c r="G30" s="195">
        <f>G31</f>
        <v>0</v>
      </c>
      <c r="H30" s="110">
        <f t="shared" si="35"/>
        <v>6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16</v>
      </c>
      <c r="C31" s="119">
        <v>22</v>
      </c>
      <c r="D31" s="120">
        <f t="shared" si="33"/>
        <v>-6</v>
      </c>
      <c r="E31" s="121">
        <f t="shared" si="34"/>
        <v>-0.27272727272727271</v>
      </c>
      <c r="F31" s="122">
        <v>6</v>
      </c>
      <c r="G31" s="123">
        <v>0</v>
      </c>
      <c r="H31" s="124">
        <f t="shared" si="35"/>
        <v>6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305</v>
      </c>
      <c r="C34" s="65">
        <f>C35+C40+C38</f>
        <v>478</v>
      </c>
      <c r="D34" s="66">
        <f t="shared" ref="D34" si="63">IF(ISERROR(B34-C34),"n/a",B34-C34)</f>
        <v>-173</v>
      </c>
      <c r="E34" s="67">
        <f t="shared" ref="E34" si="64">IF(ISERROR(D34/C34),"n/a",(D34/C34))</f>
        <v>-0.36192468619246859</v>
      </c>
      <c r="F34" s="68">
        <f>F35+F40+F38</f>
        <v>79</v>
      </c>
      <c r="G34" s="69">
        <f>G35+G40+G38</f>
        <v>0</v>
      </c>
      <c r="H34" s="70">
        <f t="shared" ref="H34" si="65">IF(ISERROR(F34-G34),"n/a",F34-G34)</f>
        <v>79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272</v>
      </c>
      <c r="C35" s="246">
        <f>SUM(C36:C37)</f>
        <v>449</v>
      </c>
      <c r="D35" s="247">
        <f t="shared" ref="D35:D41" si="73">IF(ISERROR(B35-C35),"n/a",B35-C35)</f>
        <v>-177</v>
      </c>
      <c r="E35" s="248">
        <f t="shared" ref="E35:E41" si="74">IF(ISERROR(D35/C35),"n/a",(D35/C35))</f>
        <v>-0.39420935412026725</v>
      </c>
      <c r="F35" s="249">
        <f>SUM(F36:F37)</f>
        <v>73</v>
      </c>
      <c r="G35" s="250">
        <f>SUM(G36:G37)</f>
        <v>0</v>
      </c>
      <c r="H35" s="251">
        <f t="shared" ref="H35:H41" si="75">IF(ISERROR(F35-G35),"n/a",F35-G35)</f>
        <v>73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272</v>
      </c>
      <c r="C36" s="269">
        <v>449</v>
      </c>
      <c r="D36" s="202">
        <f t="shared" si="73"/>
        <v>-177</v>
      </c>
      <c r="E36" s="267">
        <f t="shared" si="74"/>
        <v>-0.39420935412026725</v>
      </c>
      <c r="F36" s="272">
        <v>73</v>
      </c>
      <c r="G36" s="273">
        <v>0</v>
      </c>
      <c r="H36" s="274">
        <f>IF(ISERROR(F36-G36),"n/a",F36-G36)</f>
        <v>73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24</v>
      </c>
      <c r="C38" s="107">
        <f>C39</f>
        <v>23</v>
      </c>
      <c r="D38" s="108">
        <f>IF(ISERROR(B38-C38),"n/a",B38-C38)</f>
        <v>1</v>
      </c>
      <c r="E38" s="109">
        <f>IF(ISERROR(D38/C38),"n/a",(D38/C38))</f>
        <v>4.3478260869565216E-2</v>
      </c>
      <c r="F38" s="194">
        <f>F39</f>
        <v>4</v>
      </c>
      <c r="G38" s="195">
        <f>G39</f>
        <v>0</v>
      </c>
      <c r="H38" s="110">
        <f>IF(ISERROR(F38-G38),"n/a",F38-G38)</f>
        <v>4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24</v>
      </c>
      <c r="C39" s="119">
        <v>23</v>
      </c>
      <c r="D39" s="120">
        <f>IF(ISERROR(B39-C39),"n/a",B39-C39)</f>
        <v>1</v>
      </c>
      <c r="E39" s="121">
        <f>IF(ISERROR(D39/C39),"n/a",(D39/C39))</f>
        <v>4.3478260869565216E-2</v>
      </c>
      <c r="F39" s="122">
        <v>4</v>
      </c>
      <c r="G39" s="123">
        <v>0</v>
      </c>
      <c r="H39" s="124">
        <f>IF(ISERROR(F39-G39),"n/a",F39-G39)</f>
        <v>4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9</v>
      </c>
      <c r="C40" s="107">
        <f>C41</f>
        <v>6</v>
      </c>
      <c r="D40" s="108">
        <f t="shared" si="73"/>
        <v>3</v>
      </c>
      <c r="E40" s="109">
        <f t="shared" si="74"/>
        <v>0.5</v>
      </c>
      <c r="F40" s="194">
        <f>F41</f>
        <v>2</v>
      </c>
      <c r="G40" s="195">
        <f>G41</f>
        <v>0</v>
      </c>
      <c r="H40" s="110">
        <f t="shared" si="75"/>
        <v>2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9</v>
      </c>
      <c r="C41" s="119">
        <v>6</v>
      </c>
      <c r="D41" s="120">
        <f t="shared" si="73"/>
        <v>3</v>
      </c>
      <c r="E41" s="121">
        <f t="shared" si="74"/>
        <v>0.5</v>
      </c>
      <c r="F41" s="122">
        <v>2</v>
      </c>
      <c r="G41" s="123">
        <v>0</v>
      </c>
      <c r="H41" s="124">
        <f t="shared" si="75"/>
        <v>2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176</v>
      </c>
      <c r="C42" s="65">
        <f>C43+C50</f>
        <v>165</v>
      </c>
      <c r="D42" s="66">
        <f t="shared" ref="D42:D57" si="87">IF(ISERROR(B42-C42),"n/a",B42-C42)</f>
        <v>11</v>
      </c>
      <c r="E42" s="67">
        <f t="shared" ref="E42:E57" si="88">IF(ISERROR(D42/C42),"n/a",(D42/C42))</f>
        <v>6.6666666666666666E-2</v>
      </c>
      <c r="F42" s="68">
        <f>F43+F50</f>
        <v>25</v>
      </c>
      <c r="G42" s="69">
        <f>G43+G50</f>
        <v>0</v>
      </c>
      <c r="H42" s="70">
        <f t="shared" ref="H42:H57" si="89">IF(ISERROR(F42-G42),"n/a",F42-G42)</f>
        <v>25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2</v>
      </c>
      <c r="C43" s="65">
        <f>C44+C48+C46</f>
        <v>5</v>
      </c>
      <c r="D43" s="66">
        <f t="shared" si="87"/>
        <v>-3</v>
      </c>
      <c r="E43" s="67">
        <f t="shared" si="88"/>
        <v>-0.6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2</v>
      </c>
      <c r="C46" s="107">
        <f>C47</f>
        <v>5</v>
      </c>
      <c r="D46" s="108">
        <f>IF(ISERROR(B46-C46),"n/a",B46-C46)</f>
        <v>-3</v>
      </c>
      <c r="E46" s="109">
        <f>IF(ISERROR(D46/C46),"n/a",(D46/C46))</f>
        <v>-0.6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2</v>
      </c>
      <c r="C47" s="119">
        <v>5</v>
      </c>
      <c r="D47" s="120">
        <f>IF(ISERROR(B47-C47),"n/a",B47-C47)</f>
        <v>-3</v>
      </c>
      <c r="E47" s="121">
        <f>IF(ISERROR(D47/C47),"n/a",(D47/C47))</f>
        <v>-0.6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174</v>
      </c>
      <c r="C50" s="65">
        <f>C51+C56+C54</f>
        <v>160</v>
      </c>
      <c r="D50" s="66">
        <f t="shared" si="87"/>
        <v>14</v>
      </c>
      <c r="E50" s="67">
        <f t="shared" si="88"/>
        <v>8.7499999999999994E-2</v>
      </c>
      <c r="F50" s="68">
        <f>F51+F56+F54</f>
        <v>25</v>
      </c>
      <c r="G50" s="69">
        <f>G51+G56+G54</f>
        <v>0</v>
      </c>
      <c r="H50" s="70">
        <f t="shared" si="89"/>
        <v>25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166</v>
      </c>
      <c r="C51" s="92">
        <f>SUM(C52:C53)</f>
        <v>152</v>
      </c>
      <c r="D51" s="93">
        <f t="shared" si="87"/>
        <v>14</v>
      </c>
      <c r="E51" s="94">
        <f t="shared" si="88"/>
        <v>9.2105263157894732E-2</v>
      </c>
      <c r="F51" s="95">
        <f>SUM(F52:F53)</f>
        <v>25</v>
      </c>
      <c r="G51" s="96">
        <f>SUM(G52:G53)</f>
        <v>0</v>
      </c>
      <c r="H51" s="97">
        <f t="shared" si="89"/>
        <v>25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166</v>
      </c>
      <c r="C52" s="269">
        <v>152</v>
      </c>
      <c r="D52" s="270">
        <f>IF(ISERROR(B52-C52),"n/a",B52-C52)</f>
        <v>14</v>
      </c>
      <c r="E52" s="271">
        <f>IF(ISERROR(D52/C52),"n/a",(D52/C52))</f>
        <v>9.2105263157894732E-2</v>
      </c>
      <c r="F52" s="272">
        <v>25</v>
      </c>
      <c r="G52" s="273">
        <v>0</v>
      </c>
      <c r="H52" s="274">
        <f>IF(ISERROR(F52-G52),"n/a",F52-G52)</f>
        <v>25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17</v>
      </c>
      <c r="C58" s="65">
        <f>C59+C66</f>
        <v>24</v>
      </c>
      <c r="D58" s="66">
        <f t="shared" ref="D58:D61" si="111">IF(ISERROR(B58-C58),"n/a",B58-C58)</f>
        <v>-7</v>
      </c>
      <c r="E58" s="67">
        <f t="shared" ref="E58:E61" si="112">IF(ISERROR(D58/C58),"n/a",(D58/C58))</f>
        <v>-0.29166666666666669</v>
      </c>
      <c r="F58" s="68">
        <f>F59+F66</f>
        <v>3</v>
      </c>
      <c r="G58" s="69">
        <f>G59+G66</f>
        <v>0</v>
      </c>
      <c r="H58" s="70">
        <f t="shared" ref="H58:H61" si="113">IF(ISERROR(F58-G58),"n/a",F58-G58)</f>
        <v>3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17</v>
      </c>
      <c r="C66" s="65">
        <f>C67+C72+C70</f>
        <v>24</v>
      </c>
      <c r="D66" s="66">
        <f t="shared" si="121"/>
        <v>-7</v>
      </c>
      <c r="E66" s="67">
        <f t="shared" si="122"/>
        <v>-0.29166666666666669</v>
      </c>
      <c r="F66" s="68">
        <f>F67+F72+F70</f>
        <v>3</v>
      </c>
      <c r="G66" s="69">
        <f>G67+G72+G70</f>
        <v>0</v>
      </c>
      <c r="H66" s="70">
        <f t="shared" si="123"/>
        <v>3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16</v>
      </c>
      <c r="C67" s="92">
        <f>SUM(C68:C69)</f>
        <v>24</v>
      </c>
      <c r="D67" s="93">
        <f t="shared" si="121"/>
        <v>-8</v>
      </c>
      <c r="E67" s="94">
        <f t="shared" si="122"/>
        <v>-0.33333333333333331</v>
      </c>
      <c r="F67" s="95">
        <f>SUM(F68:F69)</f>
        <v>3</v>
      </c>
      <c r="G67" s="96">
        <f>SUM(G68:G69)</f>
        <v>0</v>
      </c>
      <c r="H67" s="97">
        <f t="shared" si="123"/>
        <v>3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16</v>
      </c>
      <c r="C68" s="269">
        <v>24</v>
      </c>
      <c r="D68" s="270">
        <f>IF(ISERROR(B68-C68),"n/a",B68-C68)</f>
        <v>-8</v>
      </c>
      <c r="E68" s="271">
        <f>IF(ISERROR(D68/C68),"n/a",(D68/C68))</f>
        <v>-0.33333333333333331</v>
      </c>
      <c r="F68" s="272">
        <v>3</v>
      </c>
      <c r="G68" s="273">
        <v>0</v>
      </c>
      <c r="H68" s="274">
        <f>IF(ISERROR(F68-G68),"n/a",F68-G68)</f>
        <v>3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165</v>
      </c>
      <c r="C74" s="65">
        <f>SUM(C75:C75)</f>
        <v>155</v>
      </c>
      <c r="D74" s="66">
        <f>IF(ISERROR(B74-C74),"n/a",B74-C74)</f>
        <v>10</v>
      </c>
      <c r="E74" s="67">
        <f>IF(ISERROR(D74/C74),"n/a",(D74/C74))</f>
        <v>6.4516129032258063E-2</v>
      </c>
      <c r="F74" s="68">
        <f>SUM(F75:F75)</f>
        <v>25</v>
      </c>
      <c r="G74" s="69">
        <f>SUM(G75:G75)</f>
        <v>0</v>
      </c>
      <c r="H74" s="70">
        <f>IF(ISERROR(F74-G74),"n/a",F74-G74)</f>
        <v>25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165</v>
      </c>
      <c r="C75" s="65">
        <f>C76+C81+C79</f>
        <v>155</v>
      </c>
      <c r="D75" s="66">
        <f t="shared" ref="D75:D86" si="141">IF(ISERROR(B75-C75),"n/a",B75-C75)</f>
        <v>10</v>
      </c>
      <c r="E75" s="67">
        <f t="shared" ref="E75:E86" si="142">IF(ISERROR(D75/C75),"n/a",(D75/C75))</f>
        <v>6.4516129032258063E-2</v>
      </c>
      <c r="F75" s="68">
        <f>F76+F81+F79</f>
        <v>25</v>
      </c>
      <c r="G75" s="69">
        <f>G76+G81+G79</f>
        <v>0</v>
      </c>
      <c r="H75" s="70">
        <f t="shared" ref="H75:H86" si="143">IF(ISERROR(F75-G75),"n/a",F75-G75)</f>
        <v>25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157</v>
      </c>
      <c r="C76" s="92">
        <f>SUM(C77:C78)</f>
        <v>141</v>
      </c>
      <c r="D76" s="93">
        <f t="shared" si="141"/>
        <v>16</v>
      </c>
      <c r="E76" s="94">
        <f t="shared" si="142"/>
        <v>0.11347517730496454</v>
      </c>
      <c r="F76" s="95">
        <f>SUM(F77:F78)</f>
        <v>23</v>
      </c>
      <c r="G76" s="96">
        <f>SUM(G77:G78)</f>
        <v>0</v>
      </c>
      <c r="H76" s="97">
        <f t="shared" si="143"/>
        <v>23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157</v>
      </c>
      <c r="C77" s="269">
        <v>141</v>
      </c>
      <c r="D77" s="270">
        <f>IF(ISERROR(B77-C77),"n/a",B77-C77)</f>
        <v>16</v>
      </c>
      <c r="E77" s="271">
        <f>IF(ISERROR(D77/C77),"n/a",(D77/C77))</f>
        <v>0.11347517730496454</v>
      </c>
      <c r="F77" s="272">
        <v>23</v>
      </c>
      <c r="G77" s="273">
        <v>0</v>
      </c>
      <c r="H77" s="274">
        <f>IF(ISERROR(F77-G77),"n/a",F77-G77)</f>
        <v>23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7</v>
      </c>
      <c r="C79" s="107">
        <f>C80</f>
        <v>12</v>
      </c>
      <c r="D79" s="108">
        <f>IF(ISERROR(B79-C79),"n/a",B79-C79)</f>
        <v>-5</v>
      </c>
      <c r="E79" s="109">
        <f>IF(ISERROR(D79/C79),"n/a",(D79/C79))</f>
        <v>-0.41666666666666669</v>
      </c>
      <c r="F79" s="194">
        <f>F80</f>
        <v>2</v>
      </c>
      <c r="G79" s="195">
        <f>G80</f>
        <v>0</v>
      </c>
      <c r="H79" s="110">
        <f>IF(ISERROR(F79-G79),"n/a",F79-G79)</f>
        <v>2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7</v>
      </c>
      <c r="C80" s="119">
        <v>12</v>
      </c>
      <c r="D80" s="120">
        <f>IF(ISERROR(B80-C80),"n/a",B80-C80)</f>
        <v>-5</v>
      </c>
      <c r="E80" s="121">
        <f>IF(ISERROR(D80/C80),"n/a",(D80/C80))</f>
        <v>-0.41666666666666669</v>
      </c>
      <c r="F80" s="122">
        <v>2</v>
      </c>
      <c r="G80" s="123">
        <v>0</v>
      </c>
      <c r="H80" s="124">
        <f>IF(ISERROR(F80-G80),"n/a",F80-G80)</f>
        <v>2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14</v>
      </c>
      <c r="C83" s="65">
        <f>C84+C91</f>
        <v>11</v>
      </c>
      <c r="D83" s="66">
        <f t="shared" si="141"/>
        <v>3</v>
      </c>
      <c r="E83" s="67">
        <f t="shared" si="142"/>
        <v>0.27272727272727271</v>
      </c>
      <c r="F83" s="68">
        <f>F84+F91</f>
        <v>2</v>
      </c>
      <c r="G83" s="69">
        <f>G84+G91</f>
        <v>0</v>
      </c>
      <c r="H83" s="70">
        <f t="shared" si="143"/>
        <v>2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14</v>
      </c>
      <c r="C91" s="65">
        <f>C92+C97+C95</f>
        <v>11</v>
      </c>
      <c r="D91" s="66">
        <f t="shared" si="155"/>
        <v>3</v>
      </c>
      <c r="E91" s="67">
        <f t="shared" si="156"/>
        <v>0.27272727272727271</v>
      </c>
      <c r="F91" s="68">
        <f>F92+F97+F95</f>
        <v>2</v>
      </c>
      <c r="G91" s="69">
        <f>G92+G97+G95</f>
        <v>0</v>
      </c>
      <c r="H91" s="70">
        <f t="shared" si="157"/>
        <v>2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14</v>
      </c>
      <c r="C92" s="92">
        <f>SUM(C93:C94)</f>
        <v>11</v>
      </c>
      <c r="D92" s="93">
        <f t="shared" si="155"/>
        <v>3</v>
      </c>
      <c r="E92" s="94">
        <f t="shared" si="156"/>
        <v>0.27272727272727271</v>
      </c>
      <c r="F92" s="95">
        <f>SUM(F93:F94)</f>
        <v>2</v>
      </c>
      <c r="G92" s="96">
        <f>SUM(G93:G94)</f>
        <v>0</v>
      </c>
      <c r="H92" s="97">
        <f t="shared" si="157"/>
        <v>2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14</v>
      </c>
      <c r="C93" s="269">
        <v>11</v>
      </c>
      <c r="D93" s="270">
        <f>IF(ISERROR(B93-C93),"n/a",B93-C93)</f>
        <v>3</v>
      </c>
      <c r="E93" s="271">
        <f>IF(ISERROR(D93/C93),"n/a",(D93/C93))</f>
        <v>0.27272727272727271</v>
      </c>
      <c r="F93" s="272">
        <v>2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8/20/2021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August 20,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8/20/21</v>
      </c>
      <c r="C8" s="349" t="str">
        <f>Summary!C7</f>
        <v>as of 8/20/20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</v>
      </c>
      <c r="C10" s="10" t="str">
        <f>IF(ISERROR(Summary!C48/Summary!C10),"n/a",Summary!C48/Summary!C10)</f>
        <v>n/a</v>
      </c>
      <c r="D10" s="12" t="str">
        <f>IF(ISERROR(B10-C10),"n/a",B10-C10)</f>
        <v>n/a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0.34782608695652173</v>
      </c>
      <c r="C22" s="10">
        <f>IF(ISERROR(Summary!C51/Summary!C13),"n/a",Summary!C51/Summary!C13)</f>
        <v>0</v>
      </c>
      <c r="D22" s="12">
        <f>IF(ISERROR(B22-C22),"n/a",B22-C22)</f>
        <v>0.34782608695652173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0.33333333333333331</v>
      </c>
      <c r="C28" s="10">
        <f>IF(ISERROR(Summary!C47/Summary!C9),"n/a",Summary!C47/Summary!C9)</f>
        <v>0</v>
      </c>
      <c r="D28" s="12">
        <f>IF(ISERROR(B28-C28),"n/a",B28-C28)</f>
        <v>0.33333333333333331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8/20/21</v>
      </c>
      <c r="C36" s="349" t="str">
        <f>Summary!C7</f>
        <v>as of 8/20/20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0.18850267379679145</v>
      </c>
      <c r="C39" s="10">
        <f>IF(ISERROR(Summary!C56/Summary!C18),"n/a",Summary!C56/Summary!C18)</f>
        <v>0</v>
      </c>
      <c r="D39" s="12">
        <f>IF(ISERROR(B39-C39),"n/a",B39-C39)</f>
        <v>0.18850267379679145</v>
      </c>
    </row>
    <row r="40" spans="1:4" ht="15" x14ac:dyDescent="0.2">
      <c r="A40" s="14" t="s">
        <v>14</v>
      </c>
      <c r="B40" s="10">
        <f>IF(ISERROR(Summary!B75/Summary!B56),"n/a",Summary!B75/Summary!B56)</f>
        <v>0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0.15789473684210525</v>
      </c>
      <c r="C51" s="10">
        <f>IF(ISERROR(Summary!C62/Summary!C24),"n/a",Summary!C62/Summary!C24)</f>
        <v>0</v>
      </c>
      <c r="D51" s="12">
        <f>IF(ISERROR(B51-C51),"n/a",B51-C51)</f>
        <v>0.15789473684210525</v>
      </c>
    </row>
    <row r="52" spans="1:4" ht="15" x14ac:dyDescent="0.2">
      <c r="A52" s="14" t="s">
        <v>14</v>
      </c>
      <c r="B52" s="10">
        <f>IF(ISERROR(Summary!B81/Summary!B62),"n/a",Summary!B81/Summary!B62)</f>
        <v>0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0.14893617021276595</v>
      </c>
      <c r="C57" s="10">
        <f>IF(ISERROR(Summary!C59/Summary!C21),"n/a",Summary!C59/Summary!C21)</f>
        <v>0</v>
      </c>
      <c r="D57" s="12">
        <f>IF(ISERROR(B57-C57),"n/a",B57-C57)</f>
        <v>0.14893617021276595</v>
      </c>
    </row>
    <row r="58" spans="1:4" ht="15" x14ac:dyDescent="0.2">
      <c r="A58" s="14" t="s">
        <v>14</v>
      </c>
      <c r="B58" s="10">
        <f>IF(ISERROR(Summary!B78/Summary!B59),"n/a",Summary!B78/Summary!B59)</f>
        <v>0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0.18550368550368551</v>
      </c>
      <c r="C63" s="10">
        <f>IF(ISERROR(Summary!C54/Summary!C16),"n/a",Summary!C54/Summary!C16)</f>
        <v>0</v>
      </c>
      <c r="D63" s="12">
        <f>IF(ISERROR(B63-C63),"n/a",B63-C63)</f>
        <v>0.18550368550368551</v>
      </c>
    </row>
    <row r="64" spans="1:4" ht="15" x14ac:dyDescent="0.2">
      <c r="A64" s="14" t="s">
        <v>14</v>
      </c>
      <c r="B64" s="10">
        <f>IF(ISERROR(Summary!B73/Summary!B54),"n/a",Summary!B73/Summary!B54)</f>
        <v>0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8/20/2021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Winter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August 20,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">
      <c r="A9" s="419"/>
      <c r="B9" s="349" t="str">
        <f>(Summary!B7)</f>
        <v>as of 8/20/21</v>
      </c>
      <c r="C9" s="351" t="str">
        <f>Summary!C7</f>
        <v>as of 8/20/20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0.4</v>
      </c>
      <c r="C23" s="10">
        <f>IF(ISERROR(College!G15/College!C15),"n/a",College!G15/College!C15)</f>
        <v>0</v>
      </c>
      <c r="D23" s="12">
        <f>IF(ISERROR(B23-C23),"n/a",B23-C23)</f>
        <v>0.4</v>
      </c>
    </row>
    <row r="24" spans="1:4" ht="15" x14ac:dyDescent="0.2">
      <c r="A24" s="14" t="s">
        <v>14</v>
      </c>
      <c r="B24" s="10">
        <f>IF(ISERROR(College!J15/College!F15),"n/a",College!J15/College!F15)</f>
        <v>0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0.33333333333333331</v>
      </c>
      <c r="C29" s="10">
        <f>IF(ISERROR(College!G11/College!C11),"n/a",College!G11/College!C11)</f>
        <v>0</v>
      </c>
      <c r="D29" s="12">
        <f>IF(ISERROR(B29-C29),"n/a",B29-C29)</f>
        <v>0.33333333333333331</v>
      </c>
    </row>
    <row r="30" spans="1:4" ht="15" x14ac:dyDescent="0.2">
      <c r="A30" s="14" t="s">
        <v>14</v>
      </c>
      <c r="B30" s="10">
        <f>IF(ISERROR(College!J11/College!F11),"n/a",College!J11/College!F11)</f>
        <v>0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8/20/21</v>
      </c>
      <c r="C36" s="349" t="str">
        <f>(Summary!C7)</f>
        <v>as of 8/20/20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0.12195121951219512</v>
      </c>
      <c r="C39" s="10">
        <f>IF(ISERROR(College!G20/College!C20),"n/a",College!G20/College!C20)</f>
        <v>0</v>
      </c>
      <c r="D39" s="12">
        <f>IF(ISERROR(B39-C39),"n/a",B39-C39)</f>
        <v>0.12195121951219512</v>
      </c>
    </row>
    <row r="40" spans="1:4" ht="15" x14ac:dyDescent="0.2">
      <c r="A40" s="14" t="s">
        <v>14</v>
      </c>
      <c r="B40" s="10">
        <f>IF(ISERROR(College!J20/College!F20),"n/a",College!J20/College!F20)</f>
        <v>0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</v>
      </c>
      <c r="D51" s="12">
        <f>IF(ISERROR(B51-C51),"n/a",B51-C51)</f>
        <v>0.33333333333333331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7.6923076923076927E-2</v>
      </c>
      <c r="C57" s="10">
        <f>IF(ISERROR(College!G23/College!C23),"n/a",College!G23/College!C23)</f>
        <v>0</v>
      </c>
      <c r="D57" s="12">
        <f>IF(ISERROR(B57-C57),"n/a",B57-C57)</f>
        <v>7.6923076923076927E-2</v>
      </c>
    </row>
    <row r="58" spans="1:4" ht="15" x14ac:dyDescent="0.2">
      <c r="A58" s="14" t="s">
        <v>14</v>
      </c>
      <c r="B58" s="10">
        <f>IF(ISERROR(College!J23/College!F23),"n/a",College!J23/College!F23)</f>
        <v>0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0.1223021582733813</v>
      </c>
      <c r="C63" s="10">
        <f>IF(ISERROR(College!G18/College!C18),"n/a",College!G18/College!C18)</f>
        <v>0</v>
      </c>
      <c r="D63" s="12">
        <f>IF(ISERROR(B63-C63),"n/a",B63-C63)</f>
        <v>0.1223021582733813</v>
      </c>
    </row>
    <row r="64" spans="1:4" ht="15" x14ac:dyDescent="0.2">
      <c r="A64" s="14" t="s">
        <v>14</v>
      </c>
      <c r="B64" s="10">
        <f>IF(ISERROR(College!J18/College!F18),"n/a",College!J18/College!F18)</f>
        <v>0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8/20/2021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August 20,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">
      <c r="A9" s="419"/>
      <c r="B9" s="349" t="str">
        <f>(Summary!B7)</f>
        <v>as of 8/20/21</v>
      </c>
      <c r="C9" s="351" t="str">
        <f>Summary!C7</f>
        <v>as of 8/20/20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 t="str">
        <f>IF(ISERROR(College!G29/College!C29),"n/a",College!G29/College!C29)</f>
        <v>n/a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0.375</v>
      </c>
      <c r="C23" s="10">
        <f>IF(ISERROR(College!G31/College!C31),"n/a",College!G31/College!C31)</f>
        <v>0</v>
      </c>
      <c r="D23" s="12">
        <f>IF(ISERROR(B23-C23),"n/a",B23-C23)</f>
        <v>0.375</v>
      </c>
    </row>
    <row r="24" spans="1:4" ht="15" x14ac:dyDescent="0.2">
      <c r="A24" s="14" t="s">
        <v>14</v>
      </c>
      <c r="B24" s="10">
        <f>IF(ISERROR(College!J31/College!F31),"n/a",College!J31/College!F31)</f>
        <v>0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0.375</v>
      </c>
      <c r="C29" s="10">
        <f>IF(ISERROR(College!G27/College!C27),"n/a",College!G27/College!C27)</f>
        <v>0</v>
      </c>
      <c r="D29" s="12">
        <f>IF(ISERROR(B29-C29),"n/a",B29-C29)</f>
        <v>0.375</v>
      </c>
    </row>
    <row r="30" spans="1:4" ht="15" x14ac:dyDescent="0.2">
      <c r="A30" s="14" t="s">
        <v>14</v>
      </c>
      <c r="B30" s="10">
        <f>IF(ISERROR(College!J27/College!F27),"n/a",College!J27/College!F27)</f>
        <v>0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8/20/21</v>
      </c>
      <c r="C36" s="349" t="str">
        <f>(Summary!C7)</f>
        <v>as of 8/20/20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0.26838235294117646</v>
      </c>
      <c r="C39" s="10">
        <f>IF(ISERROR(College!G36/College!C36),"n/a",College!G36/College!C36)</f>
        <v>0</v>
      </c>
      <c r="D39" s="12">
        <f>IF(ISERROR(B39-C39),"n/a",B39-C39)</f>
        <v>0.26838235294117646</v>
      </c>
    </row>
    <row r="40" spans="1:4" ht="15" x14ac:dyDescent="0.2">
      <c r="A40" s="14" t="s">
        <v>14</v>
      </c>
      <c r="B40" s="10">
        <f>IF(ISERROR(College!J36/College!F36),"n/a",College!J36/College!F36)</f>
        <v>0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0.16666666666666666</v>
      </c>
      <c r="C57" s="10">
        <f>IF(ISERROR(College!G39/College!C39),"n/a",College!G39/College!C39)</f>
        <v>0</v>
      </c>
      <c r="D57" s="12">
        <f>IF(ISERROR(B57-C57),"n/a",B57-C57)</f>
        <v>0.16666666666666666</v>
      </c>
    </row>
    <row r="58" spans="1:4" ht="15" x14ac:dyDescent="0.2">
      <c r="A58" s="14" t="s">
        <v>14</v>
      </c>
      <c r="B58" s="10">
        <f>IF(ISERROR(College!J39/College!F39),"n/a",College!J39/College!F39)</f>
        <v>0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0.25901639344262295</v>
      </c>
      <c r="C63" s="10">
        <f>IF(ISERROR(College!G34/College!C34),"n/a",College!G34/College!C34)</f>
        <v>0</v>
      </c>
      <c r="D63" s="12">
        <f>IF(ISERROR(B63-C63),"n/a",B63-C63)</f>
        <v>0.25901639344262295</v>
      </c>
    </row>
    <row r="64" spans="1:4" ht="15" x14ac:dyDescent="0.2">
      <c r="A64" s="14" t="s">
        <v>14</v>
      </c>
      <c r="B64" s="10">
        <f>IF(ISERROR(College!J34/College!F34),"n/a",College!J34/College!F34)</f>
        <v>0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8/20/2021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August 20,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">
      <c r="A9" s="419"/>
      <c r="B9" s="349" t="str">
        <f>(Summary!B7)</f>
        <v>as of 8/20/21</v>
      </c>
      <c r="C9" s="351" t="str">
        <f>Summary!C7</f>
        <v>as of 8/20/20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</v>
      </c>
      <c r="C23" s="10">
        <f>IF(ISERROR(College!G47/College!C47),"n/a",College!G47/College!C47)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</v>
      </c>
      <c r="C29" s="10">
        <f>IF(ISERROR(College!G43/College!C43),"n/a",College!G43/College!C43)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8/20/21</v>
      </c>
      <c r="C36" s="349" t="str">
        <f>(Summary!C7)</f>
        <v>as of 8/20/20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0.15060240963855423</v>
      </c>
      <c r="C39" s="10">
        <f>IF(ISERROR(College!G52/College!C52),"n/a",College!G52/College!C52)</f>
        <v>0</v>
      </c>
      <c r="D39" s="12">
        <f>IF(ISERROR(B39-C39),"n/a",B39-C39)</f>
        <v>0.15060240963855423</v>
      </c>
    </row>
    <row r="40" spans="1:4" ht="15" x14ac:dyDescent="0.2">
      <c r="A40" s="14" t="s">
        <v>14</v>
      </c>
      <c r="B40" s="10">
        <f>IF(ISERROR(College!J52/College!F52),"n/a",College!J52/College!F52)</f>
        <v>0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0.14367816091954022</v>
      </c>
      <c r="C63" s="10">
        <f>IF(ISERROR(College!G50/College!C50),"n/a",College!G50/College!C50)</f>
        <v>0</v>
      </c>
      <c r="D63" s="12">
        <f>IF(ISERROR(B63-C63),"n/a",B63-C63)</f>
        <v>0.14367816091954022</v>
      </c>
    </row>
    <row r="64" spans="1:4" ht="15" x14ac:dyDescent="0.2">
      <c r="A64" s="14" t="s">
        <v>14</v>
      </c>
      <c r="B64" s="10">
        <f>IF(ISERROR(College!J50/College!F50),"n/a",College!J50/College!F50)</f>
        <v>0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8/20/2021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August 20,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8/20/21</v>
      </c>
      <c r="C9" s="351" t="str">
        <f>Summary!C7</f>
        <v>as of 8/20/20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8/20/21</v>
      </c>
      <c r="C36" s="349" t="str">
        <f>(Summary!C7)</f>
        <v>as of 8/20/20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0.1875</v>
      </c>
      <c r="C39" s="10">
        <f>IF(ISERROR(College!G68/College!C68),"n/a",College!G68/College!C68)</f>
        <v>0</v>
      </c>
      <c r="D39" s="12">
        <f>IF(ISERROR(B39-C39),"n/a",B39-C39)</f>
        <v>0.1875</v>
      </c>
    </row>
    <row r="40" spans="1:4" ht="15" x14ac:dyDescent="0.2">
      <c r="A40" s="14" t="s">
        <v>14</v>
      </c>
      <c r="B40" s="10">
        <f>IF(ISERROR(College!J68/College!F68),"n/a",College!J68/College!F68)</f>
        <v>0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0.17647058823529413</v>
      </c>
      <c r="C63" s="10">
        <f>IF(ISERROR(College!G66/College!C66),"n/a",College!G66/College!C66)</f>
        <v>0</v>
      </c>
      <c r="D63" s="12">
        <f>IF(ISERROR(B63-C63),"n/a",B63-C63)</f>
        <v>0.17647058823529413</v>
      </c>
    </row>
    <row r="64" spans="1:4" ht="15" x14ac:dyDescent="0.2">
      <c r="A64" s="14" t="s">
        <v>14</v>
      </c>
      <c r="B64" s="10">
        <f>IF(ISERROR(College!J66/College!F66),"n/a",College!J66/College!F66)</f>
        <v>0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8/20/2021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August 20,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8/20/21</v>
      </c>
      <c r="C9" s="349" t="str">
        <f>(Summary!C7)</f>
        <v>as of 8/20/20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0.1464968152866242</v>
      </c>
      <c r="C12" s="10">
        <f>IF(ISERROR(College!G77/College!C77),"n/a",College!G77/College!C77)</f>
        <v>0</v>
      </c>
      <c r="D12" s="12">
        <f>IF(ISERROR(B12-C12),"n/a",B12-C12)</f>
        <v>0.1464968152866242</v>
      </c>
    </row>
    <row r="13" spans="1:4" ht="15" x14ac:dyDescent="0.2">
      <c r="A13" s="14" t="s">
        <v>14</v>
      </c>
      <c r="B13" s="10">
        <f>IF(ISERROR(College!J77/College!F77),"n/a",College!J77/College!F77)</f>
        <v>0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0.2857142857142857</v>
      </c>
      <c r="C30" s="10">
        <f>IF(ISERROR(College!G80/College!C80),"n/a",College!G80/College!C80)</f>
        <v>0</v>
      </c>
      <c r="D30" s="12">
        <f>IF(ISERROR(B30-C30),"n/a",B30-C30)</f>
        <v>0.2857142857142857</v>
      </c>
    </row>
    <row r="31" spans="1:4" ht="15" x14ac:dyDescent="0.2">
      <c r="A31" s="14" t="s">
        <v>14</v>
      </c>
      <c r="B31" s="10">
        <f>IF(ISERROR(College!J80/College!F80),"n/a",College!J80/College!F80)</f>
        <v>0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0.15151515151515152</v>
      </c>
      <c r="C36" s="10">
        <f>IF(ISERROR(College!G75/College!C75),"n/a",College!G75/College!C75)</f>
        <v>0</v>
      </c>
      <c r="D36" s="12">
        <f>IF(ISERROR(B36-C36),"n/a",B36-C36)</f>
        <v>0.15151515151515152</v>
      </c>
    </row>
    <row r="37" spans="1:4" ht="15" x14ac:dyDescent="0.2">
      <c r="A37" s="14" t="s">
        <v>14</v>
      </c>
      <c r="B37" s="10">
        <f>IF(ISERROR(College!J75/College!F75),"n/a",College!J75/College!F75)</f>
        <v>0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8/20/2021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August 20,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8/20/21</v>
      </c>
      <c r="C9" s="351" t="str">
        <f>Summary!C7</f>
        <v>as of 8/20/20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8/20/21</v>
      </c>
      <c r="C36" s="349" t="str">
        <f>(Summary!C7)</f>
        <v>as of 8/20/20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0.14285714285714285</v>
      </c>
      <c r="C39" s="10">
        <f>IF(ISERROR(College!G93/College!C93),"n/a",College!G93/College!C93)</f>
        <v>0</v>
      </c>
      <c r="D39" s="12">
        <f>IF(ISERROR(B39-C39),"n/a",B39-C39)</f>
        <v>0.14285714285714285</v>
      </c>
    </row>
    <row r="40" spans="1:4" ht="15" x14ac:dyDescent="0.2">
      <c r="A40" s="14" t="s">
        <v>14</v>
      </c>
      <c r="B40" s="10">
        <f>IF(ISERROR(College!J93/College!F93),"n/a",College!J93/College!F93)</f>
        <v>0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0.14285714285714285</v>
      </c>
      <c r="C63" s="10">
        <f>IF(ISERROR(College!G91/College!C91),"n/a",College!G91/College!C91)</f>
        <v>0</v>
      </c>
      <c r="D63" s="12">
        <f>IF(ISERROR(B63-C63),"n/a",B63-C63)</f>
        <v>0.14285714285714285</v>
      </c>
    </row>
    <row r="64" spans="1:4" ht="15" x14ac:dyDescent="0.2">
      <c r="A64" s="14" t="s">
        <v>14</v>
      </c>
      <c r="B64" s="10">
        <f>IF(ISERROR(College!J91/College!F91),"n/a",College!J91/College!F91)</f>
        <v>0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8/20/2021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7b0d7e73-53c3-49f5-853f-2cb02a030650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ca7bfdcf-1463-48ab-aff7-245b8ac76c1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2021-08-20T14:33:18Z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