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50" windowHeight="12920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<sst xmlns="http://schemas.openxmlformats.org/spreadsheetml/2006/main" count="921" uniqueCount="90">
  <si>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</si>
  <si>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</si>
  <si>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</si>
  <si>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</si>
  <si>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</si>
  <si>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</si>
  <si>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</si>
  <si>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</si>
  <si>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</si>
  <si>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</si>
  <si>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</si>
  <si>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</si>
  <si>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</si>
  <si>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</si>
  <si>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</si>
  <si>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</si>
  <si>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</si>
  <si>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</si>
  <si>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</si>
  <si>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</si>
  <si>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</si>
  <si>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</si>
  <si>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</si>
  <si>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</si>
  <si>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</si>
  <si>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</si>
  <si>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</si>
  <si>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</si>
  <si>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</si>
  <si>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</si>
  <si>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</si>
  <si>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</si>
  <si>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</si>
  <si>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</si>
  <si>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</si>
  <si>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</si>
  <si>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</si>
  <si>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</si>
  <si>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</si>
  <si>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</si>
  <si>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</si>
  <si>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</si>
  <si>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</si>
  <si>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</si>
  <si>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</si>
  <si>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</si>
  <si>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</si>
  <si>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</si>
  <si>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</si>
  <si>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</si>
  <si>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</si>
  <si>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</si>
  <si>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</si>
  <si>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</si>
  <si>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</si>
  <si>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</si>
  <si>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</si>
  <si>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</si>
  <si>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</si>
  <si>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</si>
  <si>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</si>
  <si>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</si>
  <si>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</si>
  <si>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</si>
  <si>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</si>
  <si>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</si>
  <si>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</si>
  <si>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</si>
  <si>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</si>
  <si>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</si>
  <si>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</si>
  <si>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</si>
  <si>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</si>
  <si>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</si>
  <si>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</si>
  <si>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</si>
  <si>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</si>
  <si>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</si>
  <si>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</si>
  <si>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</si>
  <si>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</si>
  <si>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</si>
  <si>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</si>
  <si>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May 28, 2021</t>
  </si>
  <si>
    <t>as of 5/28/21</t>
  </si>
  <si>
    <t>as of 5/28/20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</si>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</sst>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="115" zoomScaleNormal="115" workbookViewId="0">
      <selection activeCell="A102" sqref="A102:XFD147"/>
    </sheetView>
  </sheetViews>
  <sheetFormatPr defaultColWidth="8.81640625" defaultRowHeight="12.5" x14ac:dyDescent="0.25"/>
  <cols>
    <col min="1" max="1" width="33.54296875" bestFit="1" customWidth="1"/>
    <col min="2" max="3" width="14.54296875" style="3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5" t="s">
        <v>9</v>
      </c>
      <c r="B1" s="375"/>
      <c r="C1" s="375"/>
      <c r="D1" s="375"/>
      <c r="E1" s="375"/>
      <c r="F1" s="331"/>
      <c r="G1" s="331"/>
    </row>
    <row r="2" spans="1:7" ht="15.5" x14ac:dyDescent="0.3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5" x14ac:dyDescent="0.35">
      <c r="A3" s="376" t="s">
        <v>80</v>
      </c>
      <c r="B3" s="376"/>
      <c r="C3" s="376"/>
      <c r="D3" s="376"/>
      <c r="E3" s="376"/>
      <c r="F3" s="332"/>
      <c r="G3" s="332"/>
    </row>
    <row r="4" spans="1:7" ht="15.5" x14ac:dyDescent="0.3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35">
      <c r="A5" s="152"/>
      <c r="B5" s="152"/>
      <c r="C5" s="152"/>
      <c r="D5" s="152"/>
      <c r="E5" s="152"/>
    </row>
    <row r="6" spans="1:7" ht="14" x14ac:dyDescent="0.3">
      <c r="A6" s="38"/>
      <c r="B6" s="184" t="s">
        <v>80</v>
      </c>
      <c r="C6" s="184" t="s">
        <v>81</v>
      </c>
      <c r="D6" s="185"/>
      <c r="E6" s="186"/>
    </row>
    <row r="7" spans="1:7" ht="14" x14ac:dyDescent="0.3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4" x14ac:dyDescent="0.3">
      <c r="A8" s="167" t="s">
        <v>2</v>
      </c>
      <c r="B8" s="168"/>
      <c r="C8" s="168"/>
      <c r="D8" s="169"/>
      <c r="E8" s="170"/>
    </row>
    <row r="9" spans="1:7" ht="13" x14ac:dyDescent="0.3">
      <c r="A9" s="155" t="s">
        <v>7</v>
      </c>
      <c r="B9" s="84">
        <f>(B10+B14+B12)</f>
        <v>52668</v>
      </c>
      <c r="C9" s="84">
        <f>(C10+C14+C12)</f>
        <v>49426</v>
      </c>
      <c r="D9" s="84">
        <f>IF(ISERROR(B9-C9),"n/a",B9-C9)</f>
        <v>3242</v>
      </c>
      <c r="E9" s="156">
        <f>IF(ISERROR(D9/C9),"n/a",(D9/C9))</f>
        <v>6.5593007728725769E-2</v>
      </c>
    </row>
    <row r="10" spans="1:7" ht="13" x14ac:dyDescent="0.3">
      <c r="A10" s="157" t="s">
        <v>31</v>
      </c>
      <c r="B10" s="210">
        <f>B11</f>
        <v>45552</v>
      </c>
      <c r="C10" s="210">
        <f>C11</f>
        <v>43313</v>
      </c>
      <c r="D10" s="7">
        <f t="shared" ref="D10:D16" si="0">IF(ISERROR(B10-C10),"n/a",B10-C10)</f>
        <v>2239</v>
      </c>
      <c r="E10" s="158">
        <f t="shared" ref="E10:E16" si="1">IF(ISERROR(D10/C10),"n/a",(D10/C10))</f>
        <v>5.1693486943873664E-2</v>
      </c>
    </row>
    <row r="11" spans="1:7" ht="13" x14ac:dyDescent="0.3">
      <c r="A11" s="159" t="s">
        <v>32</v>
      </c>
      <c r="B11" s="280">
        <v>45552</v>
      </c>
      <c r="C11" s="280">
        <v>43313</v>
      </c>
      <c r="D11" s="282">
        <f t="shared" ref="D11" si="2">IF(ISERROR(B11-C11),"n/a",B11-C11)</f>
        <v>2239</v>
      </c>
      <c r="E11" s="283">
        <f t="shared" ref="E11" si="3">IF(ISERROR(D11/C11),"n/a",(D11/C11))</f>
        <v>5.1693486943873664E-2</v>
      </c>
    </row>
    <row r="12" spans="1:7" ht="13" x14ac:dyDescent="0.3">
      <c r="A12" s="157" t="s">
        <v>30</v>
      </c>
      <c r="B12" s="28">
        <f>B13</f>
        <v>4749</v>
      </c>
      <c r="C12" s="210">
        <f>C13</f>
        <v>4598</v>
      </c>
      <c r="D12" s="7">
        <f>IF(ISERROR(B12-C12),"n/a",B12-C12)</f>
        <v>151</v>
      </c>
      <c r="E12" s="158">
        <f>IF(ISERROR(D12/C12),"n/a",(D12/C12))</f>
        <v>3.2840365376250541E-2</v>
      </c>
    </row>
    <row r="13" spans="1:7" ht="13" x14ac:dyDescent="0.3">
      <c r="A13" s="159" t="s">
        <v>32</v>
      </c>
      <c r="B13" s="211">
        <v>4749</v>
      </c>
      <c r="C13" s="211">
        <v>4598</v>
      </c>
      <c r="D13" s="6">
        <f>IF(ISERROR(B13-C13),"n/a",B13-C13)</f>
        <v>151</v>
      </c>
      <c r="E13" s="160">
        <f>IF(ISERROR(D13/C13),"n/a",(D13/C13))</f>
        <v>3.2840365376250541E-2</v>
      </c>
    </row>
    <row r="14" spans="1:7" ht="13" x14ac:dyDescent="0.3">
      <c r="A14" s="157" t="s">
        <v>33</v>
      </c>
      <c r="B14" s="28">
        <f>B15</f>
        <v>2367</v>
      </c>
      <c r="C14" s="28">
        <f>C15</f>
        <v>1515</v>
      </c>
      <c r="D14" s="7">
        <f t="shared" si="0"/>
        <v>852</v>
      </c>
      <c r="E14" s="158">
        <f t="shared" si="1"/>
        <v>0.56237623762376243</v>
      </c>
    </row>
    <row r="15" spans="1:7" ht="13" x14ac:dyDescent="0.3">
      <c r="A15" s="159" t="s">
        <v>32</v>
      </c>
      <c r="B15" s="211">
        <v>2367</v>
      </c>
      <c r="C15" s="211">
        <v>1515</v>
      </c>
      <c r="D15" s="6">
        <v>0</v>
      </c>
      <c r="E15" s="160">
        <f t="shared" si="1"/>
        <v>0</v>
      </c>
    </row>
    <row r="16" spans="1:7" ht="13" x14ac:dyDescent="0.3">
      <c r="A16" s="155" t="s">
        <v>8</v>
      </c>
      <c r="B16" s="84">
        <f>(B17+B23+B20)</f>
        <v>14749</v>
      </c>
      <c r="C16" s="84">
        <f>(C17+C23+C20)</f>
        <v>14037</v>
      </c>
      <c r="D16" s="84">
        <f t="shared" si="0"/>
        <v>712</v>
      </c>
      <c r="E16" s="156">
        <f t="shared" si="1"/>
        <v>5.0723088979126592E-2</v>
      </c>
    </row>
    <row r="17" spans="1:5" ht="13" x14ac:dyDescent="0.3">
      <c r="A17" s="157" t="s">
        <v>31</v>
      </c>
      <c r="B17" s="210">
        <f>SUM(B18:B19)</f>
        <v>13200</v>
      </c>
      <c r="C17" s="210">
        <f>SUM(C18:C19)</f>
        <v>12385</v>
      </c>
      <c r="D17" s="7">
        <f t="shared" ref="D17:D23" si="4">IF(ISERROR(B17-C17),"n/a",B17-C17)</f>
        <v>815</v>
      </c>
      <c r="E17" s="158">
        <f t="shared" ref="E17:E24" si="5">IF(ISERROR(D17/C17),"n/a",(D17/C17))</f>
        <v>6.5805409769882917E-2</v>
      </c>
    </row>
    <row r="18" spans="1:5" ht="13" x14ac:dyDescent="0.3">
      <c r="A18" s="159" t="s">
        <v>32</v>
      </c>
      <c r="B18" s="280">
        <v>12985</v>
      </c>
      <c r="C18" s="281">
        <v>12043</v>
      </c>
      <c r="D18" s="282">
        <v>0</v>
      </c>
      <c r="E18" s="283">
        <f t="shared" si="5"/>
        <v>0</v>
      </c>
    </row>
    <row r="19" spans="1:5" ht="13" x14ac:dyDescent="0.3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ht="13" x14ac:dyDescent="0.3">
      <c r="A20" s="157" t="s">
        <v>30</v>
      </c>
      <c r="B20" s="28">
        <f>B21+B22</f>
        <v>1318</v>
      </c>
      <c r="C20" s="28">
        <f>C21+C22</f>
        <v>1489</v>
      </c>
      <c r="D20" s="7">
        <f>IF(ISERROR(B20-C20),"n/a",B20-C20)</f>
        <v>-171</v>
      </c>
      <c r="E20" s="158">
        <f>IF(ISERROR(D20/C20),"n/a",(D20/C20))</f>
        <v>-0.11484217595701814</v>
      </c>
    </row>
    <row r="21" spans="1:5" ht="13" x14ac:dyDescent="0.3">
      <c r="A21" s="159" t="s">
        <v>32</v>
      </c>
      <c r="B21" s="211">
        <v>1318</v>
      </c>
      <c r="C21" s="211">
        <v>1489</v>
      </c>
      <c r="D21" s="6">
        <v>0</v>
      </c>
      <c r="E21" s="160">
        <f>IF(ISERROR(D21/C21),"n/a",(D21/C21))</f>
        <v>0</v>
      </c>
    </row>
    <row r="22" spans="1:5" ht="13" x14ac:dyDescent="0.3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ht="13" x14ac:dyDescent="0.3">
      <c r="A23" s="157" t="s">
        <v>33</v>
      </c>
      <c r="B23" s="212">
        <f>B24</f>
        <v>231</v>
      </c>
      <c r="C23" s="28">
        <f>C24</f>
        <v>163</v>
      </c>
      <c r="D23" s="7">
        <f t="shared" si="4"/>
        <v>68</v>
      </c>
      <c r="E23" s="158">
        <f t="shared" si="5"/>
        <v>0.41717791411042943</v>
      </c>
    </row>
    <row r="24" spans="1:5" ht="13" x14ac:dyDescent="0.3">
      <c r="A24" s="159" t="s">
        <v>32</v>
      </c>
      <c r="B24" s="211">
        <v>231</v>
      </c>
      <c r="C24" s="211">
        <v>163</v>
      </c>
      <c r="D24" s="6">
        <v>0</v>
      </c>
      <c r="E24" s="160">
        <f t="shared" si="5"/>
        <v>0</v>
      </c>
    </row>
    <row r="25" spans="1:5" ht="13" x14ac:dyDescent="0.3">
      <c r="A25" s="161" t="s">
        <v>5</v>
      </c>
      <c r="B25" s="84">
        <f>(B9+B16)</f>
        <v>67417</v>
      </c>
      <c r="C25" s="84">
        <f>(C9+C16)</f>
        <v>63463</v>
      </c>
      <c r="D25" s="84">
        <f>IF(ISERROR(B25-C25),"n/a",B25-C25)</f>
        <v>3954</v>
      </c>
      <c r="E25" s="156">
        <f>IF(ISERROR(D25/C25),"n/a",(D25/C25))</f>
        <v>6.2304019665001653E-2</v>
      </c>
    </row>
    <row r="26" spans="1:5" ht="6" customHeight="1" x14ac:dyDescent="0.3">
      <c r="A26" s="171"/>
      <c r="B26" s="30"/>
      <c r="C26" s="30"/>
      <c r="D26" s="25"/>
      <c r="E26" s="172"/>
    </row>
    <row r="27" spans="1:5" ht="14" x14ac:dyDescent="0.3">
      <c r="A27" s="167" t="s">
        <v>18</v>
      </c>
      <c r="B27" s="31"/>
      <c r="C27" s="31"/>
      <c r="D27" s="24"/>
      <c r="E27" s="173"/>
    </row>
    <row r="28" spans="1:5" ht="13" x14ac:dyDescent="0.3">
      <c r="A28" s="155" t="s">
        <v>7</v>
      </c>
      <c r="B28" s="84">
        <f>(B29+B33+B31)</f>
        <v>10</v>
      </c>
      <c r="C28" s="84">
        <f>(C29+C33+C31)</f>
        <v>3</v>
      </c>
      <c r="D28" s="84">
        <f t="shared" ref="D28:D44" si="6">IF(ISERROR(B28-C28),"n/a",B28-C28)</f>
        <v>7</v>
      </c>
      <c r="E28" s="156">
        <f t="shared" ref="E28:E44" si="7">IF(ISERROR(D28/C28),"n/a",(D28/C28))</f>
        <v>2.3333333333333335</v>
      </c>
    </row>
    <row r="29" spans="1:5" ht="13" x14ac:dyDescent="0.3">
      <c r="A29" s="157" t="s">
        <v>31</v>
      </c>
      <c r="B29" s="210">
        <f>B30</f>
        <v>9</v>
      </c>
      <c r="C29" s="210">
        <f>C30</f>
        <v>1</v>
      </c>
      <c r="D29" s="7">
        <f t="shared" si="6"/>
        <v>8</v>
      </c>
      <c r="E29" s="158">
        <f t="shared" si="7"/>
        <v>8</v>
      </c>
    </row>
    <row r="30" spans="1:5" ht="13" x14ac:dyDescent="0.3">
      <c r="A30" s="159" t="s">
        <v>32</v>
      </c>
      <c r="B30" s="280">
        <v>9</v>
      </c>
      <c r="C30" s="280">
        <v>1</v>
      </c>
      <c r="D30" s="282">
        <f t="shared" ref="D30" si="8">IF(ISERROR(B30-C30),"n/a",B30-C30)</f>
        <v>8</v>
      </c>
      <c r="E30" s="283">
        <f t="shared" ref="E30" si="9">IF(ISERROR(D30/C30),"n/a",(D30/C30))</f>
        <v>8</v>
      </c>
    </row>
    <row r="31" spans="1:5" ht="13" x14ac:dyDescent="0.3">
      <c r="A31" s="157" t="s">
        <v>30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ht="13" x14ac:dyDescent="0.3">
      <c r="A32" s="159" t="s">
        <v>32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ht="13" x14ac:dyDescent="0.3">
      <c r="A33" s="157" t="s">
        <v>33</v>
      </c>
      <c r="B33" s="28">
        <f>B34</f>
        <v>0</v>
      </c>
      <c r="C33" s="28">
        <f>C34</f>
        <v>2</v>
      </c>
      <c r="D33" s="7">
        <f t="shared" si="6"/>
        <v>-2</v>
      </c>
      <c r="E33" s="158">
        <f t="shared" si="7"/>
        <v>-1</v>
      </c>
    </row>
    <row r="34" spans="1:5" ht="13" x14ac:dyDescent="0.3">
      <c r="A34" s="159" t="s">
        <v>32</v>
      </c>
      <c r="B34" s="211">
        <v>0</v>
      </c>
      <c r="C34" s="211">
        <v>2</v>
      </c>
      <c r="D34" s="6">
        <f t="shared" si="6"/>
        <v>-2</v>
      </c>
      <c r="E34" s="160">
        <f t="shared" si="7"/>
        <v>-1</v>
      </c>
    </row>
    <row r="35" spans="1:5" ht="13" x14ac:dyDescent="0.3">
      <c r="A35" s="155" t="s">
        <v>8</v>
      </c>
      <c r="B35" s="84">
        <f>(B36+B42+B39)</f>
        <v>119</v>
      </c>
      <c r="C35" s="84">
        <f>(C36+C42+C39)</f>
        <v>232</v>
      </c>
      <c r="D35" s="84">
        <f t="shared" si="6"/>
        <v>-113</v>
      </c>
      <c r="E35" s="156">
        <f t="shared" si="7"/>
        <v>-0.48706896551724138</v>
      </c>
    </row>
    <row r="36" spans="1:5" ht="13" x14ac:dyDescent="0.3">
      <c r="A36" s="157" t="s">
        <v>31</v>
      </c>
      <c r="B36" s="210">
        <f>SUM(B37:B38)</f>
        <v>63</v>
      </c>
      <c r="C36" s="210">
        <f>SUM(C37:C38)</f>
        <v>232</v>
      </c>
      <c r="D36" s="7">
        <f t="shared" si="6"/>
        <v>-169</v>
      </c>
      <c r="E36" s="158">
        <f t="shared" si="7"/>
        <v>-0.72844827586206895</v>
      </c>
    </row>
    <row r="37" spans="1:5" ht="13" x14ac:dyDescent="0.3">
      <c r="A37" s="159" t="s">
        <v>32</v>
      </c>
      <c r="B37" s="280">
        <v>0</v>
      </c>
      <c r="C37" s="281">
        <v>2</v>
      </c>
      <c r="D37" s="282">
        <f t="shared" si="6"/>
        <v>-2</v>
      </c>
      <c r="E37" s="283">
        <f t="shared" si="7"/>
        <v>-1</v>
      </c>
    </row>
    <row r="38" spans="1:5" ht="13" x14ac:dyDescent="0.3">
      <c r="A38" s="159" t="s">
        <v>23</v>
      </c>
      <c r="B38" s="280">
        <v>63</v>
      </c>
      <c r="C38" s="281">
        <v>230</v>
      </c>
      <c r="D38" s="282">
        <f t="shared" si="6"/>
        <v>-167</v>
      </c>
      <c r="E38" s="283">
        <f t="shared" si="7"/>
        <v>-0.72608695652173916</v>
      </c>
    </row>
    <row r="39" spans="1:5" ht="13" x14ac:dyDescent="0.3">
      <c r="A39" s="157" t="s">
        <v>30</v>
      </c>
      <c r="B39" s="28">
        <f>B40+B41</f>
        <v>40</v>
      </c>
      <c r="C39" s="28">
        <f>C40+C41</f>
        <v>0</v>
      </c>
      <c r="D39" s="7">
        <f>IF(ISERROR(B39-C39),"n/a",B39-C39)</f>
        <v>40</v>
      </c>
      <c r="E39" s="158" t="str">
        <f>IF(ISERROR(D39/C39),"n/a",(D39/C39))</f>
        <v>n/a</v>
      </c>
    </row>
    <row r="40" spans="1:5" ht="13" x14ac:dyDescent="0.3">
      <c r="A40" s="159" t="s">
        <v>32</v>
      </c>
      <c r="B40" s="211">
        <v>40</v>
      </c>
      <c r="C40" s="211">
        <v>0</v>
      </c>
      <c r="D40" s="6">
        <f>IF(ISERROR(B40-C40),"n/a",B40-C40)</f>
        <v>40</v>
      </c>
      <c r="E40" s="160" t="str">
        <f>IF(ISERROR(D40/C40),"n/a",(D40/C40))</f>
        <v>n/a</v>
      </c>
    </row>
    <row r="41" spans="1:5" ht="13" x14ac:dyDescent="0.3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ht="13" x14ac:dyDescent="0.3">
      <c r="A42" s="157" t="s">
        <v>33</v>
      </c>
      <c r="B42" s="28">
        <f>SUM(B43:B43)</f>
        <v>16</v>
      </c>
      <c r="C42" s="28">
        <f>SUM(C43:C43)</f>
        <v>0</v>
      </c>
      <c r="D42" s="7">
        <f t="shared" si="6"/>
        <v>16</v>
      </c>
      <c r="E42" s="158" t="str">
        <f t="shared" si="7"/>
        <v>n/a</v>
      </c>
    </row>
    <row r="43" spans="1:5" ht="13" x14ac:dyDescent="0.3">
      <c r="A43" s="159" t="s">
        <v>32</v>
      </c>
      <c r="B43" s="211">
        <v>16</v>
      </c>
      <c r="C43" s="211">
        <v>0</v>
      </c>
      <c r="D43" s="6">
        <f t="shared" si="6"/>
        <v>16</v>
      </c>
      <c r="E43" s="160" t="str">
        <f t="shared" si="7"/>
        <v>n/a</v>
      </c>
    </row>
    <row r="44" spans="1:5" ht="13" x14ac:dyDescent="0.3">
      <c r="A44" s="161" t="s">
        <v>5</v>
      </c>
      <c r="B44" s="84">
        <f>(B28+B35)</f>
        <v>129</v>
      </c>
      <c r="C44" s="84">
        <f>(C28+C35)</f>
        <v>235</v>
      </c>
      <c r="D44" s="84">
        <f t="shared" si="6"/>
        <v>-106</v>
      </c>
      <c r="E44" s="156">
        <f t="shared" si="7"/>
        <v>-0.45106382978723403</v>
      </c>
    </row>
    <row r="45" spans="1:5" ht="6" customHeight="1" x14ac:dyDescent="0.3">
      <c r="A45" s="174"/>
      <c r="B45" s="32"/>
      <c r="C45" s="32"/>
      <c r="D45" s="25"/>
      <c r="E45" s="175"/>
    </row>
    <row r="46" spans="1:5" ht="14.25" customHeight="1" x14ac:dyDescent="0.3">
      <c r="A46" s="153" t="s">
        <v>35</v>
      </c>
      <c r="B46" s="33"/>
      <c r="C46" s="33"/>
      <c r="D46" s="26"/>
      <c r="E46" s="154"/>
    </row>
    <row r="47" spans="1:5" ht="13" x14ac:dyDescent="0.3">
      <c r="A47" s="155" t="s">
        <v>7</v>
      </c>
      <c r="B47" s="84">
        <f>SUM(B48,B50,B52)</f>
        <v>34766</v>
      </c>
      <c r="C47" s="84">
        <f>(C48+C52+C50)</f>
        <v>32487</v>
      </c>
      <c r="D47" s="84">
        <f t="shared" ref="D47:D53" si="10">IF(ISERROR(B47-C47),"n/a",B47-C47)</f>
        <v>2279</v>
      </c>
      <c r="E47" s="156">
        <f t="shared" ref="E47:E53" si="11">IF(ISERROR(D47/C47),"n/a",(D47/C47))</f>
        <v>7.0151137378028139E-2</v>
      </c>
    </row>
    <row r="48" spans="1:5" ht="13" x14ac:dyDescent="0.3">
      <c r="A48" s="157" t="s">
        <v>31</v>
      </c>
      <c r="B48" s="210">
        <f>B49</f>
        <v>29201</v>
      </c>
      <c r="C48" s="210">
        <f>C49</f>
        <v>28068</v>
      </c>
      <c r="D48" s="7">
        <f t="shared" si="10"/>
        <v>1133</v>
      </c>
      <c r="E48" s="158">
        <f t="shared" si="11"/>
        <v>4.0366253384637313E-2</v>
      </c>
    </row>
    <row r="49" spans="1:5" ht="13" x14ac:dyDescent="0.3">
      <c r="A49" s="159" t="s">
        <v>32</v>
      </c>
      <c r="B49" s="280">
        <v>29201</v>
      </c>
      <c r="C49" s="280">
        <v>28068</v>
      </c>
      <c r="D49" s="282">
        <f t="shared" ref="D49" si="12">IF(ISERROR(B49-C49),"n/a",B49-C49)</f>
        <v>1133</v>
      </c>
      <c r="E49" s="283">
        <f t="shared" ref="E49" si="13">IF(ISERROR(D49/C49),"n/a",(D49/C49))</f>
        <v>4.0366253384637313E-2</v>
      </c>
    </row>
    <row r="50" spans="1:5" ht="13" x14ac:dyDescent="0.3">
      <c r="A50" s="157" t="s">
        <v>30</v>
      </c>
      <c r="B50" s="28">
        <f>B51</f>
        <v>3573</v>
      </c>
      <c r="C50" s="28">
        <f>C51</f>
        <v>3263</v>
      </c>
      <c r="D50" s="7">
        <f>IF(ISERROR(B50-C50),"n/a",B50-C50)</f>
        <v>310</v>
      </c>
      <c r="E50" s="158">
        <f>IF(ISERROR(D50/C50),"n/a",(D50/C50))</f>
        <v>9.5004596996628873E-2</v>
      </c>
    </row>
    <row r="51" spans="1:5" ht="13" x14ac:dyDescent="0.3">
      <c r="A51" s="159" t="s">
        <v>32</v>
      </c>
      <c r="B51" s="211">
        <v>3573</v>
      </c>
      <c r="C51" s="211">
        <v>3263</v>
      </c>
      <c r="D51" s="6">
        <f>IF(ISERROR(B51-C51),"n/a",B51-C51)</f>
        <v>310</v>
      </c>
      <c r="E51" s="160">
        <f>IF(ISERROR(D51/C51),"n/a",(D51/C51))</f>
        <v>9.5004596996628873E-2</v>
      </c>
    </row>
    <row r="52" spans="1:5" ht="13" x14ac:dyDescent="0.3">
      <c r="A52" s="157" t="s">
        <v>33</v>
      </c>
      <c r="B52" s="28">
        <f>B53</f>
        <v>1992</v>
      </c>
      <c r="C52" s="28">
        <f>C53</f>
        <v>1156</v>
      </c>
      <c r="D52" s="7">
        <f t="shared" si="10"/>
        <v>836</v>
      </c>
      <c r="E52" s="158">
        <f t="shared" si="11"/>
        <v>0.72318339100346019</v>
      </c>
    </row>
    <row r="53" spans="1:5" ht="13" x14ac:dyDescent="0.3">
      <c r="A53" s="159" t="s">
        <v>32</v>
      </c>
      <c r="B53" s="211">
        <v>1992</v>
      </c>
      <c r="C53" s="211">
        <v>1156</v>
      </c>
      <c r="D53" s="6">
        <f t="shared" si="10"/>
        <v>836</v>
      </c>
      <c r="E53" s="160">
        <f t="shared" si="11"/>
        <v>0.72318339100346019</v>
      </c>
    </row>
    <row r="54" spans="1:5" ht="13" x14ac:dyDescent="0.3">
      <c r="A54" s="155" t="s">
        <v>8</v>
      </c>
      <c r="B54" s="84">
        <f>(B55+B61+B58)</f>
        <v>9219</v>
      </c>
      <c r="C54" s="84">
        <f>(C55+C61+C58)</f>
        <v>9098</v>
      </c>
      <c r="D54" s="84">
        <f t="shared" ref="D54:D63" si="14">IF(ISERROR(B54-C54),"n/a",B54-C54)</f>
        <v>121</v>
      </c>
      <c r="E54" s="156">
        <f t="shared" ref="E54:E63" si="15">IF(ISERROR(D54/C54),"n/a",(D54/C54))</f>
        <v>1.3299626291492636E-2</v>
      </c>
    </row>
    <row r="55" spans="1:5" ht="13" x14ac:dyDescent="0.3">
      <c r="A55" s="157" t="s">
        <v>31</v>
      </c>
      <c r="B55" s="210">
        <f>SUM(B56:B57)</f>
        <v>8201</v>
      </c>
      <c r="C55" s="210">
        <f>SUM(C56:C57)</f>
        <v>7903</v>
      </c>
      <c r="D55" s="7">
        <f t="shared" si="14"/>
        <v>298</v>
      </c>
      <c r="E55" s="158">
        <f t="shared" si="15"/>
        <v>3.7707199797545235E-2</v>
      </c>
    </row>
    <row r="56" spans="1:5" ht="13" x14ac:dyDescent="0.3">
      <c r="A56" s="159" t="s">
        <v>32</v>
      </c>
      <c r="B56" s="280">
        <v>8110</v>
      </c>
      <c r="C56" s="280">
        <v>7893</v>
      </c>
      <c r="D56" s="282">
        <f t="shared" si="14"/>
        <v>217</v>
      </c>
      <c r="E56" s="283">
        <f t="shared" si="15"/>
        <v>2.7492715063980742E-2</v>
      </c>
    </row>
    <row r="57" spans="1:5" ht="13" x14ac:dyDescent="0.3">
      <c r="A57" s="159" t="s">
        <v>23</v>
      </c>
      <c r="B57" s="280">
        <v>91</v>
      </c>
      <c r="C57" s="280">
        <v>10</v>
      </c>
      <c r="D57" s="282">
        <f t="shared" si="14"/>
        <v>81</v>
      </c>
      <c r="E57" s="283">
        <f t="shared" si="15"/>
        <v>8.1</v>
      </c>
    </row>
    <row r="58" spans="1:5" ht="13" x14ac:dyDescent="0.3">
      <c r="A58" s="157" t="s">
        <v>30</v>
      </c>
      <c r="B58" s="28">
        <f>B59+B60</f>
        <v>962</v>
      </c>
      <c r="C58" s="28">
        <f>C59+C60</f>
        <v>1142</v>
      </c>
      <c r="D58" s="7">
        <f>IF(ISERROR(B58-C58),"n/a",B58-C58)</f>
        <v>-180</v>
      </c>
      <c r="E58" s="158">
        <f>IF(ISERROR(D58/C58),"n/a",(D58/C58))</f>
        <v>-0.15761821366024517</v>
      </c>
    </row>
    <row r="59" spans="1:5" s="2" customFormat="1" ht="13" x14ac:dyDescent="0.3">
      <c r="A59" s="159" t="s">
        <v>32</v>
      </c>
      <c r="B59" s="211">
        <v>962</v>
      </c>
      <c r="C59" s="211">
        <v>1142</v>
      </c>
      <c r="D59" s="6">
        <f>IF(ISERROR(B59-C59),"n/a",B59-C59)</f>
        <v>-180</v>
      </c>
      <c r="E59" s="160">
        <f>IF(ISERROR(D59/C59),"n/a",(D59/C59))</f>
        <v>-0.15761821366024517</v>
      </c>
    </row>
    <row r="60" spans="1:5" s="2" customFormat="1" ht="13" x14ac:dyDescent="0.3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t="13" x14ac:dyDescent="0.3">
      <c r="A61" s="157" t="s">
        <v>33</v>
      </c>
      <c r="B61" s="28">
        <f>B62</f>
        <v>56</v>
      </c>
      <c r="C61" s="28">
        <f>C62</f>
        <v>53</v>
      </c>
      <c r="D61" s="7">
        <f t="shared" si="14"/>
        <v>3</v>
      </c>
      <c r="E61" s="158">
        <f t="shared" si="15"/>
        <v>5.6603773584905662E-2</v>
      </c>
    </row>
    <row r="62" spans="1:5" s="2" customFormat="1" ht="13" x14ac:dyDescent="0.3">
      <c r="A62" s="159" t="s">
        <v>32</v>
      </c>
      <c r="B62" s="211">
        <v>56</v>
      </c>
      <c r="C62" s="211">
        <v>53</v>
      </c>
      <c r="D62" s="6">
        <f t="shared" si="14"/>
        <v>3</v>
      </c>
      <c r="E62" s="160">
        <f t="shared" si="15"/>
        <v>5.6603773584905662E-2</v>
      </c>
    </row>
    <row r="63" spans="1:5" ht="15.75" customHeight="1" x14ac:dyDescent="0.3">
      <c r="A63" s="161" t="s">
        <v>5</v>
      </c>
      <c r="B63" s="84">
        <f>(B47+B54)</f>
        <v>43985</v>
      </c>
      <c r="C63" s="84">
        <f>(C47+C54)</f>
        <v>41585</v>
      </c>
      <c r="D63" s="84">
        <f t="shared" si="14"/>
        <v>2400</v>
      </c>
      <c r="E63" s="156">
        <f t="shared" si="15"/>
        <v>5.7713117710712997E-2</v>
      </c>
    </row>
    <row r="64" spans="1:5" ht="9" customHeight="1" x14ac:dyDescent="0.3">
      <c r="A64" s="162"/>
      <c r="B64" s="30"/>
      <c r="C64" s="30"/>
      <c r="D64" s="27"/>
      <c r="E64" s="163"/>
    </row>
    <row r="65" spans="1:5" ht="14.25" customHeight="1" x14ac:dyDescent="0.3">
      <c r="A65" s="167" t="s">
        <v>19</v>
      </c>
      <c r="B65" s="33"/>
      <c r="C65" s="33"/>
      <c r="D65" s="26"/>
      <c r="E65" s="154"/>
    </row>
    <row r="66" spans="1:5" ht="14.25" customHeight="1" x14ac:dyDescent="0.3">
      <c r="A66" s="155" t="s">
        <v>7</v>
      </c>
      <c r="B66" s="84">
        <f>(B67+B71+B69)</f>
        <v>6348</v>
      </c>
      <c r="C66" s="84">
        <f>(C67+C71+C69)</f>
        <v>6290</v>
      </c>
      <c r="D66" s="84">
        <f t="shared" ref="D66:D82" si="16">IF(ISERROR(B66-C66),"n/a",B66-C66)</f>
        <v>58</v>
      </c>
      <c r="E66" s="156">
        <f t="shared" ref="E66:E82" si="17">IF(ISERROR(D66/C66),"n/a",(D66/C66))</f>
        <v>9.2209856915739276E-3</v>
      </c>
    </row>
    <row r="67" spans="1:5" ht="14.25" customHeight="1" x14ac:dyDescent="0.3">
      <c r="A67" s="157" t="s">
        <v>31</v>
      </c>
      <c r="B67" s="210">
        <f>B68</f>
        <v>5989</v>
      </c>
      <c r="C67" s="210">
        <f>C68</f>
        <v>5970</v>
      </c>
      <c r="D67" s="7">
        <f t="shared" si="16"/>
        <v>19</v>
      </c>
      <c r="E67" s="158">
        <f t="shared" si="17"/>
        <v>3.1825795644891122E-3</v>
      </c>
    </row>
    <row r="68" spans="1:5" ht="14.25" customHeight="1" x14ac:dyDescent="0.3">
      <c r="A68" s="159" t="s">
        <v>32</v>
      </c>
      <c r="B68" s="280">
        <v>5989</v>
      </c>
      <c r="C68" s="280">
        <v>5970</v>
      </c>
      <c r="D68" s="282">
        <f t="shared" ref="D68" si="18">IF(ISERROR(B68-C68),"n/a",B68-C68)</f>
        <v>19</v>
      </c>
      <c r="E68" s="283">
        <f t="shared" ref="E68" si="19">IF(ISERROR(D68/C68),"n/a",(D68/C68))</f>
        <v>3.1825795644891122E-3</v>
      </c>
    </row>
    <row r="69" spans="1:5" ht="14.25" customHeight="1" x14ac:dyDescent="0.3">
      <c r="A69" s="157" t="s">
        <v>30</v>
      </c>
      <c r="B69" s="28">
        <f>B70</f>
        <v>277</v>
      </c>
      <c r="C69" s="28">
        <f>C70</f>
        <v>251</v>
      </c>
      <c r="D69" s="7">
        <f>IF(ISERROR(B69-C69),"n/a",B69-C69)</f>
        <v>26</v>
      </c>
      <c r="E69" s="158">
        <f>IF(ISERROR(D69/C69),"n/a",(D69/C69))</f>
        <v>0.10358565737051793</v>
      </c>
    </row>
    <row r="70" spans="1:5" ht="14.25" customHeight="1" x14ac:dyDescent="0.3">
      <c r="A70" s="159" t="s">
        <v>32</v>
      </c>
      <c r="B70" s="211">
        <v>277</v>
      </c>
      <c r="C70" s="211">
        <v>251</v>
      </c>
      <c r="D70" s="6">
        <f>IF(ISERROR(B70-C70),"n/a",B70-C70)</f>
        <v>26</v>
      </c>
      <c r="E70" s="160">
        <f>IF(ISERROR(D70/C70),"n/a",(D70/C70))</f>
        <v>0.10358565737051793</v>
      </c>
    </row>
    <row r="71" spans="1:5" ht="14.25" customHeight="1" x14ac:dyDescent="0.3">
      <c r="A71" s="157" t="s">
        <v>33</v>
      </c>
      <c r="B71" s="28">
        <f>B72</f>
        <v>82</v>
      </c>
      <c r="C71" s="28">
        <f>C72</f>
        <v>69</v>
      </c>
      <c r="D71" s="7">
        <f t="shared" si="16"/>
        <v>13</v>
      </c>
      <c r="E71" s="158">
        <f t="shared" si="17"/>
        <v>0.18840579710144928</v>
      </c>
    </row>
    <row r="72" spans="1:5" ht="14.25" customHeight="1" x14ac:dyDescent="0.3">
      <c r="A72" s="159" t="s">
        <v>32</v>
      </c>
      <c r="B72" s="211">
        <v>82</v>
      </c>
      <c r="C72" s="211">
        <v>69</v>
      </c>
      <c r="D72" s="6">
        <f t="shared" si="16"/>
        <v>13</v>
      </c>
      <c r="E72" s="160">
        <f t="shared" si="17"/>
        <v>0.18840579710144928</v>
      </c>
    </row>
    <row r="73" spans="1:5" ht="14.25" customHeight="1" x14ac:dyDescent="0.3">
      <c r="A73" s="155" t="s">
        <v>8</v>
      </c>
      <c r="B73" s="84">
        <f>(B74+B80+B77)</f>
        <v>1940</v>
      </c>
      <c r="C73" s="84">
        <f>(C74+C80+C77)</f>
        <v>1974</v>
      </c>
      <c r="D73" s="84">
        <f t="shared" si="16"/>
        <v>-34</v>
      </c>
      <c r="E73" s="156">
        <f t="shared" si="17"/>
        <v>-1.7223910840932118E-2</v>
      </c>
    </row>
    <row r="74" spans="1:5" ht="13" x14ac:dyDescent="0.3">
      <c r="A74" s="157" t="s">
        <v>31</v>
      </c>
      <c r="B74" s="210">
        <f>SUM(B75:B76)</f>
        <v>1800</v>
      </c>
      <c r="C74" s="210">
        <f>SUM(C75:C76)</f>
        <v>1786</v>
      </c>
      <c r="D74" s="7">
        <f t="shared" si="16"/>
        <v>14</v>
      </c>
      <c r="E74" s="158">
        <f t="shared" si="17"/>
        <v>7.8387458006718928E-3</v>
      </c>
    </row>
    <row r="75" spans="1:5" ht="13" x14ac:dyDescent="0.3">
      <c r="A75" s="159" t="s">
        <v>32</v>
      </c>
      <c r="B75" s="280">
        <v>1800</v>
      </c>
      <c r="C75" s="280">
        <v>1786</v>
      </c>
      <c r="D75" s="282">
        <f t="shared" si="16"/>
        <v>14</v>
      </c>
      <c r="E75" s="283">
        <f t="shared" si="17"/>
        <v>7.8387458006718928E-3</v>
      </c>
    </row>
    <row r="76" spans="1:5" ht="13" x14ac:dyDescent="0.3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3">
      <c r="A77" s="157" t="s">
        <v>30</v>
      </c>
      <c r="B77" s="28">
        <f>B78+B79</f>
        <v>128</v>
      </c>
      <c r="C77" s="28">
        <f>C78+C79</f>
        <v>180</v>
      </c>
      <c r="D77" s="7">
        <f>IF(ISERROR(B77-C77),"n/a",B77-C77)</f>
        <v>-52</v>
      </c>
      <c r="E77" s="158">
        <f>IF(ISERROR(D77/C77),"n/a",(D77/C77))</f>
        <v>-0.28888888888888886</v>
      </c>
    </row>
    <row r="78" spans="1:5" ht="12" customHeight="1" x14ac:dyDescent="0.3">
      <c r="A78" s="159" t="s">
        <v>32</v>
      </c>
      <c r="B78" s="211">
        <v>128</v>
      </c>
      <c r="C78" s="211">
        <v>180</v>
      </c>
      <c r="D78" s="6">
        <f>IF(ISERROR(B78-C78),"n/a",B78-C78)</f>
        <v>-52</v>
      </c>
      <c r="E78" s="160">
        <f>IF(ISERROR(D78/C78),"n/a",(D78/C78))</f>
        <v>-0.28888888888888886</v>
      </c>
    </row>
    <row r="79" spans="1:5" ht="12" customHeight="1" x14ac:dyDescent="0.3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t="13" x14ac:dyDescent="0.3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3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3">
      <c r="A82" s="161" t="s">
        <v>5</v>
      </c>
      <c r="B82" s="84">
        <f>(B66+B73)</f>
        <v>8288</v>
      </c>
      <c r="C82" s="84">
        <f>(C66+C73)</f>
        <v>8264</v>
      </c>
      <c r="D82" s="84">
        <f t="shared" si="16"/>
        <v>24</v>
      </c>
      <c r="E82" s="156">
        <f t="shared" si="17"/>
        <v>2.9041626331074541E-3</v>
      </c>
    </row>
    <row r="83" spans="1:5" ht="3.75" customHeight="1" x14ac:dyDescent="0.3">
      <c r="A83" s="162"/>
      <c r="B83" s="30"/>
      <c r="C83" s="30"/>
      <c r="D83" s="27"/>
      <c r="E83" s="163"/>
    </row>
    <row r="84" spans="1:5" ht="21" customHeight="1" x14ac:dyDescent="0.3">
      <c r="A84" s="167" t="s">
        <v>10</v>
      </c>
      <c r="B84" s="33"/>
      <c r="C84" s="33"/>
      <c r="D84" s="26"/>
      <c r="E84" s="154"/>
    </row>
    <row r="85" spans="1:5" ht="14.25" customHeight="1" x14ac:dyDescent="0.3">
      <c r="A85" s="155" t="s">
        <v>7</v>
      </c>
      <c r="B85" s="84">
        <f>(B86+B90+B88)</f>
        <v>6135</v>
      </c>
      <c r="C85" s="84">
        <f>(C86+C90+C88)</f>
        <v>5380</v>
      </c>
      <c r="D85" s="84">
        <f t="shared" ref="D85:D101" si="20">IF(ISERROR(B85-C85),"n/a",B85-C85)</f>
        <v>755</v>
      </c>
      <c r="E85" s="156">
        <f t="shared" ref="E85:E101" si="21">IF(ISERROR(D85/C85),"n/a",(D85/C85))</f>
        <v>0.14033457249070633</v>
      </c>
    </row>
    <row r="86" spans="1:5" ht="14.25" customHeight="1" x14ac:dyDescent="0.3">
      <c r="A86" s="157" t="s">
        <v>31</v>
      </c>
      <c r="B86" s="210">
        <f>B87</f>
        <v>5794</v>
      </c>
      <c r="C86" s="210">
        <f>C87</f>
        <v>5103</v>
      </c>
      <c r="D86" s="7">
        <f t="shared" si="20"/>
        <v>691</v>
      </c>
      <c r="E86" s="158">
        <f t="shared" si="21"/>
        <v>0.13541054281795023</v>
      </c>
    </row>
    <row r="87" spans="1:5" ht="14.25" customHeight="1" x14ac:dyDescent="0.3">
      <c r="A87" s="159" t="s">
        <v>32</v>
      </c>
      <c r="B87" s="280">
        <v>5794</v>
      </c>
      <c r="C87" s="280">
        <v>5103</v>
      </c>
      <c r="D87" s="282">
        <f t="shared" ref="D87" si="22">IF(ISERROR(B87-C87),"n/a",B87-C87)</f>
        <v>691</v>
      </c>
      <c r="E87" s="283">
        <f t="shared" ref="E87" si="23">IF(ISERROR(D87/C87),"n/a",(D87/C87))</f>
        <v>0.13541054281795023</v>
      </c>
    </row>
    <row r="88" spans="1:5" ht="14.25" customHeight="1" x14ac:dyDescent="0.3">
      <c r="A88" s="157" t="s">
        <v>30</v>
      </c>
      <c r="B88" s="28">
        <f>B89</f>
        <v>266</v>
      </c>
      <c r="C88" s="28">
        <f>C89</f>
        <v>214</v>
      </c>
      <c r="D88" s="7">
        <f>IF(ISERROR(B88-C88),"n/a",B88-C88)</f>
        <v>52</v>
      </c>
      <c r="E88" s="158">
        <f>IF(ISERROR(D88/C88),"n/a",(D88/C88))</f>
        <v>0.24299065420560748</v>
      </c>
    </row>
    <row r="89" spans="1:5" ht="14.25" customHeight="1" x14ac:dyDescent="0.3">
      <c r="A89" s="159" t="s">
        <v>32</v>
      </c>
      <c r="B89" s="211">
        <v>266</v>
      </c>
      <c r="C89" s="211">
        <v>214</v>
      </c>
      <c r="D89" s="6">
        <f>IF(ISERROR(B89-C89),"n/a",B89-C89)</f>
        <v>52</v>
      </c>
      <c r="E89" s="160">
        <f>IF(ISERROR(D89/C89),"n/a",(D89/C89))</f>
        <v>0.24299065420560748</v>
      </c>
    </row>
    <row r="90" spans="1:5" ht="14.25" customHeight="1" x14ac:dyDescent="0.3">
      <c r="A90" s="157" t="s">
        <v>33</v>
      </c>
      <c r="B90" s="28">
        <f>B91</f>
        <v>75</v>
      </c>
      <c r="C90" s="28">
        <f>C91</f>
        <v>63</v>
      </c>
      <c r="D90" s="7">
        <f t="shared" si="20"/>
        <v>12</v>
      </c>
      <c r="E90" s="158">
        <f t="shared" si="21"/>
        <v>0.19047619047619047</v>
      </c>
    </row>
    <row r="91" spans="1:5" ht="14.25" customHeight="1" x14ac:dyDescent="0.3">
      <c r="A91" s="159" t="s">
        <v>32</v>
      </c>
      <c r="B91" s="211">
        <v>75</v>
      </c>
      <c r="C91" s="211">
        <v>63</v>
      </c>
      <c r="D91" s="6">
        <f t="shared" si="20"/>
        <v>12</v>
      </c>
      <c r="E91" s="160">
        <f t="shared" si="21"/>
        <v>0.19047619047619047</v>
      </c>
    </row>
    <row r="92" spans="1:5" ht="14.25" customHeight="1" x14ac:dyDescent="0.3">
      <c r="A92" s="155" t="s">
        <v>8</v>
      </c>
      <c r="B92" s="84">
        <f>(B93+B99+B96)</f>
        <v>1880</v>
      </c>
      <c r="C92" s="84">
        <f>(C93+C99+C96)</f>
        <v>1926</v>
      </c>
      <c r="D92" s="84">
        <f t="shared" si="20"/>
        <v>-46</v>
      </c>
      <c r="E92" s="156">
        <f t="shared" si="21"/>
        <v>-2.3883696780893044E-2</v>
      </c>
    </row>
    <row r="93" spans="1:5" ht="13" x14ac:dyDescent="0.3">
      <c r="A93" s="157" t="s">
        <v>31</v>
      </c>
      <c r="B93" s="28">
        <f>SUM(B94:B95)</f>
        <v>1742</v>
      </c>
      <c r="C93" s="28">
        <f>SUM(C94:C95)</f>
        <v>1749</v>
      </c>
      <c r="D93" s="7">
        <f t="shared" si="20"/>
        <v>-7</v>
      </c>
      <c r="E93" s="158">
        <f t="shared" si="21"/>
        <v>-4.0022870211549461E-3</v>
      </c>
    </row>
    <row r="94" spans="1:5" ht="13" x14ac:dyDescent="0.3">
      <c r="A94" s="159" t="s">
        <v>32</v>
      </c>
      <c r="B94" s="281">
        <v>1742</v>
      </c>
      <c r="C94" s="280">
        <v>1749</v>
      </c>
      <c r="D94" s="282">
        <f t="shared" si="20"/>
        <v>-7</v>
      </c>
      <c r="E94" s="283">
        <f t="shared" si="21"/>
        <v>-4.0022870211549461E-3</v>
      </c>
    </row>
    <row r="95" spans="1:5" ht="13" x14ac:dyDescent="0.3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t="13" x14ac:dyDescent="0.3">
      <c r="A96" s="157" t="s">
        <v>30</v>
      </c>
      <c r="B96" s="28">
        <f>B97+B98</f>
        <v>126</v>
      </c>
      <c r="C96" s="28">
        <f>C97+C98</f>
        <v>169</v>
      </c>
      <c r="D96" s="7">
        <f>IF(ISERROR(B96-C96),"n/a",B96-C96)</f>
        <v>-43</v>
      </c>
      <c r="E96" s="158">
        <f>IF(ISERROR(D96/C96),"n/a",(D96/C96))</f>
        <v>-0.25443786982248523</v>
      </c>
    </row>
    <row r="97" spans="1:6" ht="13" x14ac:dyDescent="0.3">
      <c r="A97" s="159" t="s">
        <v>32</v>
      </c>
      <c r="B97" s="211">
        <v>126</v>
      </c>
      <c r="C97" s="211">
        <v>169</v>
      </c>
      <c r="D97" s="6">
        <f>IF(ISERROR(B97-C97),"n/a",B97-C97)</f>
        <v>-43</v>
      </c>
      <c r="E97" s="160">
        <f>IF(ISERROR(D97/C97),"n/a",(D97/C97))</f>
        <v>-0.25443786982248523</v>
      </c>
    </row>
    <row r="98" spans="1:6" ht="13" x14ac:dyDescent="0.3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t="13" x14ac:dyDescent="0.3">
      <c r="A99" s="157" t="s">
        <v>33</v>
      </c>
      <c r="B99" s="28">
        <f>B100</f>
        <v>12</v>
      </c>
      <c r="C99" s="28">
        <f>C100</f>
        <v>8</v>
      </c>
      <c r="D99" s="7">
        <f t="shared" si="20"/>
        <v>4</v>
      </c>
      <c r="E99" s="158">
        <f t="shared" si="21"/>
        <v>0.5</v>
      </c>
    </row>
    <row r="100" spans="1:6" ht="13" x14ac:dyDescent="0.3">
      <c r="A100" s="159" t="s">
        <v>32</v>
      </c>
      <c r="B100" s="211">
        <v>12</v>
      </c>
      <c r="C100" s="211">
        <v>8</v>
      </c>
      <c r="D100" s="6">
        <f t="shared" si="20"/>
        <v>4</v>
      </c>
      <c r="E100" s="160">
        <f t="shared" si="21"/>
        <v>0.5</v>
      </c>
    </row>
    <row r="101" spans="1:6" ht="13" x14ac:dyDescent="0.3">
      <c r="A101" s="338" t="s">
        <v>5</v>
      </c>
      <c r="B101" s="339">
        <f>(B85+B92)</f>
        <v>8015</v>
      </c>
      <c r="C101" s="339">
        <f>(C85+C92)</f>
        <v>7306</v>
      </c>
      <c r="D101" s="339">
        <f t="shared" si="20"/>
        <v>709</v>
      </c>
      <c r="E101" s="340">
        <f t="shared" si="21"/>
        <v>9.7043525869148647E-2</v>
      </c>
    </row>
    <row r="102" spans="1:6" ht="13" hidden="1" x14ac:dyDescent="0.3">
      <c r="A102" s="174"/>
      <c r="B102" s="30"/>
      <c r="C102" s="30"/>
      <c r="D102" s="27"/>
      <c r="E102" s="191"/>
    </row>
    <row r="103" spans="1:6" ht="14" hidden="1" x14ac:dyDescent="0.3">
      <c r="A103" s="176" t="s">
        <v>3</v>
      </c>
      <c r="B103" s="29"/>
      <c r="C103" s="29"/>
      <c r="D103" s="6"/>
      <c r="E103" s="177"/>
    </row>
    <row r="104" spans="1:6" ht="13" hidden="1" x14ac:dyDescent="0.3">
      <c r="A104" s="178" t="s">
        <v>7</v>
      </c>
      <c r="B104" s="29">
        <v>10</v>
      </c>
      <c r="C104" s="29">
        <v>1</v>
      </c>
      <c r="D104" s="6">
        <f>IF(ISERROR(B104-C104),"n/a",B104-C104)</f>
        <v>9</v>
      </c>
      <c r="E104" s="177">
        <f>IF(ISERROR(D104/C104),"n/a",(D104/C104))</f>
        <v>9</v>
      </c>
    </row>
    <row r="105" spans="1:6" ht="13" hidden="1" x14ac:dyDescent="0.3">
      <c r="A105" s="178" t="s">
        <v>8</v>
      </c>
      <c r="B105" s="29">
        <v>12</v>
      </c>
      <c r="C105" s="29">
        <v>18</v>
      </c>
      <c r="D105" s="6">
        <f>IF(ISERROR(B105-C105),"n/a",B105-C105)</f>
        <v>-6</v>
      </c>
      <c r="E105" s="177">
        <f>IF(ISERROR(D105/C105),"n/a",(D105/C105))</f>
        <v>-0.33333333333333331</v>
      </c>
    </row>
    <row r="106" spans="1:6" ht="13" hidden="1" x14ac:dyDescent="0.3">
      <c r="A106" s="179" t="s">
        <v>5</v>
      </c>
      <c r="B106" s="28">
        <f>SUM(B104:B105)</f>
        <v>22</v>
      </c>
      <c r="C106" s="28">
        <f>SUM(C104:C105)</f>
        <v>19</v>
      </c>
      <c r="D106" s="7">
        <f>IF(ISERROR(B106-C106),"n/a",B106-C106)</f>
        <v>3</v>
      </c>
      <c r="E106" s="180">
        <f>IF(ISERROR(D106/C106),"n/a",(D106/C106))</f>
        <v>0.15789473684210525</v>
      </c>
    </row>
    <row r="107" spans="1:6" ht="13" hidden="1" x14ac:dyDescent="0.3">
      <c r="A107" s="181"/>
      <c r="B107" s="32"/>
      <c r="C107" s="32"/>
      <c r="D107" s="25"/>
      <c r="E107" s="175"/>
    </row>
    <row r="108" spans="1:6" ht="14" hidden="1" x14ac:dyDescent="0.3">
      <c r="A108" s="176" t="s">
        <v>4</v>
      </c>
      <c r="B108" s="29"/>
      <c r="C108" s="29"/>
      <c r="D108" s="6"/>
      <c r="E108" s="177"/>
    </row>
    <row r="109" spans="1:6" ht="13" hidden="1" x14ac:dyDescent="0.3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t="13" hidden="1" x14ac:dyDescent="0.3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t="13" hidden="1" x14ac:dyDescent="0.3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t="13" hidden="1" x14ac:dyDescent="0.3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t="13" hidden="1" x14ac:dyDescent="0.3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t="13" hidden="1" x14ac:dyDescent="0.3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t="13" hidden="1" x14ac:dyDescent="0.3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t="13" hidden="1" x14ac:dyDescent="0.3">
      <c r="A116" s="155" t="s">
        <v>8</v>
      </c>
      <c r="B116" s="84">
        <f>(B117+B123+B120)</f>
        <v>1</v>
      </c>
      <c r="C116" s="84">
        <f>(C117+C123+C120)</f>
        <v>0</v>
      </c>
      <c r="D116" s="84">
        <f t="shared" si="24"/>
        <v>1</v>
      </c>
      <c r="E116" s="156" t="str">
        <f t="shared" si="25"/>
        <v>n/a</v>
      </c>
      <c r="F116" s="164"/>
    </row>
    <row r="117" spans="1:6" ht="13" hidden="1" x14ac:dyDescent="0.3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t="13" hidden="1" x14ac:dyDescent="0.3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t="13" hidden="1" x14ac:dyDescent="0.3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t="13" hidden="1" x14ac:dyDescent="0.3">
      <c r="A120" s="157" t="s">
        <v>30</v>
      </c>
      <c r="B120" s="28">
        <f>B121+B122</f>
        <v>1</v>
      </c>
      <c r="C120" s="28">
        <f>C121+C122</f>
        <v>0</v>
      </c>
      <c r="D120" s="7">
        <f>IF(ISERROR(B120-C120),"n/a",B120-C120)</f>
        <v>1</v>
      </c>
      <c r="E120" s="158" t="str">
        <f>IF(ISERROR(D120/C120),"n/a",(D120/C120))</f>
        <v>n/a</v>
      </c>
      <c r="F120" s="164"/>
    </row>
    <row r="121" spans="1:6" ht="13" hidden="1" x14ac:dyDescent="0.3">
      <c r="A121" s="159" t="s">
        <v>32</v>
      </c>
      <c r="B121" s="29">
        <v>1</v>
      </c>
      <c r="C121" s="29">
        <v>0</v>
      </c>
      <c r="D121" s="6">
        <f>IF(ISERROR(B121-C121),"n/a",B121-C121)</f>
        <v>1</v>
      </c>
      <c r="E121" s="160" t="str">
        <f>IF(ISERROR(D121/C121),"n/a",(D121/C121))</f>
        <v>n/a</v>
      </c>
      <c r="F121" s="164"/>
    </row>
    <row r="122" spans="1:6" ht="13" hidden="1" x14ac:dyDescent="0.3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t="13" hidden="1" x14ac:dyDescent="0.3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t="13" hidden="1" x14ac:dyDescent="0.3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t="13" hidden="1" x14ac:dyDescent="0.3">
      <c r="A125" s="161" t="s">
        <v>5</v>
      </c>
      <c r="B125" s="84">
        <f>(B109+B116)</f>
        <v>1</v>
      </c>
      <c r="C125" s="84">
        <f>(C109+C116)</f>
        <v>0</v>
      </c>
      <c r="D125" s="84">
        <f t="shared" si="24"/>
        <v>1</v>
      </c>
      <c r="E125" s="156" t="str">
        <f t="shared" si="25"/>
        <v>n/a</v>
      </c>
      <c r="F125" s="164"/>
    </row>
    <row r="126" spans="1:6" ht="16.5" hidden="1" customHeight="1" x14ac:dyDescent="0.3">
      <c r="A126" s="181"/>
      <c r="B126" s="32"/>
      <c r="C126" s="32"/>
      <c r="D126" s="25"/>
      <c r="E126" s="175"/>
      <c r="F126" s="164"/>
    </row>
    <row r="127" spans="1:6" ht="15" hidden="1" customHeight="1" x14ac:dyDescent="0.3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3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3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3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3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3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3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3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3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3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3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3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3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3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3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3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3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t="13" hidden="1" x14ac:dyDescent="0.3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t="13" hidden="1" x14ac:dyDescent="0.3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5" x14ac:dyDescent="0.25">
      <c r="A148" s="303"/>
    </row>
    <row r="149" spans="1:6" ht="14.5" x14ac:dyDescent="0.25">
      <c r="A149" s="303"/>
    </row>
    <row r="150" spans="1:6" ht="13" x14ac:dyDescent="0.3">
      <c r="A150" s="85" t="s">
        <v>86</v>
      </c>
    </row>
    <row r="151" spans="1:6" ht="13" x14ac:dyDescent="0.3">
      <c r="A151" s="85" t="s">
        <v>82</v>
      </c>
    </row>
    <row r="152" spans="1:6" ht="13" x14ac:dyDescent="0.3">
      <c r="A152" s="85" t="s">
        <v>87</v>
      </c>
    </row>
    <row r="153" spans="1:6" ht="13" x14ac:dyDescent="0.3">
      <c r="A153" s="85" t="s">
        <v>88</v>
      </c>
    </row>
    <row r="154" spans="1:6" ht="13" x14ac:dyDescent="0.3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5/28/2021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30" bestFit="1" customWidth="1"/>
    <col min="2" max="2" width="9.1796875" style="330"/>
    <col min="3" max="9" width="9.1796875" style="330" customWidth="1"/>
    <col min="10" max="13" width="9.1796875" style="330" hidden="1" customWidth="1"/>
    <col min="14" max="14" width="9.1796875" style="330" customWidth="1"/>
    <col min="15" max="16384" width="9.1796875" style="330"/>
  </cols>
  <sheetData>
    <row r="1" spans="1:16" ht="15.5" x14ac:dyDescent="0.3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5" x14ac:dyDescent="0.3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5" x14ac:dyDescent="0.3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5" x14ac:dyDescent="0.35">
      <c r="A4" s="377" t="str">
        <f>Summary!A4</f>
        <v>as of Friday, May 28,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3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35">
      <c r="A10" s="337" t="s">
        <v>55</v>
      </c>
      <c r="B10" s="341">
        <f>SUM(B43,B74,B105,B136,B183)</f>
        <v>2035</v>
      </c>
      <c r="C10" s="341">
        <f>SUM(C43,C74,C105,C136,C183)</f>
        <v>1723</v>
      </c>
      <c r="D10" s="341">
        <f t="shared" ref="D10:M10" si="0">SUM(D43,D74,D105,D136,D183)</f>
        <v>965</v>
      </c>
      <c r="E10" s="341">
        <f t="shared" si="0"/>
        <v>790</v>
      </c>
      <c r="F10" s="341">
        <f t="shared" si="0"/>
        <v>165</v>
      </c>
      <c r="G10" s="341">
        <f t="shared" si="0"/>
        <v>161</v>
      </c>
      <c r="H10" s="341">
        <f t="shared" si="0"/>
        <v>158</v>
      </c>
      <c r="I10" s="341">
        <f t="shared" si="0"/>
        <v>149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5">
      <c r="A12" s="337" t="s">
        <v>43</v>
      </c>
      <c r="B12" s="341">
        <f t="shared" ref="B12:M12" si="2">SUM(B45,B76,B107,B138,B185)</f>
        <v>15265</v>
      </c>
      <c r="C12" s="341">
        <f t="shared" si="2"/>
        <v>13817</v>
      </c>
      <c r="D12" s="341">
        <f t="shared" si="2"/>
        <v>11653</v>
      </c>
      <c r="E12" s="341">
        <f t="shared" si="2"/>
        <v>11364</v>
      </c>
      <c r="F12" s="341">
        <f t="shared" si="2"/>
        <v>2375</v>
      </c>
      <c r="G12" s="341">
        <f t="shared" si="2"/>
        <v>2402</v>
      </c>
      <c r="H12" s="341">
        <f t="shared" si="2"/>
        <v>2290</v>
      </c>
      <c r="I12" s="341">
        <f t="shared" si="2"/>
        <v>1897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8</v>
      </c>
      <c r="H13" s="341">
        <f t="shared" si="3"/>
        <v>11</v>
      </c>
      <c r="I13" s="341">
        <f t="shared" si="3"/>
        <v>7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5">
      <c r="A14" s="337" t="s">
        <v>52</v>
      </c>
      <c r="B14" s="341">
        <f t="shared" ref="B14:M14" si="4">SUM(B47,B78,B109,B140,B187)</f>
        <v>21458</v>
      </c>
      <c r="C14" s="341">
        <f t="shared" si="4"/>
        <v>21469</v>
      </c>
      <c r="D14" s="341">
        <f t="shared" si="4"/>
        <v>12065</v>
      </c>
      <c r="E14" s="341">
        <f t="shared" si="4"/>
        <v>11086</v>
      </c>
      <c r="F14" s="341">
        <f t="shared" si="4"/>
        <v>2483</v>
      </c>
      <c r="G14" s="341">
        <f t="shared" si="4"/>
        <v>2423</v>
      </c>
      <c r="H14" s="341">
        <f t="shared" si="4"/>
        <v>2404</v>
      </c>
      <c r="I14" s="341">
        <f t="shared" si="4"/>
        <v>2245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5">
      <c r="A15" s="337" t="s">
        <v>51</v>
      </c>
      <c r="B15" s="341">
        <f t="shared" ref="B15:M15" si="5">SUM(B48,B79,B110,B141,B188)</f>
        <v>2307</v>
      </c>
      <c r="C15" s="341">
        <f t="shared" si="5"/>
        <v>2360</v>
      </c>
      <c r="D15" s="341">
        <f t="shared" si="5"/>
        <v>1581</v>
      </c>
      <c r="E15" s="341">
        <f t="shared" si="5"/>
        <v>1719</v>
      </c>
      <c r="F15" s="341">
        <f t="shared" si="5"/>
        <v>282</v>
      </c>
      <c r="G15" s="341">
        <f t="shared" si="5"/>
        <v>369</v>
      </c>
      <c r="H15" s="341">
        <f t="shared" si="5"/>
        <v>274</v>
      </c>
      <c r="I15" s="341">
        <f t="shared" si="5"/>
        <v>312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5">
      <c r="A16" s="337" t="s">
        <v>50</v>
      </c>
      <c r="B16" s="341">
        <f t="shared" ref="B16:M16" si="6">SUM(B49,B80,B111,B142,B189)</f>
        <v>4796</v>
      </c>
      <c r="C16" s="341">
        <f t="shared" si="6"/>
        <v>4625</v>
      </c>
      <c r="D16" s="341">
        <f t="shared" si="6"/>
        <v>3593</v>
      </c>
      <c r="E16" s="341">
        <f t="shared" si="6"/>
        <v>3274</v>
      </c>
      <c r="F16" s="341">
        <f t="shared" si="6"/>
        <v>282</v>
      </c>
      <c r="G16" s="341">
        <f t="shared" si="6"/>
        <v>252</v>
      </c>
      <c r="H16" s="341">
        <f t="shared" si="6"/>
        <v>271</v>
      </c>
      <c r="I16" s="341">
        <f t="shared" si="6"/>
        <v>216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560</v>
      </c>
      <c r="F17" s="341">
        <f t="shared" si="7"/>
        <v>108</v>
      </c>
      <c r="G17" s="341">
        <f t="shared" si="7"/>
        <v>69</v>
      </c>
      <c r="H17" s="341">
        <f t="shared" si="7"/>
        <v>103</v>
      </c>
      <c r="I17" s="341">
        <f t="shared" si="7"/>
        <v>50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4">
      <c r="A18" s="342" t="s">
        <v>48</v>
      </c>
      <c r="B18" s="341">
        <f t="shared" ref="B18:M18" si="8">SUM(B51,B82,B113,B144,B191)</f>
        <v>5610</v>
      </c>
      <c r="C18" s="341">
        <f t="shared" si="8"/>
        <v>4698</v>
      </c>
      <c r="D18" s="341">
        <f t="shared" si="8"/>
        <v>3964</v>
      </c>
      <c r="E18" s="341">
        <f t="shared" si="8"/>
        <v>3638</v>
      </c>
      <c r="F18" s="341">
        <f t="shared" si="8"/>
        <v>641</v>
      </c>
      <c r="G18" s="341">
        <f t="shared" si="8"/>
        <v>602</v>
      </c>
      <c r="H18" s="341">
        <f t="shared" si="8"/>
        <v>623</v>
      </c>
      <c r="I18" s="341">
        <f t="shared" si="8"/>
        <v>500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5" thickTop="1" thickBot="1" x14ac:dyDescent="0.4">
      <c r="A19" s="358" t="s">
        <v>62</v>
      </c>
      <c r="B19" s="359">
        <f t="shared" ref="B19:C19" si="9">SUM(B52,B83,B114,B145,B192)</f>
        <v>52668</v>
      </c>
      <c r="C19" s="359">
        <f t="shared" si="9"/>
        <v>49426</v>
      </c>
      <c r="D19" s="359">
        <f t="shared" ref="D19:M19" si="10">SUM(D10:D18)</f>
        <v>34766</v>
      </c>
      <c r="E19" s="359">
        <f t="shared" si="10"/>
        <v>32487</v>
      </c>
      <c r="F19" s="359">
        <f t="shared" si="10"/>
        <v>6348</v>
      </c>
      <c r="G19" s="359">
        <f t="shared" si="10"/>
        <v>6290</v>
      </c>
      <c r="H19" s="359">
        <f t="shared" si="10"/>
        <v>6135</v>
      </c>
      <c r="I19" s="359">
        <f t="shared" si="10"/>
        <v>5380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3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3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536</v>
      </c>
      <c r="D24" s="341">
        <f t="shared" si="11"/>
        <v>261</v>
      </c>
      <c r="E24" s="341">
        <f t="shared" si="11"/>
        <v>274</v>
      </c>
      <c r="F24" s="341">
        <f t="shared" si="11"/>
        <v>74</v>
      </c>
      <c r="G24" s="341">
        <f t="shared" si="11"/>
        <v>90</v>
      </c>
      <c r="H24" s="341">
        <f t="shared" si="11"/>
        <v>71</v>
      </c>
      <c r="I24" s="341">
        <f t="shared" si="11"/>
        <v>89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3</v>
      </c>
      <c r="H25" s="341">
        <f t="shared" si="12"/>
        <v>1</v>
      </c>
      <c r="I25" s="341">
        <f t="shared" si="12"/>
        <v>3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5">
      <c r="A26" s="336" t="s">
        <v>43</v>
      </c>
      <c r="B26" s="341">
        <f t="shared" si="12"/>
        <v>3702</v>
      </c>
      <c r="C26" s="341">
        <f t="shared" si="12"/>
        <v>3269</v>
      </c>
      <c r="D26" s="341">
        <f t="shared" si="12"/>
        <v>2412</v>
      </c>
      <c r="E26" s="341">
        <f t="shared" si="12"/>
        <v>2060</v>
      </c>
      <c r="F26" s="341">
        <f t="shared" si="12"/>
        <v>443</v>
      </c>
      <c r="G26" s="341">
        <f t="shared" si="12"/>
        <v>377</v>
      </c>
      <c r="H26" s="341">
        <f t="shared" si="12"/>
        <v>430</v>
      </c>
      <c r="I26" s="341">
        <f t="shared" si="12"/>
        <v>372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1</v>
      </c>
      <c r="G27" s="341">
        <f t="shared" si="12"/>
        <v>3</v>
      </c>
      <c r="H27" s="341">
        <f t="shared" si="12"/>
        <v>1</v>
      </c>
      <c r="I27" s="341">
        <f t="shared" si="12"/>
        <v>3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5">
      <c r="A28" s="336" t="s">
        <v>52</v>
      </c>
      <c r="B28" s="341">
        <f t="shared" si="12"/>
        <v>5408</v>
      </c>
      <c r="C28" s="341">
        <f t="shared" si="12"/>
        <v>5167</v>
      </c>
      <c r="D28" s="341">
        <f t="shared" si="12"/>
        <v>3313</v>
      </c>
      <c r="E28" s="341">
        <f t="shared" si="12"/>
        <v>3359</v>
      </c>
      <c r="F28" s="341">
        <f t="shared" si="12"/>
        <v>849</v>
      </c>
      <c r="G28" s="341">
        <f t="shared" si="12"/>
        <v>890</v>
      </c>
      <c r="H28" s="341">
        <f t="shared" si="12"/>
        <v>822</v>
      </c>
      <c r="I28" s="341">
        <f t="shared" si="12"/>
        <v>869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5">
      <c r="A29" s="336" t="s">
        <v>51</v>
      </c>
      <c r="B29" s="341">
        <f t="shared" si="12"/>
        <v>713</v>
      </c>
      <c r="C29" s="341">
        <f t="shared" si="12"/>
        <v>837</v>
      </c>
      <c r="D29" s="341">
        <f t="shared" si="12"/>
        <v>427</v>
      </c>
      <c r="E29" s="341">
        <f t="shared" si="12"/>
        <v>526</v>
      </c>
      <c r="F29" s="341">
        <f t="shared" si="12"/>
        <v>94</v>
      </c>
      <c r="G29" s="341">
        <f t="shared" si="12"/>
        <v>104</v>
      </c>
      <c r="H29" s="341">
        <f t="shared" si="12"/>
        <v>92</v>
      </c>
      <c r="I29" s="341">
        <f t="shared" si="12"/>
        <v>101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5">
      <c r="A30" s="336" t="s">
        <v>50</v>
      </c>
      <c r="B30" s="341">
        <f t="shared" si="12"/>
        <v>1340</v>
      </c>
      <c r="C30" s="341">
        <f t="shared" si="12"/>
        <v>1510</v>
      </c>
      <c r="D30" s="341">
        <f t="shared" si="12"/>
        <v>976</v>
      </c>
      <c r="E30" s="341">
        <f t="shared" si="12"/>
        <v>1157</v>
      </c>
      <c r="F30" s="341">
        <f t="shared" si="12"/>
        <v>135</v>
      </c>
      <c r="G30" s="341">
        <f t="shared" si="12"/>
        <v>184</v>
      </c>
      <c r="H30" s="341">
        <f t="shared" si="12"/>
        <v>133</v>
      </c>
      <c r="I30" s="341">
        <f t="shared" si="12"/>
        <v>173</v>
      </c>
      <c r="J30" s="341">
        <f t="shared" si="12"/>
        <v>1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5">
      <c r="A31" s="336" t="s">
        <v>49</v>
      </c>
      <c r="B31" s="341">
        <f t="shared" si="12"/>
        <v>172</v>
      </c>
      <c r="C31" s="341">
        <f t="shared" si="12"/>
        <v>154</v>
      </c>
      <c r="D31" s="341">
        <f t="shared" si="12"/>
        <v>97</v>
      </c>
      <c r="E31" s="341">
        <f t="shared" si="12"/>
        <v>100</v>
      </c>
      <c r="F31" s="341">
        <f t="shared" si="12"/>
        <v>14</v>
      </c>
      <c r="G31" s="341">
        <f t="shared" si="12"/>
        <v>14</v>
      </c>
      <c r="H31" s="341">
        <f t="shared" si="12"/>
        <v>13</v>
      </c>
      <c r="I31" s="341">
        <f t="shared" si="12"/>
        <v>14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4">
      <c r="A32" s="345" t="s">
        <v>48</v>
      </c>
      <c r="B32" s="341">
        <f t="shared" si="12"/>
        <v>2799</v>
      </c>
      <c r="C32" s="341">
        <f t="shared" si="12"/>
        <v>2521</v>
      </c>
      <c r="D32" s="341">
        <f t="shared" si="12"/>
        <v>1711</v>
      </c>
      <c r="E32" s="341">
        <f t="shared" si="12"/>
        <v>1599</v>
      </c>
      <c r="F32" s="341">
        <f t="shared" si="12"/>
        <v>327</v>
      </c>
      <c r="G32" s="341">
        <f t="shared" si="12"/>
        <v>309</v>
      </c>
      <c r="H32" s="341">
        <f t="shared" si="12"/>
        <v>317</v>
      </c>
      <c r="I32" s="341">
        <f t="shared" si="12"/>
        <v>302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5" thickTop="1" thickBot="1" x14ac:dyDescent="0.4">
      <c r="A33" s="366" t="s">
        <v>72</v>
      </c>
      <c r="B33" s="359">
        <f>SUM(B24:B32)</f>
        <v>14749</v>
      </c>
      <c r="C33" s="359">
        <f t="shared" ref="C33:M33" si="13">SUM(C24:C32)</f>
        <v>14037</v>
      </c>
      <c r="D33" s="359">
        <f t="shared" si="13"/>
        <v>9219</v>
      </c>
      <c r="E33" s="359">
        <f t="shared" si="13"/>
        <v>9098</v>
      </c>
      <c r="F33" s="359">
        <f t="shared" si="13"/>
        <v>1940</v>
      </c>
      <c r="G33" s="359">
        <f t="shared" si="13"/>
        <v>1974</v>
      </c>
      <c r="H33" s="359">
        <f t="shared" si="13"/>
        <v>1880</v>
      </c>
      <c r="I33" s="359">
        <f t="shared" si="13"/>
        <v>1926</v>
      </c>
      <c r="J33" s="359">
        <f t="shared" si="13"/>
        <v>1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4"/>
    <row r="35" spans="1:13" ht="15" thickBot="1" x14ac:dyDescent="0.4">
      <c r="A35" s="354" t="s">
        <v>63</v>
      </c>
      <c r="B35" s="357">
        <f t="shared" ref="B35:M35" si="14">SUM(B19,B33)</f>
        <v>67417</v>
      </c>
      <c r="C35" s="357">
        <f t="shared" si="14"/>
        <v>63463</v>
      </c>
      <c r="D35" s="357">
        <f t="shared" si="14"/>
        <v>43985</v>
      </c>
      <c r="E35" s="357">
        <f t="shared" si="14"/>
        <v>41585</v>
      </c>
      <c r="F35" s="357">
        <f t="shared" si="14"/>
        <v>8288</v>
      </c>
      <c r="G35" s="357">
        <f t="shared" si="14"/>
        <v>8264</v>
      </c>
      <c r="H35" s="357">
        <f t="shared" si="14"/>
        <v>8015</v>
      </c>
      <c r="I35" s="357">
        <f t="shared" si="14"/>
        <v>7306</v>
      </c>
      <c r="J35" s="357">
        <f t="shared" si="14"/>
        <v>1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5"/>
    <row r="39" spans="1:13" x14ac:dyDescent="0.3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3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3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15</v>
      </c>
      <c r="G43" s="341">
        <v>17</v>
      </c>
      <c r="H43" s="341">
        <v>15</v>
      </c>
      <c r="I43" s="341">
        <v>16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5">
      <c r="A45" s="337" t="s">
        <v>43</v>
      </c>
      <c r="B45" s="341">
        <v>4520</v>
      </c>
      <c r="C45" s="341">
        <v>3720</v>
      </c>
      <c r="D45" s="341">
        <v>2765</v>
      </c>
      <c r="E45" s="341">
        <v>2578</v>
      </c>
      <c r="F45" s="341">
        <v>452</v>
      </c>
      <c r="G45" s="341">
        <v>429</v>
      </c>
      <c r="H45" s="341">
        <v>427</v>
      </c>
      <c r="I45" s="341">
        <v>303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5">
      <c r="A47" s="337" t="s">
        <v>52</v>
      </c>
      <c r="B47" s="341">
        <v>3408</v>
      </c>
      <c r="C47" s="341">
        <v>3151</v>
      </c>
      <c r="D47" s="341">
        <v>1513</v>
      </c>
      <c r="E47" s="341">
        <v>1074</v>
      </c>
      <c r="F47" s="341">
        <v>319</v>
      </c>
      <c r="G47" s="341">
        <v>221</v>
      </c>
      <c r="H47" s="341">
        <v>314</v>
      </c>
      <c r="I47" s="341">
        <v>204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5">
      <c r="A48" s="337" t="s">
        <v>51</v>
      </c>
      <c r="B48" s="341">
        <v>511</v>
      </c>
      <c r="C48" s="341">
        <v>462</v>
      </c>
      <c r="D48" s="341">
        <v>267</v>
      </c>
      <c r="E48" s="341">
        <v>287</v>
      </c>
      <c r="F48" s="341">
        <v>40</v>
      </c>
      <c r="G48" s="341">
        <v>44</v>
      </c>
      <c r="H48" s="341">
        <v>38</v>
      </c>
      <c r="I48" s="341">
        <v>33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5">
      <c r="A49" s="337" t="s">
        <v>50</v>
      </c>
      <c r="B49" s="341">
        <v>910</v>
      </c>
      <c r="C49" s="341">
        <v>805</v>
      </c>
      <c r="D49" s="341">
        <v>644</v>
      </c>
      <c r="E49" s="341">
        <v>612</v>
      </c>
      <c r="F49" s="341">
        <v>44</v>
      </c>
      <c r="G49" s="341">
        <v>52</v>
      </c>
      <c r="H49" s="341">
        <v>42</v>
      </c>
      <c r="I49" s="341">
        <v>47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5">
      <c r="A50" s="337" t="s">
        <v>49</v>
      </c>
      <c r="B50" s="341">
        <v>391</v>
      </c>
      <c r="C50" s="341">
        <v>232</v>
      </c>
      <c r="D50" s="341">
        <v>278</v>
      </c>
      <c r="E50" s="341">
        <v>192</v>
      </c>
      <c r="F50" s="341">
        <v>24</v>
      </c>
      <c r="G50" s="341">
        <v>20</v>
      </c>
      <c r="H50" s="341">
        <v>21</v>
      </c>
      <c r="I50" s="341">
        <v>14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4">
      <c r="A51" s="342" t="s">
        <v>48</v>
      </c>
      <c r="B51" s="341">
        <v>1173</v>
      </c>
      <c r="C51" s="341">
        <v>899</v>
      </c>
      <c r="D51" s="341">
        <v>652</v>
      </c>
      <c r="E51" s="341">
        <v>570</v>
      </c>
      <c r="F51" s="341">
        <v>106</v>
      </c>
      <c r="G51" s="341">
        <v>91</v>
      </c>
      <c r="H51" s="341">
        <v>102</v>
      </c>
      <c r="I51" s="341">
        <v>72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5">
      <c r="A52" s="343" t="s">
        <v>5</v>
      </c>
      <c r="B52" s="344">
        <f>SUM(B43:B51)</f>
        <v>11254</v>
      </c>
      <c r="C52" s="344">
        <f t="shared" ref="C52:M52" si="15">SUM(C43:C51)</f>
        <v>9521</v>
      </c>
      <c r="D52" s="344">
        <f t="shared" si="15"/>
        <v>6225</v>
      </c>
      <c r="E52" s="344">
        <f t="shared" si="15"/>
        <v>5403</v>
      </c>
      <c r="F52" s="344">
        <f t="shared" si="15"/>
        <v>1000</v>
      </c>
      <c r="G52" s="344">
        <f t="shared" si="15"/>
        <v>874</v>
      </c>
      <c r="H52" s="344">
        <f t="shared" si="15"/>
        <v>959</v>
      </c>
      <c r="I52" s="344">
        <f t="shared" si="15"/>
        <v>689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3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35">
      <c r="A57" s="337" t="s">
        <v>55</v>
      </c>
      <c r="B57" s="341">
        <v>81</v>
      </c>
      <c r="C57" s="341">
        <v>72</v>
      </c>
      <c r="D57" s="341">
        <v>20</v>
      </c>
      <c r="E57" s="341">
        <v>18</v>
      </c>
      <c r="F57" s="341">
        <v>5</v>
      </c>
      <c r="G57" s="341">
        <v>6</v>
      </c>
      <c r="H57" s="341">
        <v>5</v>
      </c>
      <c r="I57" s="341">
        <v>6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5">
      <c r="A59" s="337" t="s">
        <v>43</v>
      </c>
      <c r="B59" s="341">
        <v>1000</v>
      </c>
      <c r="C59" s="341">
        <v>804</v>
      </c>
      <c r="D59" s="341">
        <v>433</v>
      </c>
      <c r="E59" s="341">
        <v>307</v>
      </c>
      <c r="F59" s="341">
        <v>80</v>
      </c>
      <c r="G59" s="341">
        <v>63</v>
      </c>
      <c r="H59" s="341">
        <v>79</v>
      </c>
      <c r="I59" s="341">
        <v>62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5">
      <c r="A61" s="337" t="s">
        <v>52</v>
      </c>
      <c r="B61" s="341">
        <v>792</v>
      </c>
      <c r="C61" s="341">
        <v>809</v>
      </c>
      <c r="D61" s="341">
        <v>283</v>
      </c>
      <c r="E61" s="341">
        <v>312</v>
      </c>
      <c r="F61" s="341">
        <v>78</v>
      </c>
      <c r="G61" s="341">
        <v>77</v>
      </c>
      <c r="H61" s="341">
        <v>77</v>
      </c>
      <c r="I61" s="341">
        <v>77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5">
      <c r="A62" s="337" t="s">
        <v>51</v>
      </c>
      <c r="B62" s="341">
        <v>150</v>
      </c>
      <c r="C62" s="341">
        <v>175</v>
      </c>
      <c r="D62" s="341">
        <v>75</v>
      </c>
      <c r="E62" s="341">
        <v>80</v>
      </c>
      <c r="F62" s="341">
        <v>25</v>
      </c>
      <c r="G62" s="341">
        <v>17</v>
      </c>
      <c r="H62" s="341">
        <v>25</v>
      </c>
      <c r="I62" s="341">
        <v>16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5">
      <c r="A63" s="337" t="s">
        <v>50</v>
      </c>
      <c r="B63" s="341">
        <v>244</v>
      </c>
      <c r="C63" s="341">
        <v>234</v>
      </c>
      <c r="D63" s="341">
        <v>109</v>
      </c>
      <c r="E63" s="341">
        <v>113</v>
      </c>
      <c r="F63" s="341">
        <v>24</v>
      </c>
      <c r="G63" s="341">
        <v>26</v>
      </c>
      <c r="H63" s="341">
        <v>24</v>
      </c>
      <c r="I63" s="341">
        <v>25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5">
      <c r="A64" s="337" t="s">
        <v>49</v>
      </c>
      <c r="B64" s="341">
        <v>52</v>
      </c>
      <c r="C64" s="341">
        <v>45</v>
      </c>
      <c r="D64" s="341">
        <v>21</v>
      </c>
      <c r="E64" s="341">
        <v>22</v>
      </c>
      <c r="F64" s="341">
        <v>5</v>
      </c>
      <c r="G64" s="341">
        <v>4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4">
      <c r="A65" s="342" t="s">
        <v>48</v>
      </c>
      <c r="B65" s="341">
        <v>564</v>
      </c>
      <c r="C65" s="341">
        <v>532</v>
      </c>
      <c r="D65" s="341">
        <v>228</v>
      </c>
      <c r="E65" s="341">
        <v>224</v>
      </c>
      <c r="F65" s="341">
        <v>56</v>
      </c>
      <c r="G65" s="341">
        <v>52</v>
      </c>
      <c r="H65" s="341">
        <v>56</v>
      </c>
      <c r="I65" s="341">
        <v>52</v>
      </c>
      <c r="J65" s="341">
        <v>0</v>
      </c>
      <c r="K65" s="341">
        <v>0</v>
      </c>
      <c r="L65" s="341">
        <v>0</v>
      </c>
      <c r="M65" s="341">
        <v>0</v>
      </c>
    </row>
    <row r="66" spans="1:13" ht="15.5" thickTop="1" thickBot="1" x14ac:dyDescent="0.4">
      <c r="A66" s="352" t="s">
        <v>5</v>
      </c>
      <c r="B66" s="353">
        <f>SUM(B57:B65)</f>
        <v>2888</v>
      </c>
      <c r="C66" s="353">
        <f t="shared" ref="C66:M66" si="16">SUM(C57:C65)</f>
        <v>2675</v>
      </c>
      <c r="D66" s="353">
        <f t="shared" si="16"/>
        <v>1169</v>
      </c>
      <c r="E66" s="353">
        <f t="shared" si="16"/>
        <v>1078</v>
      </c>
      <c r="F66" s="353">
        <f t="shared" si="16"/>
        <v>273</v>
      </c>
      <c r="G66" s="353">
        <f t="shared" si="16"/>
        <v>245</v>
      </c>
      <c r="H66" s="353">
        <f t="shared" si="16"/>
        <v>271</v>
      </c>
      <c r="I66" s="353">
        <f t="shared" si="16"/>
        <v>242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4">
      <c r="A67" s="354" t="s">
        <v>57</v>
      </c>
      <c r="B67" s="355">
        <f>SUM(B52,B66)</f>
        <v>14142</v>
      </c>
      <c r="C67" s="355">
        <f t="shared" ref="C67:M67" si="17">SUM(C52,C66)</f>
        <v>12196</v>
      </c>
      <c r="D67" s="355">
        <f t="shared" si="17"/>
        <v>7394</v>
      </c>
      <c r="E67" s="355">
        <f t="shared" si="17"/>
        <v>6481</v>
      </c>
      <c r="F67" s="355">
        <f t="shared" si="17"/>
        <v>1273</v>
      </c>
      <c r="G67" s="355">
        <f t="shared" si="17"/>
        <v>1119</v>
      </c>
      <c r="H67" s="355">
        <f t="shared" si="17"/>
        <v>1230</v>
      </c>
      <c r="I67" s="355">
        <f t="shared" si="17"/>
        <v>931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5"/>
    <row r="70" spans="1:13" x14ac:dyDescent="0.3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3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35">
      <c r="A74" s="336" t="s">
        <v>55</v>
      </c>
      <c r="B74" s="341">
        <v>1130</v>
      </c>
      <c r="C74" s="341">
        <v>981</v>
      </c>
      <c r="D74" s="341">
        <v>539</v>
      </c>
      <c r="E74" s="341">
        <v>423</v>
      </c>
      <c r="F74" s="341">
        <v>84</v>
      </c>
      <c r="G74" s="341">
        <v>79</v>
      </c>
      <c r="H74" s="341">
        <v>80</v>
      </c>
      <c r="I74" s="341">
        <v>73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5">
      <c r="A76" s="336" t="s">
        <v>43</v>
      </c>
      <c r="B76" s="341">
        <v>5941</v>
      </c>
      <c r="C76" s="341">
        <v>5487</v>
      </c>
      <c r="D76" s="341">
        <v>4596</v>
      </c>
      <c r="E76" s="341">
        <v>4562</v>
      </c>
      <c r="F76" s="341">
        <v>1026</v>
      </c>
      <c r="G76" s="341">
        <v>1052</v>
      </c>
      <c r="H76" s="341">
        <v>994</v>
      </c>
      <c r="I76" s="341">
        <v>887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4</v>
      </c>
      <c r="H77" s="341">
        <v>7</v>
      </c>
      <c r="I77" s="341">
        <v>3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5">
      <c r="A78" s="336" t="s">
        <v>52</v>
      </c>
      <c r="B78" s="341">
        <v>11514</v>
      </c>
      <c r="C78" s="341">
        <v>11465</v>
      </c>
      <c r="D78" s="341">
        <v>6404</v>
      </c>
      <c r="E78" s="341">
        <v>6033</v>
      </c>
      <c r="F78" s="341">
        <v>1262</v>
      </c>
      <c r="G78" s="341">
        <v>1314</v>
      </c>
      <c r="H78" s="341">
        <v>1227</v>
      </c>
      <c r="I78" s="341">
        <v>1215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5">
      <c r="A79" s="336" t="s">
        <v>51</v>
      </c>
      <c r="B79" s="341">
        <v>1109</v>
      </c>
      <c r="C79" s="341">
        <v>1076</v>
      </c>
      <c r="D79" s="341">
        <v>758</v>
      </c>
      <c r="E79" s="341">
        <v>773</v>
      </c>
      <c r="F79" s="341">
        <v>144</v>
      </c>
      <c r="G79" s="341">
        <v>175</v>
      </c>
      <c r="H79" s="341">
        <v>139</v>
      </c>
      <c r="I79" s="341">
        <v>151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5">
      <c r="A80" s="336" t="s">
        <v>50</v>
      </c>
      <c r="B80" s="341">
        <v>2875</v>
      </c>
      <c r="C80" s="341">
        <v>2728</v>
      </c>
      <c r="D80" s="341">
        <v>2149</v>
      </c>
      <c r="E80" s="341">
        <v>1873</v>
      </c>
      <c r="F80" s="341">
        <v>187</v>
      </c>
      <c r="G80" s="341">
        <v>147</v>
      </c>
      <c r="H80" s="341">
        <v>181</v>
      </c>
      <c r="I80" s="341">
        <v>129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5">
      <c r="A81" s="336" t="s">
        <v>49</v>
      </c>
      <c r="B81" s="341">
        <v>395</v>
      </c>
      <c r="C81" s="341">
        <v>236</v>
      </c>
      <c r="D81" s="341">
        <v>331</v>
      </c>
      <c r="E81" s="341">
        <v>200</v>
      </c>
      <c r="F81" s="341">
        <v>45</v>
      </c>
      <c r="G81" s="341">
        <v>23</v>
      </c>
      <c r="H81" s="341">
        <v>44</v>
      </c>
      <c r="I81" s="341">
        <v>17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4">
      <c r="A82" s="345" t="s">
        <v>48</v>
      </c>
      <c r="B82" s="341">
        <v>2766</v>
      </c>
      <c r="C82" s="341">
        <v>2293</v>
      </c>
      <c r="D82" s="341">
        <v>1945</v>
      </c>
      <c r="E82" s="341">
        <v>1786</v>
      </c>
      <c r="F82" s="341">
        <v>305</v>
      </c>
      <c r="G82" s="341">
        <v>272</v>
      </c>
      <c r="H82" s="341">
        <v>294</v>
      </c>
      <c r="I82" s="341">
        <v>233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5">
      <c r="A83" s="346" t="s">
        <v>5</v>
      </c>
      <c r="B83" s="344">
        <f>SUM(B74:B82)</f>
        <v>25790</v>
      </c>
      <c r="C83" s="344">
        <f t="shared" ref="C83:M83" si="18">SUM(C74:C82)</f>
        <v>24313</v>
      </c>
      <c r="D83" s="344">
        <f t="shared" si="18"/>
        <v>16751</v>
      </c>
      <c r="E83" s="344">
        <f t="shared" si="18"/>
        <v>15681</v>
      </c>
      <c r="F83" s="344">
        <f t="shared" si="18"/>
        <v>3061</v>
      </c>
      <c r="G83" s="344">
        <f t="shared" si="18"/>
        <v>3069</v>
      </c>
      <c r="H83" s="344">
        <f t="shared" si="18"/>
        <v>2967</v>
      </c>
      <c r="I83" s="344">
        <f t="shared" si="18"/>
        <v>2711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3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35">
      <c r="A88" s="336" t="s">
        <v>55</v>
      </c>
      <c r="B88" s="341">
        <v>319</v>
      </c>
      <c r="C88" s="341">
        <v>297</v>
      </c>
      <c r="D88" s="341">
        <v>182</v>
      </c>
      <c r="E88" s="341">
        <v>188</v>
      </c>
      <c r="F88" s="341">
        <v>45</v>
      </c>
      <c r="G88" s="341">
        <v>59</v>
      </c>
      <c r="H88" s="341">
        <v>43</v>
      </c>
      <c r="I88" s="341">
        <v>58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5">
      <c r="A90" s="336" t="s">
        <v>43</v>
      </c>
      <c r="B90" s="341">
        <v>1236</v>
      </c>
      <c r="C90" s="341">
        <v>1135</v>
      </c>
      <c r="D90" s="341">
        <v>1113</v>
      </c>
      <c r="E90" s="341">
        <v>979</v>
      </c>
      <c r="F90" s="341">
        <v>178</v>
      </c>
      <c r="G90" s="341">
        <v>149</v>
      </c>
      <c r="H90" s="341">
        <v>170</v>
      </c>
      <c r="I90" s="341">
        <v>146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1</v>
      </c>
      <c r="G91" s="341">
        <v>3</v>
      </c>
      <c r="H91" s="341">
        <v>1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5">
      <c r="A92" s="336" t="s">
        <v>52</v>
      </c>
      <c r="B92" s="341">
        <v>2832</v>
      </c>
      <c r="C92" s="341">
        <v>2854</v>
      </c>
      <c r="D92" s="341">
        <v>2096</v>
      </c>
      <c r="E92" s="341">
        <v>2147</v>
      </c>
      <c r="F92" s="341">
        <v>493</v>
      </c>
      <c r="G92" s="341">
        <v>519</v>
      </c>
      <c r="H92" s="341">
        <v>472</v>
      </c>
      <c r="I92" s="341">
        <v>500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5">
      <c r="A93" s="336" t="s">
        <v>51</v>
      </c>
      <c r="B93" s="341">
        <v>346</v>
      </c>
      <c r="C93" s="341">
        <v>360</v>
      </c>
      <c r="D93" s="341">
        <v>254</v>
      </c>
      <c r="E93" s="341">
        <v>286</v>
      </c>
      <c r="F93" s="341">
        <v>47</v>
      </c>
      <c r="G93" s="341">
        <v>60</v>
      </c>
      <c r="H93" s="341">
        <v>45</v>
      </c>
      <c r="I93" s="341">
        <v>59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5">
      <c r="A94" s="336" t="s">
        <v>50</v>
      </c>
      <c r="B94" s="341">
        <v>708</v>
      </c>
      <c r="C94" s="341">
        <v>824</v>
      </c>
      <c r="D94" s="341">
        <v>686</v>
      </c>
      <c r="E94" s="341">
        <v>818</v>
      </c>
      <c r="F94" s="341">
        <v>90</v>
      </c>
      <c r="G94" s="341">
        <v>126</v>
      </c>
      <c r="H94" s="341">
        <v>88</v>
      </c>
      <c r="I94" s="341">
        <v>117</v>
      </c>
      <c r="J94" s="341">
        <v>1</v>
      </c>
      <c r="K94" s="341">
        <v>0</v>
      </c>
      <c r="L94" s="341">
        <v>0</v>
      </c>
      <c r="M94" s="341">
        <v>0</v>
      </c>
    </row>
    <row r="95" spans="1:15" x14ac:dyDescent="0.35">
      <c r="A95" s="336" t="s">
        <v>49</v>
      </c>
      <c r="B95" s="341">
        <v>63</v>
      </c>
      <c r="C95" s="341">
        <v>65</v>
      </c>
      <c r="D95" s="341">
        <v>45</v>
      </c>
      <c r="E95" s="341">
        <v>54</v>
      </c>
      <c r="F95" s="341">
        <v>3</v>
      </c>
      <c r="G95" s="341">
        <v>6</v>
      </c>
      <c r="H95" s="341">
        <v>3</v>
      </c>
      <c r="I95" s="341">
        <v>6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4">
      <c r="A96" s="345" t="s">
        <v>48</v>
      </c>
      <c r="B96" s="341">
        <v>1199</v>
      </c>
      <c r="C96" s="341">
        <v>1117</v>
      </c>
      <c r="D96" s="341">
        <v>955</v>
      </c>
      <c r="E96" s="341">
        <v>874</v>
      </c>
      <c r="F96" s="341">
        <v>154</v>
      </c>
      <c r="G96" s="341">
        <v>147</v>
      </c>
      <c r="H96" s="341">
        <v>148</v>
      </c>
      <c r="I96" s="341">
        <v>143</v>
      </c>
      <c r="J96" s="341">
        <v>0</v>
      </c>
      <c r="K96" s="341">
        <v>0</v>
      </c>
      <c r="L96" s="341">
        <v>0</v>
      </c>
      <c r="M96" s="341">
        <v>0</v>
      </c>
    </row>
    <row r="97" spans="1:13" ht="15.5" thickTop="1" thickBot="1" x14ac:dyDescent="0.4">
      <c r="A97" s="346" t="s">
        <v>5</v>
      </c>
      <c r="B97" s="344">
        <f>SUM(B88:B96)</f>
        <v>6721</v>
      </c>
      <c r="C97" s="344">
        <f t="shared" ref="C97:M97" si="19">SUM(C88:C96)</f>
        <v>6680</v>
      </c>
      <c r="D97" s="344">
        <f t="shared" si="19"/>
        <v>5345</v>
      </c>
      <c r="E97" s="344">
        <f t="shared" si="19"/>
        <v>5363</v>
      </c>
      <c r="F97" s="344">
        <f t="shared" si="19"/>
        <v>1012</v>
      </c>
      <c r="G97" s="344">
        <f t="shared" si="19"/>
        <v>1072</v>
      </c>
      <c r="H97" s="344">
        <f t="shared" si="19"/>
        <v>970</v>
      </c>
      <c r="I97" s="344">
        <f t="shared" si="19"/>
        <v>1035</v>
      </c>
      <c r="J97" s="344">
        <f t="shared" si="19"/>
        <v>1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4">
      <c r="A98" s="354" t="s">
        <v>58</v>
      </c>
      <c r="B98" s="357">
        <f>SUM(B83,B97)</f>
        <v>32511</v>
      </c>
      <c r="C98" s="357">
        <f t="shared" ref="C98:M98" si="20">SUM(C83,C97)</f>
        <v>30993</v>
      </c>
      <c r="D98" s="357">
        <f t="shared" si="20"/>
        <v>22096</v>
      </c>
      <c r="E98" s="357">
        <f t="shared" si="20"/>
        <v>21044</v>
      </c>
      <c r="F98" s="357">
        <f t="shared" si="20"/>
        <v>4073</v>
      </c>
      <c r="G98" s="357">
        <f t="shared" si="20"/>
        <v>4141</v>
      </c>
      <c r="H98" s="357">
        <f t="shared" si="20"/>
        <v>3937</v>
      </c>
      <c r="I98" s="357">
        <f t="shared" si="20"/>
        <v>3746</v>
      </c>
      <c r="J98" s="357">
        <f t="shared" si="20"/>
        <v>1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5"/>
    <row r="101" spans="1:13" x14ac:dyDescent="0.3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3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35">
      <c r="A105" s="336" t="s">
        <v>55</v>
      </c>
      <c r="B105" s="341">
        <v>537</v>
      </c>
      <c r="C105" s="341">
        <v>463</v>
      </c>
      <c r="D105" s="341">
        <v>295</v>
      </c>
      <c r="E105" s="341">
        <v>262</v>
      </c>
      <c r="F105" s="341">
        <v>61</v>
      </c>
      <c r="G105" s="341">
        <v>59</v>
      </c>
      <c r="H105" s="341">
        <v>58</v>
      </c>
      <c r="I105" s="341">
        <v>54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5">
      <c r="A107" s="336" t="s">
        <v>43</v>
      </c>
      <c r="B107" s="341">
        <v>4565</v>
      </c>
      <c r="C107" s="341">
        <v>4414</v>
      </c>
      <c r="D107" s="341">
        <v>4068</v>
      </c>
      <c r="E107" s="341">
        <v>4040</v>
      </c>
      <c r="F107" s="341">
        <v>845</v>
      </c>
      <c r="G107" s="341">
        <v>874</v>
      </c>
      <c r="H107" s="341">
        <v>818</v>
      </c>
      <c r="I107" s="341">
        <v>662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4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5">
      <c r="A109" s="336" t="s">
        <v>52</v>
      </c>
      <c r="B109" s="341">
        <v>5725</v>
      </c>
      <c r="C109" s="341">
        <v>6211</v>
      </c>
      <c r="D109" s="341">
        <v>3594</v>
      </c>
      <c r="E109" s="341">
        <v>3567</v>
      </c>
      <c r="F109" s="341">
        <v>795</v>
      </c>
      <c r="G109" s="341">
        <v>808</v>
      </c>
      <c r="H109" s="341">
        <v>760</v>
      </c>
      <c r="I109" s="341">
        <v>749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5">
      <c r="A110" s="336" t="s">
        <v>51</v>
      </c>
      <c r="B110" s="341">
        <v>653</v>
      </c>
      <c r="C110" s="341">
        <v>782</v>
      </c>
      <c r="D110" s="341">
        <v>520</v>
      </c>
      <c r="E110" s="341">
        <v>631</v>
      </c>
      <c r="F110" s="341">
        <v>93</v>
      </c>
      <c r="G110" s="341">
        <v>141</v>
      </c>
      <c r="H110" s="341">
        <v>92</v>
      </c>
      <c r="I110" s="341">
        <v>119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5">
      <c r="A111" s="336" t="s">
        <v>50</v>
      </c>
      <c r="B111" s="341">
        <v>927</v>
      </c>
      <c r="C111" s="341">
        <v>1025</v>
      </c>
      <c r="D111" s="341">
        <v>730</v>
      </c>
      <c r="E111" s="341">
        <v>734</v>
      </c>
      <c r="F111" s="341">
        <v>43</v>
      </c>
      <c r="G111" s="341">
        <v>50</v>
      </c>
      <c r="H111" s="341">
        <v>41</v>
      </c>
      <c r="I111" s="341">
        <v>38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24</v>
      </c>
      <c r="H112" s="341">
        <v>36</v>
      </c>
      <c r="I112" s="341">
        <v>17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4">
      <c r="A113" s="345" t="s">
        <v>48</v>
      </c>
      <c r="B113" s="341">
        <v>1571</v>
      </c>
      <c r="C113" s="341">
        <v>1438</v>
      </c>
      <c r="D113" s="341">
        <v>1285</v>
      </c>
      <c r="E113" s="341">
        <v>1211</v>
      </c>
      <c r="F113" s="341">
        <v>218</v>
      </c>
      <c r="G113" s="341">
        <v>226</v>
      </c>
      <c r="H113" s="341">
        <v>215</v>
      </c>
      <c r="I113" s="341">
        <v>184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5">
      <c r="A114" s="346" t="s">
        <v>5</v>
      </c>
      <c r="B114" s="344">
        <f>SUM(B105:B113)</f>
        <v>14291</v>
      </c>
      <c r="C114" s="344">
        <f t="shared" ref="C114:M114" si="21">SUM(C105:C113)</f>
        <v>14531</v>
      </c>
      <c r="D114" s="344">
        <f t="shared" si="21"/>
        <v>10778</v>
      </c>
      <c r="E114" s="344">
        <f t="shared" si="21"/>
        <v>10621</v>
      </c>
      <c r="F114" s="344">
        <f t="shared" si="21"/>
        <v>2096</v>
      </c>
      <c r="G114" s="344">
        <f t="shared" si="21"/>
        <v>2187</v>
      </c>
      <c r="H114" s="344">
        <f t="shared" si="21"/>
        <v>2024</v>
      </c>
      <c r="I114" s="344">
        <f t="shared" si="21"/>
        <v>1828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3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35">
      <c r="A119" s="336" t="s">
        <v>55</v>
      </c>
      <c r="B119" s="341">
        <v>99</v>
      </c>
      <c r="C119" s="341">
        <v>95</v>
      </c>
      <c r="D119" s="341">
        <v>36</v>
      </c>
      <c r="E119" s="341">
        <v>35</v>
      </c>
      <c r="F119" s="341">
        <v>11</v>
      </c>
      <c r="G119" s="341">
        <v>13</v>
      </c>
      <c r="H119" s="341">
        <v>10</v>
      </c>
      <c r="I119" s="341">
        <v>13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5">
      <c r="A121" s="336" t="s">
        <v>43</v>
      </c>
      <c r="B121" s="341">
        <v>689</v>
      </c>
      <c r="C121" s="341">
        <v>697</v>
      </c>
      <c r="D121" s="341">
        <v>476</v>
      </c>
      <c r="E121" s="341">
        <v>450</v>
      </c>
      <c r="F121" s="341">
        <v>77</v>
      </c>
      <c r="G121" s="341">
        <v>84</v>
      </c>
      <c r="H121" s="341">
        <v>75</v>
      </c>
      <c r="I121" s="341">
        <v>84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5">
      <c r="A123" s="336" t="s">
        <v>52</v>
      </c>
      <c r="B123" s="341">
        <v>987</v>
      </c>
      <c r="C123" s="341">
        <v>877</v>
      </c>
      <c r="D123" s="341">
        <v>579</v>
      </c>
      <c r="E123" s="341">
        <v>549</v>
      </c>
      <c r="F123" s="341">
        <v>173</v>
      </c>
      <c r="G123" s="341">
        <v>163</v>
      </c>
      <c r="H123" s="341">
        <v>169</v>
      </c>
      <c r="I123" s="341">
        <v>161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5">
      <c r="A124" s="336" t="s">
        <v>51</v>
      </c>
      <c r="B124" s="341">
        <v>146</v>
      </c>
      <c r="C124" s="341">
        <v>200</v>
      </c>
      <c r="D124" s="341">
        <v>71</v>
      </c>
      <c r="E124" s="341">
        <v>114</v>
      </c>
      <c r="F124" s="341">
        <v>17</v>
      </c>
      <c r="G124" s="341">
        <v>17</v>
      </c>
      <c r="H124" s="341">
        <v>17</v>
      </c>
      <c r="I124" s="341">
        <v>16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5">
      <c r="A125" s="336" t="s">
        <v>50</v>
      </c>
      <c r="B125" s="341">
        <v>152</v>
      </c>
      <c r="C125" s="341">
        <v>153</v>
      </c>
      <c r="D125" s="341">
        <v>97</v>
      </c>
      <c r="E125" s="341">
        <v>100</v>
      </c>
      <c r="F125" s="341">
        <v>9</v>
      </c>
      <c r="G125" s="341">
        <v>10</v>
      </c>
      <c r="H125" s="341">
        <v>9</v>
      </c>
      <c r="I125" s="341">
        <v>10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4</v>
      </c>
      <c r="G126" s="341">
        <v>2</v>
      </c>
      <c r="H126" s="341">
        <v>3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4">
      <c r="A127" s="345" t="s">
        <v>48</v>
      </c>
      <c r="B127" s="341">
        <v>657</v>
      </c>
      <c r="C127" s="341">
        <v>575</v>
      </c>
      <c r="D127" s="341">
        <v>376</v>
      </c>
      <c r="E127" s="341">
        <v>360</v>
      </c>
      <c r="F127" s="341">
        <v>86</v>
      </c>
      <c r="G127" s="341">
        <v>75</v>
      </c>
      <c r="H127" s="341">
        <v>84</v>
      </c>
      <c r="I127" s="341">
        <v>72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5" thickTop="1" thickBot="1" x14ac:dyDescent="0.4">
      <c r="A128" s="346" t="s">
        <v>5</v>
      </c>
      <c r="B128" s="344">
        <f t="shared" ref="B128:M128" si="22">SUM(B119:B127)</f>
        <v>2774</v>
      </c>
      <c r="C128" s="344">
        <f t="shared" si="22"/>
        <v>2628</v>
      </c>
      <c r="D128" s="344">
        <f t="shared" si="22"/>
        <v>1663</v>
      </c>
      <c r="E128" s="344">
        <f t="shared" si="22"/>
        <v>1624</v>
      </c>
      <c r="F128" s="344">
        <f t="shared" si="22"/>
        <v>379</v>
      </c>
      <c r="G128" s="344">
        <f t="shared" si="22"/>
        <v>364</v>
      </c>
      <c r="H128" s="344">
        <f t="shared" si="22"/>
        <v>368</v>
      </c>
      <c r="I128" s="344">
        <f t="shared" si="22"/>
        <v>358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4">
      <c r="A129" s="354" t="s">
        <v>59</v>
      </c>
      <c r="B129" s="357">
        <f>SUM(B114,B128)</f>
        <v>17065</v>
      </c>
      <c r="C129" s="357">
        <f t="shared" ref="C129:M129" si="23">SUM(C114,C128)</f>
        <v>17159</v>
      </c>
      <c r="D129" s="357">
        <f t="shared" si="23"/>
        <v>12441</v>
      </c>
      <c r="E129" s="357">
        <f t="shared" si="23"/>
        <v>12245</v>
      </c>
      <c r="F129" s="357">
        <f t="shared" si="23"/>
        <v>2475</v>
      </c>
      <c r="G129" s="357">
        <f t="shared" si="23"/>
        <v>2551</v>
      </c>
      <c r="H129" s="357">
        <f t="shared" si="23"/>
        <v>2392</v>
      </c>
      <c r="I129" s="357">
        <f t="shared" si="23"/>
        <v>2186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3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3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5">
      <c r="A138" s="336" t="s">
        <v>43</v>
      </c>
      <c r="B138" s="341">
        <v>159</v>
      </c>
      <c r="C138" s="341">
        <v>141</v>
      </c>
      <c r="D138" s="341">
        <v>151</v>
      </c>
      <c r="E138" s="341">
        <v>133</v>
      </c>
      <c r="F138" s="341">
        <v>36</v>
      </c>
      <c r="G138" s="341">
        <v>35</v>
      </c>
      <c r="H138" s="341">
        <v>35</v>
      </c>
      <c r="I138" s="341">
        <v>34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5">
      <c r="A140" s="336" t="s">
        <v>52</v>
      </c>
      <c r="B140" s="341">
        <v>666</v>
      </c>
      <c r="C140" s="341">
        <v>553</v>
      </c>
      <c r="D140" s="341">
        <v>439</v>
      </c>
      <c r="E140" s="341">
        <v>342</v>
      </c>
      <c r="F140" s="341">
        <v>82</v>
      </c>
      <c r="G140" s="341">
        <v>67</v>
      </c>
      <c r="H140" s="341">
        <v>79</v>
      </c>
      <c r="I140" s="341">
        <v>64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4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5</v>
      </c>
      <c r="G144" s="341">
        <v>6</v>
      </c>
      <c r="H144" s="341">
        <v>5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744</v>
      </c>
      <c r="E145" s="344">
        <f t="shared" si="24"/>
        <v>606</v>
      </c>
      <c r="F145" s="344">
        <f t="shared" si="24"/>
        <v>136</v>
      </c>
      <c r="G145" s="344">
        <f t="shared" si="24"/>
        <v>121</v>
      </c>
      <c r="H145" s="344">
        <f t="shared" si="24"/>
        <v>131</v>
      </c>
      <c r="I145" s="344">
        <f t="shared" si="24"/>
        <v>115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3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35">
      <c r="A150" s="336" t="s">
        <v>55</v>
      </c>
      <c r="B150" s="341">
        <v>3</v>
      </c>
      <c r="C150" s="341">
        <v>6</v>
      </c>
      <c r="D150" s="341">
        <v>1</v>
      </c>
      <c r="E150" s="341">
        <v>6</v>
      </c>
      <c r="F150" s="341">
        <v>1</v>
      </c>
      <c r="G150" s="341">
        <v>4</v>
      </c>
      <c r="H150" s="341">
        <v>1</v>
      </c>
      <c r="I150" s="341">
        <v>4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5">
      <c r="A152" s="336" t="s">
        <v>43</v>
      </c>
      <c r="B152" s="341">
        <v>37</v>
      </c>
      <c r="C152" s="341">
        <v>17</v>
      </c>
      <c r="D152" s="341">
        <v>33</v>
      </c>
      <c r="E152" s="341">
        <v>19</v>
      </c>
      <c r="F152" s="341">
        <v>6</v>
      </c>
      <c r="G152" s="341">
        <v>3</v>
      </c>
      <c r="H152" s="341">
        <v>5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5">
      <c r="A154" s="336" t="s">
        <v>52</v>
      </c>
      <c r="B154" s="341">
        <v>95</v>
      </c>
      <c r="C154" s="341">
        <v>65</v>
      </c>
      <c r="D154" s="341">
        <v>69</v>
      </c>
      <c r="E154" s="341">
        <v>63</v>
      </c>
      <c r="F154" s="341">
        <v>18</v>
      </c>
      <c r="G154" s="341">
        <v>23</v>
      </c>
      <c r="H154" s="341">
        <v>18</v>
      </c>
      <c r="I154" s="341">
        <v>23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5">
      <c r="A155" s="336" t="s">
        <v>51</v>
      </c>
      <c r="B155" s="341">
        <v>1</v>
      </c>
      <c r="C155" s="341">
        <v>5</v>
      </c>
      <c r="D155" s="341">
        <v>4</v>
      </c>
      <c r="E155" s="341">
        <v>2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1</v>
      </c>
      <c r="G156" s="341">
        <v>2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4">
      <c r="A158" s="345" t="s">
        <v>48</v>
      </c>
      <c r="B158" s="341">
        <v>23</v>
      </c>
      <c r="C158" s="341">
        <v>21</v>
      </c>
      <c r="D158" s="341">
        <v>23</v>
      </c>
      <c r="E158" s="341">
        <v>25</v>
      </c>
      <c r="F158" s="341">
        <v>8</v>
      </c>
      <c r="G158" s="341">
        <v>8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5" thickTop="1" thickBot="1" x14ac:dyDescent="0.4">
      <c r="A159" s="346" t="s">
        <v>5</v>
      </c>
      <c r="B159" s="344">
        <f t="shared" ref="B159:M159" si="25">SUM(B150:B158)</f>
        <v>167</v>
      </c>
      <c r="C159" s="344">
        <f t="shared" si="25"/>
        <v>134</v>
      </c>
      <c r="D159" s="344">
        <f t="shared" si="25"/>
        <v>137</v>
      </c>
      <c r="E159" s="344">
        <f t="shared" si="25"/>
        <v>134</v>
      </c>
      <c r="F159" s="344">
        <f t="shared" si="25"/>
        <v>35</v>
      </c>
      <c r="G159" s="344">
        <f t="shared" si="25"/>
        <v>40</v>
      </c>
      <c r="H159" s="344">
        <f t="shared" si="25"/>
        <v>33</v>
      </c>
      <c r="I159" s="344">
        <f t="shared" si="25"/>
        <v>40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4">
      <c r="A160" s="365" t="s">
        <v>71</v>
      </c>
      <c r="B160" s="357">
        <f>SUM(B145,B159)</f>
        <v>1187</v>
      </c>
      <c r="C160" s="357">
        <f t="shared" ref="C160:M160" si="26">SUM(C145,C159)</f>
        <v>993</v>
      </c>
      <c r="D160" s="357">
        <f t="shared" si="26"/>
        <v>881</v>
      </c>
      <c r="E160" s="357">
        <f t="shared" si="26"/>
        <v>740</v>
      </c>
      <c r="F160" s="357">
        <f t="shared" si="26"/>
        <v>171</v>
      </c>
      <c r="G160" s="357">
        <f t="shared" si="26"/>
        <v>161</v>
      </c>
      <c r="H160" s="357">
        <f t="shared" si="26"/>
        <v>164</v>
      </c>
      <c r="I160" s="357">
        <f t="shared" si="26"/>
        <v>155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3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35">
      <c r="A167" s="336" t="s">
        <v>55</v>
      </c>
      <c r="B167" s="341">
        <v>59</v>
      </c>
      <c r="C167" s="341">
        <v>59</v>
      </c>
      <c r="D167" s="341">
        <v>15</v>
      </c>
      <c r="E167" s="341">
        <v>22</v>
      </c>
      <c r="F167" s="341">
        <v>10</v>
      </c>
      <c r="G167" s="341">
        <v>7</v>
      </c>
      <c r="H167" s="341">
        <v>10</v>
      </c>
      <c r="I167" s="341">
        <v>7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5">
      <c r="A169" s="336" t="s">
        <v>43</v>
      </c>
      <c r="B169" s="341">
        <v>717</v>
      </c>
      <c r="C169" s="341">
        <v>597</v>
      </c>
      <c r="D169" s="341">
        <v>336</v>
      </c>
      <c r="E169" s="341">
        <v>289</v>
      </c>
      <c r="F169" s="341">
        <v>100</v>
      </c>
      <c r="G169" s="341">
        <v>77</v>
      </c>
      <c r="H169" s="341">
        <v>99</v>
      </c>
      <c r="I169" s="341">
        <v>76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5">
      <c r="A171" s="336" t="s">
        <v>52</v>
      </c>
      <c r="B171" s="341">
        <v>656</v>
      </c>
      <c r="C171" s="341">
        <v>518</v>
      </c>
      <c r="D171" s="341">
        <v>243</v>
      </c>
      <c r="E171" s="341">
        <v>250</v>
      </c>
      <c r="F171" s="341">
        <v>76</v>
      </c>
      <c r="G171" s="341">
        <v>101</v>
      </c>
      <c r="H171" s="341">
        <v>76</v>
      </c>
      <c r="I171" s="341">
        <v>101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5">
      <c r="A172" s="336" t="s">
        <v>51</v>
      </c>
      <c r="B172" s="341">
        <v>65</v>
      </c>
      <c r="C172" s="341">
        <v>93</v>
      </c>
      <c r="D172" s="341">
        <v>19</v>
      </c>
      <c r="E172" s="341">
        <v>39</v>
      </c>
      <c r="F172" s="341">
        <v>3</v>
      </c>
      <c r="G172" s="341">
        <v>10</v>
      </c>
      <c r="H172" s="341">
        <v>3</v>
      </c>
      <c r="I172" s="341">
        <v>10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5">
      <c r="A173" s="336" t="s">
        <v>50</v>
      </c>
      <c r="B173" s="341">
        <v>225</v>
      </c>
      <c r="C173" s="341">
        <v>279</v>
      </c>
      <c r="D173" s="341">
        <v>74</v>
      </c>
      <c r="E173" s="341">
        <v>106</v>
      </c>
      <c r="F173" s="341">
        <v>11</v>
      </c>
      <c r="G173" s="341">
        <v>20</v>
      </c>
      <c r="H173" s="341">
        <v>11</v>
      </c>
      <c r="I173" s="341">
        <v>19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5">
      <c r="A174" s="336" t="s">
        <v>49</v>
      </c>
      <c r="B174" s="341">
        <v>20</v>
      </c>
      <c r="C174" s="341">
        <v>17</v>
      </c>
      <c r="D174" s="341">
        <v>6</v>
      </c>
      <c r="E174" s="341">
        <v>8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4">
      <c r="A175" s="345" t="s">
        <v>48</v>
      </c>
      <c r="B175" s="341">
        <v>339</v>
      </c>
      <c r="C175" s="341">
        <v>258</v>
      </c>
      <c r="D175" s="341">
        <v>115</v>
      </c>
      <c r="E175" s="341">
        <v>100</v>
      </c>
      <c r="F175" s="341">
        <v>21</v>
      </c>
      <c r="G175" s="341">
        <v>25</v>
      </c>
      <c r="H175" s="341">
        <v>21</v>
      </c>
      <c r="I175" s="341">
        <v>25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5" thickTop="1" thickBot="1" x14ac:dyDescent="0.4">
      <c r="A176" s="358" t="s">
        <v>60</v>
      </c>
      <c r="B176" s="359">
        <f>SUM(B167:B175)</f>
        <v>2085</v>
      </c>
      <c r="C176" s="359">
        <f t="shared" ref="C176:M176" si="27">SUM(C167:C175)</f>
        <v>1826</v>
      </c>
      <c r="D176" s="359">
        <f t="shared" si="27"/>
        <v>809</v>
      </c>
      <c r="E176" s="359">
        <f t="shared" si="27"/>
        <v>817</v>
      </c>
      <c r="F176" s="359">
        <f t="shared" si="27"/>
        <v>222</v>
      </c>
      <c r="G176" s="359">
        <f t="shared" si="27"/>
        <v>242</v>
      </c>
      <c r="H176" s="359">
        <f t="shared" si="27"/>
        <v>221</v>
      </c>
      <c r="I176" s="359">
        <f t="shared" si="27"/>
        <v>240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3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35">
      <c r="A183" s="336" t="s">
        <v>55</v>
      </c>
      <c r="B183" s="341">
        <v>14</v>
      </c>
      <c r="C183" s="341">
        <v>12</v>
      </c>
      <c r="D183" s="341">
        <v>12</v>
      </c>
      <c r="E183" s="341">
        <v>9</v>
      </c>
      <c r="F183" s="341">
        <v>4</v>
      </c>
      <c r="G183" s="341">
        <v>2</v>
      </c>
      <c r="H183" s="341">
        <v>4</v>
      </c>
      <c r="I183" s="341">
        <v>2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5">
      <c r="A185" s="336" t="s">
        <v>43</v>
      </c>
      <c r="B185" s="341">
        <v>80</v>
      </c>
      <c r="C185" s="341">
        <v>55</v>
      </c>
      <c r="D185" s="341">
        <v>73</v>
      </c>
      <c r="E185" s="341">
        <v>51</v>
      </c>
      <c r="F185" s="341">
        <v>16</v>
      </c>
      <c r="G185" s="341">
        <v>12</v>
      </c>
      <c r="H185" s="341">
        <v>16</v>
      </c>
      <c r="I185" s="341">
        <v>11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5">
      <c r="A187" s="336" t="s">
        <v>52</v>
      </c>
      <c r="B187" s="341">
        <v>145</v>
      </c>
      <c r="C187" s="341">
        <v>89</v>
      </c>
      <c r="D187" s="341">
        <v>115</v>
      </c>
      <c r="E187" s="341">
        <v>70</v>
      </c>
      <c r="F187" s="341">
        <v>25</v>
      </c>
      <c r="G187" s="341">
        <v>13</v>
      </c>
      <c r="H187" s="341">
        <v>24</v>
      </c>
      <c r="I187" s="341">
        <v>13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4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7</v>
      </c>
      <c r="H191" s="341">
        <v>7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176</v>
      </c>
      <c r="F192" s="344">
        <f t="shared" si="28"/>
        <v>55</v>
      </c>
      <c r="G192" s="344">
        <f t="shared" si="28"/>
        <v>39</v>
      </c>
      <c r="H192" s="344">
        <f t="shared" si="28"/>
        <v>54</v>
      </c>
      <c r="I192" s="344">
        <f t="shared" si="28"/>
        <v>37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3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35">
      <c r="A197" s="336" t="s">
        <v>55</v>
      </c>
      <c r="B197" s="341">
        <v>16</v>
      </c>
      <c r="C197" s="341">
        <v>7</v>
      </c>
      <c r="D197" s="341">
        <v>7</v>
      </c>
      <c r="E197" s="341">
        <v>5</v>
      </c>
      <c r="F197" s="341">
        <v>2</v>
      </c>
      <c r="G197" s="341">
        <v>1</v>
      </c>
      <c r="H197" s="341">
        <v>2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5">
      <c r="A199" s="336" t="s">
        <v>43</v>
      </c>
      <c r="B199" s="341">
        <v>23</v>
      </c>
      <c r="C199" s="341">
        <v>19</v>
      </c>
      <c r="D199" s="341">
        <v>21</v>
      </c>
      <c r="E199" s="341">
        <v>16</v>
      </c>
      <c r="F199" s="341">
        <v>2</v>
      </c>
      <c r="G199" s="341">
        <v>1</v>
      </c>
      <c r="H199" s="341">
        <v>2</v>
      </c>
      <c r="I199" s="341">
        <v>1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5">
      <c r="A201" s="336" t="s">
        <v>52</v>
      </c>
      <c r="B201" s="341">
        <v>46</v>
      </c>
      <c r="C201" s="341">
        <v>44</v>
      </c>
      <c r="D201" s="341">
        <v>43</v>
      </c>
      <c r="E201" s="341">
        <v>38</v>
      </c>
      <c r="F201" s="341">
        <v>11</v>
      </c>
      <c r="G201" s="341">
        <v>7</v>
      </c>
      <c r="H201" s="341">
        <v>10</v>
      </c>
      <c r="I201" s="341">
        <v>7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0</v>
      </c>
      <c r="H202" s="341">
        <v>1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4">
      <c r="A205" s="345" t="s">
        <v>48</v>
      </c>
      <c r="B205" s="341">
        <v>17</v>
      </c>
      <c r="C205" s="341">
        <v>18</v>
      </c>
      <c r="D205" s="341">
        <v>14</v>
      </c>
      <c r="E205" s="341">
        <v>16</v>
      </c>
      <c r="F205" s="341">
        <v>2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5" thickTop="1" thickBot="1" x14ac:dyDescent="0.4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96</v>
      </c>
      <c r="E206" s="344">
        <f t="shared" si="29"/>
        <v>82</v>
      </c>
      <c r="F206" s="344">
        <f t="shared" si="29"/>
        <v>19</v>
      </c>
      <c r="G206" s="344">
        <f t="shared" si="29"/>
        <v>11</v>
      </c>
      <c r="H206" s="344">
        <f t="shared" si="29"/>
        <v>17</v>
      </c>
      <c r="I206" s="344">
        <f t="shared" si="29"/>
        <v>11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4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364</v>
      </c>
      <c r="E207" s="357">
        <f t="shared" si="30"/>
        <v>258</v>
      </c>
      <c r="F207" s="357">
        <f t="shared" si="30"/>
        <v>74</v>
      </c>
      <c r="G207" s="357">
        <f t="shared" si="30"/>
        <v>50</v>
      </c>
      <c r="H207" s="357">
        <f t="shared" si="30"/>
        <v>71</v>
      </c>
      <c r="I207" s="357">
        <f t="shared" si="30"/>
        <v>48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5/28/2021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15" bestFit="1" customWidth="1"/>
    <col min="2" max="3" width="10.1796875" style="116" customWidth="1"/>
    <col min="4" max="4" width="8.7265625" style="116" bestFit="1" customWidth="1"/>
    <col min="5" max="5" width="10.7265625" style="117" customWidth="1"/>
    <col min="6" max="7" width="10.1796875" style="116" customWidth="1"/>
    <col min="8" max="8" width="8.7265625" style="116" customWidth="1"/>
    <col min="9" max="9" width="10.7265625" style="116" customWidth="1"/>
    <col min="10" max="10" width="10.26953125" style="116" customWidth="1"/>
    <col min="11" max="11" width="10.1796875" style="116" customWidth="1"/>
    <col min="12" max="12" width="7.453125" style="116" customWidth="1"/>
    <col min="13" max="13" width="9.26953125" style="116" customWidth="1"/>
    <col min="14" max="15" width="10.1796875" style="116" hidden="1" customWidth="1"/>
    <col min="16" max="16" width="6.453125" style="116" hidden="1" customWidth="1"/>
    <col min="17" max="17" width="9.54296875" style="116" hidden="1" customWidth="1"/>
    <col min="18" max="19" width="10.1796875" style="116" hidden="1" customWidth="1"/>
    <col min="20" max="20" width="7.453125" style="116" hidden="1" customWidth="1"/>
    <col min="21" max="21" width="9.7265625" style="116" hidden="1" customWidth="1"/>
    <col min="22" max="22" width="21.453125" style="298" customWidth="1"/>
    <col min="23" max="52" width="10.81640625" style="88" customWidth="1"/>
    <col min="53" max="16384" width="9.1796875" style="88"/>
  </cols>
  <sheetData>
    <row r="1" spans="1:22" ht="15.75" customHeight="1" x14ac:dyDescent="0.25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5" x14ac:dyDescent="0.25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May 28,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5" thickBot="1" x14ac:dyDescent="0.3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4" x14ac:dyDescent="0.25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28.5" thickBot="1" x14ac:dyDescent="0.3">
      <c r="A8" s="328"/>
      <c r="B8" s="42" t="str">
        <f>Summary!B7</f>
        <v>as of 5/28/21</v>
      </c>
      <c r="C8" s="42" t="str">
        <f>Summary!C7</f>
        <v>as of 5/28/20</v>
      </c>
      <c r="D8" s="379"/>
      <c r="E8" s="381"/>
      <c r="F8" s="44" t="str">
        <f>B8</f>
        <v>as of 5/28/21</v>
      </c>
      <c r="G8" s="46" t="str">
        <f>C8</f>
        <v>as of 5/28/20</v>
      </c>
      <c r="H8" s="383"/>
      <c r="I8" s="385"/>
      <c r="J8" s="48" t="str">
        <f>F8</f>
        <v>as of 5/28/21</v>
      </c>
      <c r="K8" s="50" t="str">
        <f>G8</f>
        <v>as of 5/28/20</v>
      </c>
      <c r="L8" s="395"/>
      <c r="M8" s="397"/>
      <c r="N8" s="52" t="str">
        <f>J8</f>
        <v>as of 5/28/21</v>
      </c>
      <c r="O8" s="54" t="str">
        <f>K8</f>
        <v>as of 5/28/20</v>
      </c>
      <c r="P8" s="413"/>
      <c r="Q8" s="415"/>
      <c r="R8" s="133" t="str">
        <f>N8</f>
        <v>as of 5/28/21</v>
      </c>
      <c r="S8" s="134" t="str">
        <f>O8</f>
        <v>as of 5/28/20</v>
      </c>
      <c r="T8" s="391"/>
      <c r="U8" s="393"/>
    </row>
    <row r="9" spans="1:22" s="80" customFormat="1" ht="14.5" thickBot="1" x14ac:dyDescent="0.3">
      <c r="A9" s="213" t="s">
        <v>29</v>
      </c>
      <c r="B9" s="55">
        <f>B26+B74+B42+B10+B58+B83</f>
        <v>67417</v>
      </c>
      <c r="C9" s="55">
        <f>C26+C74+C42+C10+C58+C83</f>
        <v>63463</v>
      </c>
      <c r="D9" s="55">
        <f t="shared" ref="D9" si="0">IF(ISERROR(B9-C9),"n/a",B9-C9)</f>
        <v>3954</v>
      </c>
      <c r="E9" s="56">
        <f t="shared" ref="E9" si="1">IF(ISERROR(D9/C9),"n/a",(D9/C9))</f>
        <v>6.2304019665001653E-2</v>
      </c>
      <c r="F9" s="59">
        <f>F26+F74+F42+F10+F58+F83</f>
        <v>43985</v>
      </c>
      <c r="G9" s="59">
        <f>G26+G74+G42+G10+G58+G83</f>
        <v>41585</v>
      </c>
      <c r="H9" s="368">
        <f>IF(ISERROR(F9-G9),"n/a",F9-G9)</f>
        <v>2400</v>
      </c>
      <c r="I9" s="60">
        <f t="shared" ref="I9" si="2">IF(ISERROR(H9/G9),"n/a",(H9/G9))</f>
        <v>5.7713117710712997E-2</v>
      </c>
      <c r="J9" s="57">
        <f>J26+J74+J42+J10+J58+J83</f>
        <v>8015</v>
      </c>
      <c r="K9" s="57">
        <f>K26+K74+K42+K10+K58+K83</f>
        <v>7306</v>
      </c>
      <c r="L9" s="58">
        <f t="shared" ref="L9" si="3">IF(ISERROR(J9-K9),"n/a",J9-K9)</f>
        <v>709</v>
      </c>
      <c r="M9" s="61">
        <f t="shared" ref="M9" si="4">IF(ISERROR(L9/K9),"n/a",(L9/K9))</f>
        <v>9.7043525869148647E-2</v>
      </c>
      <c r="N9" s="62">
        <f>N26+N74+N42+N10+N58+N83</f>
        <v>1</v>
      </c>
      <c r="O9" s="62">
        <f>O26+O74+O42+O10+O58+O83</f>
        <v>0</v>
      </c>
      <c r="P9" s="369">
        <f t="shared" ref="P9" si="5">IF(ISERROR(N9-O9),"n/a",N9-O9)</f>
        <v>1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37</v>
      </c>
      <c r="B10" s="64">
        <f>B11+B18</f>
        <v>14142</v>
      </c>
      <c r="C10" s="65">
        <f>C11+C18</f>
        <v>12196</v>
      </c>
      <c r="D10" s="66">
        <f t="shared" ref="D10:D25" si="9">IF(ISERROR(B10-C10),"n/a",B10-C10)</f>
        <v>1946</v>
      </c>
      <c r="E10" s="67">
        <f t="shared" ref="E10:E25" si="10">IF(ISERROR(D10/C10),"n/a",(D10/C10))</f>
        <v>0.15956051164316168</v>
      </c>
      <c r="F10" s="68">
        <f>F11+F18</f>
        <v>7394</v>
      </c>
      <c r="G10" s="69">
        <f>G11+G18</f>
        <v>6481</v>
      </c>
      <c r="H10" s="70">
        <f t="shared" ref="H10:H24" si="11">IF(ISERROR(F10-G10),"n/a",F10-G10)</f>
        <v>913</v>
      </c>
      <c r="I10" s="71">
        <f t="shared" ref="I10:I25" si="12">IF(ISERROR(H10/G10),"n/a",(H10/G10))</f>
        <v>0.14087332201820707</v>
      </c>
      <c r="J10" s="72">
        <f>J11+J18</f>
        <v>1230</v>
      </c>
      <c r="K10" s="73">
        <f>K11+K18</f>
        <v>931</v>
      </c>
      <c r="L10" s="74">
        <f t="shared" ref="L10:L24" si="13">IF(ISERROR(J10-K10),"n/a",J10-K10)</f>
        <v>299</v>
      </c>
      <c r="M10" s="75">
        <f t="shared" ref="M10:M25" si="14">IF(ISERROR(L10/K10),"n/a",(L10/K10))</f>
        <v>0.32116004296455425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</v>
      </c>
      <c r="B11" s="64">
        <f>B12+B16+B14</f>
        <v>11254</v>
      </c>
      <c r="C11" s="65">
        <f>C12+C14+C16</f>
        <v>9521</v>
      </c>
      <c r="D11" s="66">
        <f t="shared" si="9"/>
        <v>1733</v>
      </c>
      <c r="E11" s="67">
        <f t="shared" si="10"/>
        <v>0.18201869551517696</v>
      </c>
      <c r="F11" s="68">
        <f>F12+F16+F14</f>
        <v>6225</v>
      </c>
      <c r="G11" s="69">
        <f>G12+G16+G14</f>
        <v>5403</v>
      </c>
      <c r="H11" s="70">
        <f t="shared" si="11"/>
        <v>822</v>
      </c>
      <c r="I11" s="71">
        <f t="shared" si="12"/>
        <v>0.1521377012770683</v>
      </c>
      <c r="J11" s="72">
        <f>J12+J16+J14</f>
        <v>959</v>
      </c>
      <c r="K11" s="73">
        <f>K12+K16+K14</f>
        <v>689</v>
      </c>
      <c r="L11" s="74">
        <f t="shared" si="13"/>
        <v>270</v>
      </c>
      <c r="M11" s="75">
        <f t="shared" si="14"/>
        <v>0.39187227866473151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31</v>
      </c>
      <c r="B12" s="106">
        <f>B13</f>
        <v>9875</v>
      </c>
      <c r="C12" s="107">
        <f>C13</f>
        <v>8427</v>
      </c>
      <c r="D12" s="108">
        <f t="shared" ref="D12:D15" si="19">IF(ISERROR(B12-C12),"n/a",B12-C12)</f>
        <v>1448</v>
      </c>
      <c r="E12" s="109">
        <f t="shared" ref="E12:E15" si="20">IF(ISERROR(D12/C12),"n/a",(D12/C12))</f>
        <v>0.17182864601874925</v>
      </c>
      <c r="F12" s="194">
        <f>F13</f>
        <v>5183</v>
      </c>
      <c r="G12" s="195">
        <f>G13</f>
        <v>4554</v>
      </c>
      <c r="H12" s="110">
        <f t="shared" ref="H12:H15" si="21">IF(ISERROR(F12-G12),"n/a",F12-G12)</f>
        <v>629</v>
      </c>
      <c r="I12" s="111">
        <f t="shared" ref="I12:I15" si="22">IF(ISERROR(H12/G12),"n/a",(H12/G12))</f>
        <v>0.13812033377250768</v>
      </c>
      <c r="J12" s="196">
        <f>J13</f>
        <v>902</v>
      </c>
      <c r="K12" s="197">
        <f>K13</f>
        <v>623</v>
      </c>
      <c r="L12" s="112">
        <f t="shared" ref="L12:L15" si="23">IF(ISERROR(J12-K12),"n/a",J12-K12)</f>
        <v>279</v>
      </c>
      <c r="M12" s="113">
        <f t="shared" ref="M12:M15" si="24">IF(ISERROR(L12/K12),"n/a",(L12/K12))</f>
        <v>0.4478330658105939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3">
      <c r="A13" s="41" t="s">
        <v>20</v>
      </c>
      <c r="B13" s="311">
        <v>9875</v>
      </c>
      <c r="C13" s="312">
        <v>8427</v>
      </c>
      <c r="D13" s="120">
        <f t="shared" si="19"/>
        <v>1448</v>
      </c>
      <c r="E13" s="321">
        <f t="shared" si="20"/>
        <v>0.17182864601874925</v>
      </c>
      <c r="F13" s="313">
        <v>5183</v>
      </c>
      <c r="G13" s="314">
        <v>4554</v>
      </c>
      <c r="H13" s="124">
        <f t="shared" si="21"/>
        <v>629</v>
      </c>
      <c r="I13" s="125">
        <f t="shared" si="22"/>
        <v>0.13812033377250768</v>
      </c>
      <c r="J13" s="315">
        <v>902</v>
      </c>
      <c r="K13" s="316">
        <v>623</v>
      </c>
      <c r="L13" s="128">
        <f t="shared" si="23"/>
        <v>279</v>
      </c>
      <c r="M13" s="129">
        <f t="shared" si="24"/>
        <v>0.4478330658105939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645</v>
      </c>
      <c r="G14" s="195">
        <f>G15</f>
        <v>613</v>
      </c>
      <c r="H14" s="110">
        <f t="shared" si="21"/>
        <v>32</v>
      </c>
      <c r="I14" s="111">
        <f t="shared" si="22"/>
        <v>5.2202283849918436E-2</v>
      </c>
      <c r="J14" s="196">
        <f>J15</f>
        <v>43</v>
      </c>
      <c r="K14" s="197">
        <f>K15</f>
        <v>47</v>
      </c>
      <c r="L14" s="112">
        <f t="shared" si="23"/>
        <v>-4</v>
      </c>
      <c r="M14" s="113">
        <f t="shared" si="24"/>
        <v>-8.5106382978723402E-2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ht="13" x14ac:dyDescent="0.25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645</v>
      </c>
      <c r="G15" s="123">
        <v>613</v>
      </c>
      <c r="H15" s="124">
        <f t="shared" si="21"/>
        <v>32</v>
      </c>
      <c r="I15" s="125">
        <f t="shared" si="22"/>
        <v>5.2202283849918436E-2</v>
      </c>
      <c r="J15" s="126">
        <v>43</v>
      </c>
      <c r="K15" s="127">
        <v>47</v>
      </c>
      <c r="L15" s="128">
        <f t="shared" si="23"/>
        <v>-4</v>
      </c>
      <c r="M15" s="129">
        <f t="shared" si="24"/>
        <v>-8.5106382978723402E-2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14</v>
      </c>
      <c r="K16" s="197">
        <f>K17</f>
        <v>19</v>
      </c>
      <c r="L16" s="112">
        <f t="shared" si="13"/>
        <v>-5</v>
      </c>
      <c r="M16" s="113">
        <f t="shared" si="14"/>
        <v>-0.26315789473684209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3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14</v>
      </c>
      <c r="K17" s="127">
        <v>19</v>
      </c>
      <c r="L17" s="128">
        <f t="shared" si="13"/>
        <v>-5</v>
      </c>
      <c r="M17" s="129">
        <f t="shared" si="14"/>
        <v>-0.26315789473684209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8</v>
      </c>
      <c r="B18" s="64">
        <f>B19+B24+B22</f>
        <v>2888</v>
      </c>
      <c r="C18" s="65">
        <f>C19+C22+C24</f>
        <v>2675</v>
      </c>
      <c r="D18" s="66">
        <f t="shared" si="9"/>
        <v>213</v>
      </c>
      <c r="E18" s="67">
        <f t="shared" si="10"/>
        <v>7.9626168224299063E-2</v>
      </c>
      <c r="F18" s="68">
        <f>F19+F24+F22</f>
        <v>1169</v>
      </c>
      <c r="G18" s="69">
        <f>G19+G24+G22</f>
        <v>1078</v>
      </c>
      <c r="H18" s="70">
        <f t="shared" si="11"/>
        <v>91</v>
      </c>
      <c r="I18" s="71">
        <f t="shared" si="12"/>
        <v>8.4415584415584416E-2</v>
      </c>
      <c r="J18" s="72">
        <f>J19+J24+J22</f>
        <v>271</v>
      </c>
      <c r="K18" s="73">
        <f>K19+K24+K22</f>
        <v>242</v>
      </c>
      <c r="L18" s="74">
        <f t="shared" si="13"/>
        <v>29</v>
      </c>
      <c r="M18" s="75">
        <f t="shared" si="14"/>
        <v>0.11983471074380166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31</v>
      </c>
      <c r="B19" s="257">
        <f>SUM(B20:B21)</f>
        <v>2600</v>
      </c>
      <c r="C19" s="258">
        <f>SUM(C20:C21)</f>
        <v>2420</v>
      </c>
      <c r="D19" s="247">
        <f t="shared" si="9"/>
        <v>180</v>
      </c>
      <c r="E19" s="248">
        <f t="shared" si="10"/>
        <v>7.43801652892562E-2</v>
      </c>
      <c r="F19" s="259">
        <f>SUM(F20:F21)</f>
        <v>1055</v>
      </c>
      <c r="G19" s="260">
        <f>SUM(G20:G21)</f>
        <v>960</v>
      </c>
      <c r="H19" s="261">
        <f t="shared" si="11"/>
        <v>95</v>
      </c>
      <c r="I19" s="262">
        <f t="shared" si="12"/>
        <v>9.8958333333333329E-2</v>
      </c>
      <c r="J19" s="263">
        <f>SUM(J20:J21)</f>
        <v>245</v>
      </c>
      <c r="K19" s="264">
        <f>SUM(K20:K21)</f>
        <v>217</v>
      </c>
      <c r="L19" s="265">
        <f t="shared" si="13"/>
        <v>28</v>
      </c>
      <c r="M19" s="266">
        <f t="shared" si="14"/>
        <v>0.12903225806451613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20</v>
      </c>
      <c r="B20" s="118">
        <v>2542</v>
      </c>
      <c r="C20" s="119">
        <v>2296</v>
      </c>
      <c r="D20" s="202">
        <f t="shared" si="9"/>
        <v>246</v>
      </c>
      <c r="E20" s="267">
        <f t="shared" si="10"/>
        <v>0.10714285714285714</v>
      </c>
      <c r="F20" s="122">
        <v>1034</v>
      </c>
      <c r="G20" s="123">
        <v>958</v>
      </c>
      <c r="H20" s="124">
        <f>IF(ISERROR(F20-G20),"n/a",F20-G20)</f>
        <v>76</v>
      </c>
      <c r="I20" s="125">
        <f>IF(ISERROR(H20/G20),"n/a",(H20/G20))</f>
        <v>7.9331941544885182E-2</v>
      </c>
      <c r="J20" s="126">
        <v>245</v>
      </c>
      <c r="K20" s="127">
        <v>217</v>
      </c>
      <c r="L20" s="128">
        <f>IF(ISERROR(J20-K20),"n/a",J20-K20)</f>
        <v>28</v>
      </c>
      <c r="M20" s="129">
        <f>IF(ISERROR(L20/K20),"n/a",(L20/K20))</f>
        <v>0.12903225806451613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21</v>
      </c>
      <c r="G21" s="123">
        <v>2</v>
      </c>
      <c r="H21" s="124">
        <f>IF(ISERROR(F21-G21),"n/a",F21-G21)</f>
        <v>19</v>
      </c>
      <c r="I21" s="125">
        <f>IF(ISERROR(H21/G21),"n/a",(H21/G21))</f>
        <v>9.5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30</v>
      </c>
      <c r="B22" s="106">
        <f>B23</f>
        <v>238</v>
      </c>
      <c r="C22" s="107">
        <f>C23</f>
        <v>229</v>
      </c>
      <c r="D22" s="108">
        <f>IF(ISERROR(B22-C22),"n/a",B22-C22)</f>
        <v>9</v>
      </c>
      <c r="E22" s="109">
        <f>IF(ISERROR(D22/C22),"n/a",(D22/C22))</f>
        <v>3.9301310043668124E-2</v>
      </c>
      <c r="F22" s="194">
        <f>F23</f>
        <v>107</v>
      </c>
      <c r="G22" s="195">
        <f>G23</f>
        <v>112</v>
      </c>
      <c r="H22" s="110">
        <f>IF(ISERROR(F22-G22),"n/a",F22-G22)</f>
        <v>-5</v>
      </c>
      <c r="I22" s="111">
        <f>IF(ISERROR(H22/G22),"n/a",(H22/G22))</f>
        <v>-4.4642857142857144E-2</v>
      </c>
      <c r="J22" s="196">
        <f>J23</f>
        <v>24</v>
      </c>
      <c r="K22" s="197">
        <f>K23</f>
        <v>24</v>
      </c>
      <c r="L22" s="112">
        <f>IF(ISERROR(J22-K22),"n/a",J22-K22)</f>
        <v>0</v>
      </c>
      <c r="M22" s="113">
        <f>IF(ISERROR(L22/K22),"n/a",(L22/K22))</f>
        <v>0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ht="13" x14ac:dyDescent="0.25">
      <c r="A23" s="41" t="s">
        <v>20</v>
      </c>
      <c r="B23" s="118">
        <v>238</v>
      </c>
      <c r="C23" s="119">
        <v>229</v>
      </c>
      <c r="D23" s="108">
        <f>IF(ISERROR(B23-C23),"n/a",B23-C23)</f>
        <v>9</v>
      </c>
      <c r="E23" s="121">
        <f>IF(ISERROR(D23/C23),"n/a",(D23/C23))</f>
        <v>3.9301310043668124E-2</v>
      </c>
      <c r="F23" s="122">
        <v>107</v>
      </c>
      <c r="G23" s="123">
        <v>112</v>
      </c>
      <c r="H23" s="124">
        <f>IF(ISERROR(F23-G23),"n/a",F23-G23)</f>
        <v>-5</v>
      </c>
      <c r="I23" s="125">
        <f>IF(ISERROR(H23/G23),"n/a",(H23/G23))</f>
        <v>-4.4642857142857144E-2</v>
      </c>
      <c r="J23" s="126">
        <v>24</v>
      </c>
      <c r="K23" s="127">
        <v>24</v>
      </c>
      <c r="L23" s="128">
        <f>IF(ISERROR(J23-K23),"n/a",J23-K23)</f>
        <v>0</v>
      </c>
      <c r="M23" s="129">
        <f>IF(ISERROR(L23/K23),"n/a",(L23/K23))</f>
        <v>0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7</v>
      </c>
      <c r="G24" s="195">
        <f>G25</f>
        <v>6</v>
      </c>
      <c r="H24" s="110">
        <f t="shared" si="11"/>
        <v>1</v>
      </c>
      <c r="I24" s="111">
        <f t="shared" si="12"/>
        <v>0.16666666666666666</v>
      </c>
      <c r="J24" s="196">
        <f>J25</f>
        <v>2</v>
      </c>
      <c r="K24" s="197">
        <f>K25</f>
        <v>1</v>
      </c>
      <c r="L24" s="112">
        <f t="shared" si="13"/>
        <v>1</v>
      </c>
      <c r="M24" s="113">
        <f t="shared" si="14"/>
        <v>1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3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7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1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21</v>
      </c>
      <c r="B26" s="64">
        <f>B27+B34</f>
        <v>32511</v>
      </c>
      <c r="C26" s="65">
        <f>C27+C34</f>
        <v>30993</v>
      </c>
      <c r="D26" s="66">
        <f t="shared" ref="D26:D33" si="33">IF(ISERROR(B26-C26),"n/a",B26-C26)</f>
        <v>1518</v>
      </c>
      <c r="E26" s="67">
        <f t="shared" ref="E26:E33" si="34">IF(ISERROR(D26/C26),"n/a",(D26/C26))</f>
        <v>4.8978801664892074E-2</v>
      </c>
      <c r="F26" s="68">
        <f>F27+F34</f>
        <v>22096</v>
      </c>
      <c r="G26" s="69">
        <f>G27+G34</f>
        <v>21044</v>
      </c>
      <c r="H26" s="70">
        <f t="shared" ref="H26:H33" si="35">IF(ISERROR(F26-G26),"n/a",F26-G26)</f>
        <v>1052</v>
      </c>
      <c r="I26" s="71">
        <f t="shared" ref="I26:I33" si="36">IF(ISERROR(H26/G26),"n/a",(H26/G26))</f>
        <v>4.9990496103402393E-2</v>
      </c>
      <c r="J26" s="72">
        <f>J27+J34</f>
        <v>3937</v>
      </c>
      <c r="K26" s="73">
        <f>K27+K34</f>
        <v>3746</v>
      </c>
      <c r="L26" s="74">
        <f t="shared" ref="L26:L33" si="37">IF(ISERROR(J26-K26),"n/a",J26-K26)</f>
        <v>191</v>
      </c>
      <c r="M26" s="75">
        <f t="shared" ref="M26:M33" si="38">IF(ISERROR(L26/K26),"n/a",(L26/K26))</f>
        <v>5.0987720234917246E-2</v>
      </c>
      <c r="N26" s="76">
        <f>N27+N34</f>
        <v>1</v>
      </c>
      <c r="O26" s="77">
        <f>O27+O34</f>
        <v>0</v>
      </c>
      <c r="P26" s="78">
        <f t="shared" ref="P26:P33" si="39">IF(ISERROR(N26-O26),"n/a",N26-O26)</f>
        <v>1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</v>
      </c>
      <c r="B27" s="64">
        <f>B28+B32+B30</f>
        <v>25790</v>
      </c>
      <c r="C27" s="65">
        <f>C28+C32+C30</f>
        <v>24313</v>
      </c>
      <c r="D27" s="66">
        <f t="shared" si="33"/>
        <v>1477</v>
      </c>
      <c r="E27" s="67">
        <f t="shared" si="34"/>
        <v>6.0749393328671901E-2</v>
      </c>
      <c r="F27" s="68">
        <f>F28+F32+F30</f>
        <v>16751</v>
      </c>
      <c r="G27" s="69">
        <f>G28+G32+G30</f>
        <v>15681</v>
      </c>
      <c r="H27" s="70">
        <f t="shared" si="35"/>
        <v>1070</v>
      </c>
      <c r="I27" s="71">
        <f t="shared" si="36"/>
        <v>6.8235444168101525E-2</v>
      </c>
      <c r="J27" s="72">
        <f>J28+J32+J30</f>
        <v>2967</v>
      </c>
      <c r="K27" s="73">
        <f>K28+K32+K30</f>
        <v>2711</v>
      </c>
      <c r="L27" s="74">
        <f t="shared" si="37"/>
        <v>256</v>
      </c>
      <c r="M27" s="75">
        <f t="shared" si="38"/>
        <v>9.443009959424567E-2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31</v>
      </c>
      <c r="B28" s="106">
        <f>B29</f>
        <v>21669</v>
      </c>
      <c r="C28" s="107">
        <f>C29</f>
        <v>20783</v>
      </c>
      <c r="D28" s="108">
        <f t="shared" ref="D28" si="43">IF(ISERROR(B28-C28),"n/a",B28-C28)</f>
        <v>886</v>
      </c>
      <c r="E28" s="109">
        <f t="shared" ref="E28" si="44">IF(ISERROR(D28/C28),"n/a",(D28/C28))</f>
        <v>4.2630996487513832E-2</v>
      </c>
      <c r="F28" s="194">
        <f>F29</f>
        <v>13559</v>
      </c>
      <c r="G28" s="195">
        <f>G29</f>
        <v>13217</v>
      </c>
      <c r="H28" s="110">
        <f t="shared" ref="H28" si="45">IF(ISERROR(F28-G28),"n/a",F28-G28)</f>
        <v>342</v>
      </c>
      <c r="I28" s="111">
        <f t="shared" ref="I28" si="46">IF(ISERROR(H28/G28),"n/a",(H28/G28))</f>
        <v>2.5875766058863586E-2</v>
      </c>
      <c r="J28" s="196">
        <f>J29</f>
        <v>2752</v>
      </c>
      <c r="K28" s="197">
        <f>K29</f>
        <v>2558</v>
      </c>
      <c r="L28" s="112">
        <f t="shared" ref="L28" si="47">IF(ISERROR(J28-K28),"n/a",J28-K28)</f>
        <v>194</v>
      </c>
      <c r="M28" s="113">
        <f t="shared" ref="M28" si="48">IF(ISERROR(L28/K28),"n/a",(L28/K28))</f>
        <v>7.5840500390930418E-2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20</v>
      </c>
      <c r="B29" s="268">
        <v>21669</v>
      </c>
      <c r="C29" s="269">
        <v>20783</v>
      </c>
      <c r="D29" s="270">
        <f t="shared" ref="D29" si="53">IF(ISERROR(B29-C29),"n/a",B29-C29)</f>
        <v>886</v>
      </c>
      <c r="E29" s="271">
        <f t="shared" ref="E29" si="54">IF(ISERROR(D29/C29),"n/a",(D29/C29))</f>
        <v>4.2630996487513832E-2</v>
      </c>
      <c r="F29" s="272">
        <v>13559</v>
      </c>
      <c r="G29" s="273">
        <v>13217</v>
      </c>
      <c r="H29" s="274">
        <f t="shared" ref="H29" si="55">IF(ISERROR(F29-G29),"n/a",F29-G29)</f>
        <v>342</v>
      </c>
      <c r="I29" s="275">
        <f t="shared" ref="I29" si="56">IF(ISERROR(H29/G29),"n/a",(H29/G29))</f>
        <v>2.5875766058863586E-2</v>
      </c>
      <c r="J29" s="276">
        <v>2752</v>
      </c>
      <c r="K29" s="277">
        <v>2558</v>
      </c>
      <c r="L29" s="278">
        <f t="shared" ref="L29" si="57">IF(ISERROR(J29-K29),"n/a",J29-K29)</f>
        <v>194</v>
      </c>
      <c r="M29" s="279">
        <f t="shared" ref="M29" si="58">IF(ISERROR(L29/K29),"n/a",(L29/K29))</f>
        <v>7.5840500390930418E-2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30</v>
      </c>
      <c r="B30" s="106">
        <f>B31</f>
        <v>2841</v>
      </c>
      <c r="C30" s="107">
        <f>C31</f>
        <v>2709</v>
      </c>
      <c r="D30" s="108">
        <f t="shared" si="33"/>
        <v>132</v>
      </c>
      <c r="E30" s="109">
        <f t="shared" si="34"/>
        <v>4.8726467331118496E-2</v>
      </c>
      <c r="F30" s="194">
        <f>F31</f>
        <v>2130</v>
      </c>
      <c r="G30" s="195">
        <f>G31</f>
        <v>1865</v>
      </c>
      <c r="H30" s="110">
        <f t="shared" si="35"/>
        <v>265</v>
      </c>
      <c r="I30" s="111">
        <f t="shared" si="36"/>
        <v>0.14209115281501342</v>
      </c>
      <c r="J30" s="196">
        <f>J31</f>
        <v>177</v>
      </c>
      <c r="K30" s="197">
        <f>K31</f>
        <v>127</v>
      </c>
      <c r="L30" s="112">
        <f t="shared" si="37"/>
        <v>50</v>
      </c>
      <c r="M30" s="113">
        <f t="shared" si="38"/>
        <v>0.39370078740157483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ht="13" x14ac:dyDescent="0.25">
      <c r="A31" s="41" t="s">
        <v>20</v>
      </c>
      <c r="B31" s="118">
        <v>2841</v>
      </c>
      <c r="C31" s="119">
        <v>2709</v>
      </c>
      <c r="D31" s="120">
        <f t="shared" si="33"/>
        <v>132</v>
      </c>
      <c r="E31" s="121">
        <f t="shared" si="34"/>
        <v>4.8726467331118496E-2</v>
      </c>
      <c r="F31" s="122">
        <v>2130</v>
      </c>
      <c r="G31" s="123">
        <v>1865</v>
      </c>
      <c r="H31" s="124">
        <f t="shared" si="35"/>
        <v>265</v>
      </c>
      <c r="I31" s="125">
        <f t="shared" si="36"/>
        <v>0.14209115281501342</v>
      </c>
      <c r="J31" s="126">
        <v>177</v>
      </c>
      <c r="K31" s="127">
        <v>127</v>
      </c>
      <c r="L31" s="128">
        <f t="shared" si="37"/>
        <v>50</v>
      </c>
      <c r="M31" s="129">
        <f t="shared" si="38"/>
        <v>0.39370078740157483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33</v>
      </c>
      <c r="B32" s="106">
        <f>B33</f>
        <v>1280</v>
      </c>
      <c r="C32" s="107">
        <f>C33</f>
        <v>821</v>
      </c>
      <c r="D32" s="108">
        <f t="shared" si="33"/>
        <v>459</v>
      </c>
      <c r="E32" s="109">
        <f t="shared" si="34"/>
        <v>0.55907429963459199</v>
      </c>
      <c r="F32" s="194">
        <f>F33</f>
        <v>1062</v>
      </c>
      <c r="G32" s="195">
        <f>G33</f>
        <v>599</v>
      </c>
      <c r="H32" s="110">
        <f t="shared" si="35"/>
        <v>463</v>
      </c>
      <c r="I32" s="111">
        <f t="shared" si="36"/>
        <v>0.77295492487479134</v>
      </c>
      <c r="J32" s="196">
        <f>J33</f>
        <v>38</v>
      </c>
      <c r="K32" s="197">
        <f>K33</f>
        <v>26</v>
      </c>
      <c r="L32" s="112">
        <f t="shared" si="37"/>
        <v>12</v>
      </c>
      <c r="M32" s="113">
        <f t="shared" si="38"/>
        <v>0.46153846153846156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3">
      <c r="A33" s="41" t="s">
        <v>20</v>
      </c>
      <c r="B33" s="118">
        <v>1280</v>
      </c>
      <c r="C33" s="119">
        <v>821</v>
      </c>
      <c r="D33" s="120">
        <f t="shared" si="33"/>
        <v>459</v>
      </c>
      <c r="E33" s="121">
        <f t="shared" si="34"/>
        <v>0.55907429963459199</v>
      </c>
      <c r="F33" s="122">
        <v>1062</v>
      </c>
      <c r="G33" s="123">
        <v>599</v>
      </c>
      <c r="H33" s="124">
        <f t="shared" si="35"/>
        <v>463</v>
      </c>
      <c r="I33" s="125">
        <f t="shared" si="36"/>
        <v>0.77295492487479134</v>
      </c>
      <c r="J33" s="126">
        <v>38</v>
      </c>
      <c r="K33" s="127">
        <v>26</v>
      </c>
      <c r="L33" s="128">
        <f t="shared" si="37"/>
        <v>12</v>
      </c>
      <c r="M33" s="129">
        <f t="shared" si="38"/>
        <v>0.46153846153846156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8</v>
      </c>
      <c r="B34" s="64">
        <f>B35+B40+B38</f>
        <v>6721</v>
      </c>
      <c r="C34" s="65">
        <f>C35+C40+C38</f>
        <v>6680</v>
      </c>
      <c r="D34" s="66">
        <f t="shared" ref="D34" si="63">IF(ISERROR(B34-C34),"n/a",B34-C34)</f>
        <v>41</v>
      </c>
      <c r="E34" s="67">
        <f t="shared" ref="E34" si="64">IF(ISERROR(D34/C34),"n/a",(D34/C34))</f>
        <v>6.1377245508982036E-3</v>
      </c>
      <c r="F34" s="68">
        <f>F35+F40+F38</f>
        <v>5345</v>
      </c>
      <c r="G34" s="69">
        <f>G35+G40+G38</f>
        <v>5363</v>
      </c>
      <c r="H34" s="70">
        <f t="shared" ref="H34" si="65">IF(ISERROR(F34-G34),"n/a",F34-G34)</f>
        <v>-18</v>
      </c>
      <c r="I34" s="71">
        <f t="shared" ref="I34" si="66">IF(ISERROR(H34/G34),"n/a",(H34/G34))</f>
        <v>-3.3563304120827896E-3</v>
      </c>
      <c r="J34" s="72">
        <f>J35+J40+J38</f>
        <v>970</v>
      </c>
      <c r="K34" s="73">
        <f>K35+K40+K38</f>
        <v>1035</v>
      </c>
      <c r="L34" s="74">
        <f t="shared" ref="L34" si="67">IF(ISERROR(J34-K34),"n/a",J34-K34)</f>
        <v>-65</v>
      </c>
      <c r="M34" s="75">
        <f t="shared" ref="M34" si="68">IF(ISERROR(L34/K34),"n/a",(L34/K34))</f>
        <v>-6.280193236714976E-2</v>
      </c>
      <c r="N34" s="76">
        <f>N35+N40+N38</f>
        <v>1</v>
      </c>
      <c r="O34" s="77">
        <f>O35+O40+O38</f>
        <v>0</v>
      </c>
      <c r="P34" s="78">
        <f t="shared" ref="P34" si="69">IF(ISERROR(N34-O34),"n/a",N34-O34)</f>
        <v>1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31</v>
      </c>
      <c r="B35" s="245">
        <f>SUM(B36:B37)</f>
        <v>5931</v>
      </c>
      <c r="C35" s="246">
        <f>SUM(C36:C37)</f>
        <v>5786</v>
      </c>
      <c r="D35" s="247">
        <f t="shared" ref="D35:D41" si="73">IF(ISERROR(B35-C35),"n/a",B35-C35)</f>
        <v>145</v>
      </c>
      <c r="E35" s="248">
        <f t="shared" ref="E35:E41" si="74">IF(ISERROR(D35/C35),"n/a",(D35/C35))</f>
        <v>2.5060490839958521E-2</v>
      </c>
      <c r="F35" s="249">
        <f>SUM(F36:F37)</f>
        <v>4620</v>
      </c>
      <c r="G35" s="250">
        <f>SUM(G36:G37)</f>
        <v>4519</v>
      </c>
      <c r="H35" s="251">
        <f t="shared" ref="H35:H41" si="75">IF(ISERROR(F35-G35),"n/a",F35-G35)</f>
        <v>101</v>
      </c>
      <c r="I35" s="252">
        <f t="shared" ref="I35:I41" si="76">IF(ISERROR(H35/G35),"n/a",(H35/G35))</f>
        <v>2.2350077450763443E-2</v>
      </c>
      <c r="J35" s="253">
        <f>SUM(J36:J37)</f>
        <v>876</v>
      </c>
      <c r="K35" s="254">
        <f>SUM(K36:K37)</f>
        <v>917</v>
      </c>
      <c r="L35" s="255">
        <f t="shared" ref="L35:L40" si="77">IF(ISERROR(J35-K35),"n/a",J35-K35)</f>
        <v>-41</v>
      </c>
      <c r="M35" s="256">
        <f t="shared" ref="M35:M41" si="78">IF(ISERROR(L35/K35),"n/a",(L35/K35))</f>
        <v>-4.4711014176663032E-2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20</v>
      </c>
      <c r="B36" s="268">
        <v>5857</v>
      </c>
      <c r="C36" s="269">
        <v>5673</v>
      </c>
      <c r="D36" s="202">
        <f t="shared" si="73"/>
        <v>184</v>
      </c>
      <c r="E36" s="267">
        <f t="shared" si="74"/>
        <v>3.2434338092719901E-2</v>
      </c>
      <c r="F36" s="272">
        <v>4582</v>
      </c>
      <c r="G36" s="273">
        <v>4514</v>
      </c>
      <c r="H36" s="274">
        <f>IF(ISERROR(F36-G36),"n/a",F36-G36)</f>
        <v>68</v>
      </c>
      <c r="I36" s="275">
        <f>IF(ISERROR(H36/G36),"n/a",(H36/G36))</f>
        <v>1.5064244572441293E-2</v>
      </c>
      <c r="J36" s="276">
        <v>876</v>
      </c>
      <c r="K36" s="277">
        <v>917</v>
      </c>
      <c r="L36" s="278">
        <f>IF(ISERROR(J36-K36),"n/a",J36-K36)</f>
        <v>-41</v>
      </c>
      <c r="M36" s="279">
        <f>IF(ISERROR(L36/K36),"n/a",(L36/K36))</f>
        <v>-4.4711014176663032E-2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38</v>
      </c>
      <c r="G37" s="123">
        <v>5</v>
      </c>
      <c r="H37" s="124">
        <f>IF(ISERROR(F37-G37),"n/a",F37-G37)</f>
        <v>33</v>
      </c>
      <c r="I37" s="125">
        <f>IF(ISERROR(H37/G37),"n/a",(H37/G37))</f>
        <v>6.6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30</v>
      </c>
      <c r="B38" s="106">
        <f>B39</f>
        <v>698</v>
      </c>
      <c r="C38" s="107">
        <f>C39</f>
        <v>812</v>
      </c>
      <c r="D38" s="108">
        <f>IF(ISERROR(B38-C38),"n/a",B38-C38)</f>
        <v>-114</v>
      </c>
      <c r="E38" s="109">
        <f>IF(ISERROR(D38/C38),"n/a",(D38/C38))</f>
        <v>-0.14039408866995073</v>
      </c>
      <c r="F38" s="194">
        <f>F39</f>
        <v>681</v>
      </c>
      <c r="G38" s="195">
        <f>G39</f>
        <v>807</v>
      </c>
      <c r="H38" s="110">
        <f>IF(ISERROR(F38-G38),"n/a",F38-G38)</f>
        <v>-126</v>
      </c>
      <c r="I38" s="111">
        <f>IF(ISERROR(H38/G38),"n/a",(H38/G38))</f>
        <v>-0.15613382899628253</v>
      </c>
      <c r="J38" s="196">
        <f>J39</f>
        <v>85</v>
      </c>
      <c r="K38" s="197">
        <f>K39</f>
        <v>113</v>
      </c>
      <c r="L38" s="112">
        <f>IF(ISERROR(J38-K38),"n/a",J38-K38)</f>
        <v>-28</v>
      </c>
      <c r="M38" s="113">
        <f>IF(ISERROR(L38/K38),"n/a",(L38/K38))</f>
        <v>-0.24778761061946902</v>
      </c>
      <c r="N38" s="198">
        <f>N39</f>
        <v>1</v>
      </c>
      <c r="O38" s="199">
        <f>O39</f>
        <v>0</v>
      </c>
      <c r="P38" s="114">
        <f>IF(ISERROR(N38-O38),"n/a",N38-O38)</f>
        <v>1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ht="13" x14ac:dyDescent="0.25">
      <c r="A39" s="41" t="s">
        <v>20</v>
      </c>
      <c r="B39" s="118">
        <v>698</v>
      </c>
      <c r="C39" s="119">
        <v>812</v>
      </c>
      <c r="D39" s="120">
        <f>IF(ISERROR(B39-C39),"n/a",B39-C39)</f>
        <v>-114</v>
      </c>
      <c r="E39" s="121">
        <f>IF(ISERROR(D39/C39),"n/a",(D39/C39))</f>
        <v>-0.14039408866995073</v>
      </c>
      <c r="F39" s="122">
        <v>681</v>
      </c>
      <c r="G39" s="123">
        <v>807</v>
      </c>
      <c r="H39" s="124">
        <f>IF(ISERROR(F39-G39),"n/a",F39-G39)</f>
        <v>-126</v>
      </c>
      <c r="I39" s="125">
        <f>IF(ISERROR(H39/G39),"n/a",(H39/G39))</f>
        <v>-0.15613382899628253</v>
      </c>
      <c r="J39" s="126">
        <v>85</v>
      </c>
      <c r="K39" s="127">
        <v>113</v>
      </c>
      <c r="L39" s="128">
        <f>IF(ISERROR(J39-K39),"n/a",J39-K39)</f>
        <v>-28</v>
      </c>
      <c r="M39" s="129">
        <f>IF(ISERROR(L39/K39),"n/a",(L39/K39))</f>
        <v>-0.24778761061946902</v>
      </c>
      <c r="N39" s="143">
        <v>1</v>
      </c>
      <c r="O39" s="144">
        <v>0</v>
      </c>
      <c r="P39" s="145">
        <f>IF(ISERROR(N39-O39),"n/a",N39-O39)</f>
        <v>1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33</v>
      </c>
      <c r="B40" s="106">
        <f>B41</f>
        <v>92</v>
      </c>
      <c r="C40" s="107">
        <f>C41</f>
        <v>82</v>
      </c>
      <c r="D40" s="108">
        <f t="shared" si="73"/>
        <v>10</v>
      </c>
      <c r="E40" s="109">
        <f t="shared" si="74"/>
        <v>0.12195121951219512</v>
      </c>
      <c r="F40" s="194">
        <f>F41</f>
        <v>44</v>
      </c>
      <c r="G40" s="195">
        <f>G41</f>
        <v>37</v>
      </c>
      <c r="H40" s="110">
        <f t="shared" si="75"/>
        <v>7</v>
      </c>
      <c r="I40" s="111">
        <f t="shared" si="76"/>
        <v>0.1891891891891892</v>
      </c>
      <c r="J40" s="196">
        <f>J41</f>
        <v>9</v>
      </c>
      <c r="K40" s="197">
        <f>K41</f>
        <v>5</v>
      </c>
      <c r="L40" s="112">
        <f t="shared" si="77"/>
        <v>4</v>
      </c>
      <c r="M40" s="113">
        <f t="shared" si="78"/>
        <v>0.8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20</v>
      </c>
      <c r="B41" s="118">
        <v>92</v>
      </c>
      <c r="C41" s="119">
        <v>82</v>
      </c>
      <c r="D41" s="120">
        <f t="shared" si="73"/>
        <v>10</v>
      </c>
      <c r="E41" s="121">
        <f t="shared" si="74"/>
        <v>0.12195121951219512</v>
      </c>
      <c r="F41" s="122">
        <v>44</v>
      </c>
      <c r="G41" s="123">
        <v>37</v>
      </c>
      <c r="H41" s="124">
        <f t="shared" si="75"/>
        <v>7</v>
      </c>
      <c r="I41" s="125">
        <f t="shared" si="76"/>
        <v>0.1891891891891892</v>
      </c>
      <c r="J41" s="126">
        <v>9</v>
      </c>
      <c r="K41" s="127">
        <v>5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22</v>
      </c>
      <c r="B42" s="64">
        <f>B43+B50</f>
        <v>17065</v>
      </c>
      <c r="C42" s="65">
        <f>C43+C50</f>
        <v>17159</v>
      </c>
      <c r="D42" s="66">
        <f t="shared" ref="D42:D57" si="87">IF(ISERROR(B42-C42),"n/a",B42-C42)</f>
        <v>-94</v>
      </c>
      <c r="E42" s="67">
        <f t="shared" ref="E42:E57" si="88">IF(ISERROR(D42/C42),"n/a",(D42/C42))</f>
        <v>-5.4781747188064576E-3</v>
      </c>
      <c r="F42" s="68">
        <f>F43+F50</f>
        <v>12441</v>
      </c>
      <c r="G42" s="69">
        <f>G43+G50</f>
        <v>12245</v>
      </c>
      <c r="H42" s="70">
        <f t="shared" ref="H42:H57" si="89">IF(ISERROR(F42-G42),"n/a",F42-G42)</f>
        <v>196</v>
      </c>
      <c r="I42" s="71">
        <f t="shared" ref="I42:I57" si="90">IF(ISERROR(H42/G42),"n/a",(H42/G42))</f>
        <v>1.6006533278889342E-2</v>
      </c>
      <c r="J42" s="72">
        <f>J43+J50</f>
        <v>2392</v>
      </c>
      <c r="K42" s="73">
        <f>K43+K50</f>
        <v>2186</v>
      </c>
      <c r="L42" s="74">
        <f t="shared" ref="L42:L56" si="91">IF(ISERROR(J42-K42),"n/a",J42-K42)</f>
        <v>206</v>
      </c>
      <c r="M42" s="75">
        <f t="shared" ref="M42:M57" si="92">IF(ISERROR(L42/K42),"n/a",(L42/K42))</f>
        <v>9.4236047575480333E-2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</v>
      </c>
      <c r="B43" s="64">
        <f>B44+B48+B46</f>
        <v>14291</v>
      </c>
      <c r="C43" s="65">
        <f>C44+C48+C46</f>
        <v>14531</v>
      </c>
      <c r="D43" s="66">
        <f t="shared" si="87"/>
        <v>-240</v>
      </c>
      <c r="E43" s="67">
        <f t="shared" si="88"/>
        <v>-1.6516413185603193E-2</v>
      </c>
      <c r="F43" s="68">
        <f>F44+F48+F46</f>
        <v>10778</v>
      </c>
      <c r="G43" s="69">
        <f>G44+G48+G46</f>
        <v>10621</v>
      </c>
      <c r="H43" s="70">
        <f t="shared" si="89"/>
        <v>157</v>
      </c>
      <c r="I43" s="71">
        <f t="shared" si="90"/>
        <v>1.4782035589869126E-2</v>
      </c>
      <c r="J43" s="72">
        <f>J44+J48+J46</f>
        <v>2024</v>
      </c>
      <c r="K43" s="73">
        <f>K44+K48+K46</f>
        <v>1828</v>
      </c>
      <c r="L43" s="74">
        <f t="shared" si="91"/>
        <v>196</v>
      </c>
      <c r="M43" s="75">
        <f t="shared" si="92"/>
        <v>0.10722100656455143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31</v>
      </c>
      <c r="B44" s="91">
        <f>B45</f>
        <v>12805</v>
      </c>
      <c r="C44" s="93">
        <f>C45</f>
        <v>13125</v>
      </c>
      <c r="D44" s="93">
        <f t="shared" si="87"/>
        <v>-320</v>
      </c>
      <c r="E44" s="94">
        <f t="shared" si="88"/>
        <v>-2.4380952380952382E-2</v>
      </c>
      <c r="F44" s="95">
        <f>F45</f>
        <v>9554</v>
      </c>
      <c r="G44" s="97">
        <f>G45</f>
        <v>9582</v>
      </c>
      <c r="H44" s="97">
        <f t="shared" si="89"/>
        <v>-28</v>
      </c>
      <c r="I44" s="98">
        <f t="shared" si="90"/>
        <v>-2.9221456898351076E-3</v>
      </c>
      <c r="J44" s="99">
        <f>J45</f>
        <v>1964</v>
      </c>
      <c r="K44" s="101">
        <f>K45</f>
        <v>1774</v>
      </c>
      <c r="L44" s="101">
        <f t="shared" si="91"/>
        <v>190</v>
      </c>
      <c r="M44" s="102">
        <f t="shared" si="92"/>
        <v>0.10710259301014656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20</v>
      </c>
      <c r="B45" s="268">
        <v>12805</v>
      </c>
      <c r="C45" s="269">
        <v>13125</v>
      </c>
      <c r="D45" s="202">
        <f t="shared" ref="D45" si="97">IF(ISERROR(B45-C45),"n/a",B45-C45)</f>
        <v>-320</v>
      </c>
      <c r="E45" s="267">
        <f t="shared" ref="E45" si="98">IF(ISERROR(D45/C45),"n/a",(D45/C45))</f>
        <v>-2.4380952380952382E-2</v>
      </c>
      <c r="F45" s="308">
        <v>9554</v>
      </c>
      <c r="G45" s="304">
        <v>9582</v>
      </c>
      <c r="H45" s="304">
        <f t="shared" ref="H45" si="99">IF(ISERROR(F45-G45),"n/a",F45-G45)</f>
        <v>-28</v>
      </c>
      <c r="I45" s="305">
        <f t="shared" ref="I45" si="100">IF(ISERROR(H45/G45),"n/a",(H45/G45))</f>
        <v>-2.9221456898351076E-3</v>
      </c>
      <c r="J45" s="276">
        <v>1964</v>
      </c>
      <c r="K45" s="306">
        <v>1774</v>
      </c>
      <c r="L45" s="306">
        <f t="shared" ref="L45" si="101">IF(ISERROR(J45-K45),"n/a",J45-K45)</f>
        <v>190</v>
      </c>
      <c r="M45" s="307">
        <f t="shared" ref="M45" si="102">IF(ISERROR(L45/K45),"n/a",(L45/K45))</f>
        <v>0.10710259301014656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30</v>
      </c>
      <c r="B46" s="106">
        <f>B47</f>
        <v>918</v>
      </c>
      <c r="C46" s="107">
        <f>C47</f>
        <v>1019</v>
      </c>
      <c r="D46" s="108">
        <f>IF(ISERROR(B46-C46),"n/a",B46-C46)</f>
        <v>-101</v>
      </c>
      <c r="E46" s="109">
        <f>IF(ISERROR(D46/C46),"n/a",(D46/C46))</f>
        <v>-9.9116781157998032E-2</v>
      </c>
      <c r="F46" s="194">
        <f>F47</f>
        <v>729</v>
      </c>
      <c r="G46" s="195">
        <f>G47</f>
        <v>733</v>
      </c>
      <c r="H46" s="110">
        <f>IF(ISERROR(F46-G46),"n/a",F46-G46)</f>
        <v>-4</v>
      </c>
      <c r="I46" s="111">
        <f>IF(ISERROR(H46/G46),"n/a",(H46/G46))</f>
        <v>-5.4570259208731242E-3</v>
      </c>
      <c r="J46" s="196">
        <f>J47</f>
        <v>39</v>
      </c>
      <c r="K46" s="197">
        <f>K47</f>
        <v>38</v>
      </c>
      <c r="L46" s="112">
        <f>IF(ISERROR(J46-K46),"n/a",J46-K46)</f>
        <v>1</v>
      </c>
      <c r="M46" s="113">
        <f>IF(ISERROR(L46/K46),"n/a",(L46/K46))</f>
        <v>2.6315789473684209E-2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ht="13" x14ac:dyDescent="0.25">
      <c r="A47" s="41" t="s">
        <v>20</v>
      </c>
      <c r="B47" s="118">
        <v>918</v>
      </c>
      <c r="C47" s="119">
        <v>1019</v>
      </c>
      <c r="D47" s="120">
        <f>IF(ISERROR(B47-C47),"n/a",B47-C47)</f>
        <v>-101</v>
      </c>
      <c r="E47" s="121">
        <f>IF(ISERROR(D47/C47),"n/a",(D47/C47))</f>
        <v>-9.9116781157998032E-2</v>
      </c>
      <c r="F47" s="122">
        <v>729</v>
      </c>
      <c r="G47" s="123">
        <v>733</v>
      </c>
      <c r="H47" s="124">
        <f>IF(ISERROR(F47-G47),"n/a",F47-G47)</f>
        <v>-4</v>
      </c>
      <c r="I47" s="125">
        <f>IF(ISERROR(H47/G47),"n/a",(H47/G47))</f>
        <v>-5.4570259208731242E-3</v>
      </c>
      <c r="J47" s="126">
        <v>39</v>
      </c>
      <c r="K47" s="127">
        <v>38</v>
      </c>
      <c r="L47" s="128">
        <f>IF(ISERROR(J47-K47),"n/a",J47-K47)</f>
        <v>1</v>
      </c>
      <c r="M47" s="129">
        <f>IF(ISERROR(L47/K47),"n/a",(L47/K47))</f>
        <v>2.6315789473684209E-2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33</v>
      </c>
      <c r="B48" s="106">
        <f>B49</f>
        <v>568</v>
      </c>
      <c r="C48" s="107">
        <f>C49</f>
        <v>387</v>
      </c>
      <c r="D48" s="108">
        <f t="shared" si="87"/>
        <v>181</v>
      </c>
      <c r="E48" s="109">
        <f t="shared" si="88"/>
        <v>0.46770025839793283</v>
      </c>
      <c r="F48" s="194">
        <f>F49</f>
        <v>495</v>
      </c>
      <c r="G48" s="195">
        <f>G49</f>
        <v>306</v>
      </c>
      <c r="H48" s="110">
        <f t="shared" si="89"/>
        <v>189</v>
      </c>
      <c r="I48" s="111">
        <f t="shared" si="90"/>
        <v>0.61764705882352944</v>
      </c>
      <c r="J48" s="196">
        <f>J49</f>
        <v>21</v>
      </c>
      <c r="K48" s="197">
        <f>K49</f>
        <v>16</v>
      </c>
      <c r="L48" s="112">
        <f t="shared" si="91"/>
        <v>5</v>
      </c>
      <c r="M48" s="113">
        <f t="shared" si="92"/>
        <v>0.3125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3">
      <c r="A49" s="41" t="s">
        <v>20</v>
      </c>
      <c r="B49" s="118">
        <v>568</v>
      </c>
      <c r="C49" s="119">
        <v>387</v>
      </c>
      <c r="D49" s="120">
        <f t="shared" si="87"/>
        <v>181</v>
      </c>
      <c r="E49" s="121">
        <f t="shared" si="88"/>
        <v>0.46770025839793283</v>
      </c>
      <c r="F49" s="122">
        <v>495</v>
      </c>
      <c r="G49" s="123">
        <v>306</v>
      </c>
      <c r="H49" s="124">
        <f t="shared" si="89"/>
        <v>189</v>
      </c>
      <c r="I49" s="125">
        <f t="shared" si="90"/>
        <v>0.61764705882352944</v>
      </c>
      <c r="J49" s="126">
        <v>21</v>
      </c>
      <c r="K49" s="127">
        <v>16</v>
      </c>
      <c r="L49" s="128">
        <f t="shared" si="91"/>
        <v>5</v>
      </c>
      <c r="M49" s="129">
        <f t="shared" si="92"/>
        <v>0.3125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8</v>
      </c>
      <c r="B50" s="64">
        <f>B51+B56+B54</f>
        <v>2774</v>
      </c>
      <c r="C50" s="65">
        <f>C51+C56+C54</f>
        <v>2628</v>
      </c>
      <c r="D50" s="66">
        <f t="shared" si="87"/>
        <v>146</v>
      </c>
      <c r="E50" s="67">
        <f t="shared" si="88"/>
        <v>5.5555555555555552E-2</v>
      </c>
      <c r="F50" s="68">
        <f>F51+F56+F54</f>
        <v>1663</v>
      </c>
      <c r="G50" s="69">
        <f>G51+G56+G54</f>
        <v>1624</v>
      </c>
      <c r="H50" s="70">
        <f t="shared" si="89"/>
        <v>39</v>
      </c>
      <c r="I50" s="71">
        <f t="shared" si="90"/>
        <v>2.4014778325123151E-2</v>
      </c>
      <c r="J50" s="72">
        <f>J51+J56+J54</f>
        <v>368</v>
      </c>
      <c r="K50" s="73">
        <f>K51+K56+K54</f>
        <v>358</v>
      </c>
      <c r="L50" s="74">
        <f t="shared" si="91"/>
        <v>10</v>
      </c>
      <c r="M50" s="75">
        <f t="shared" si="92"/>
        <v>2.7932960893854747E-2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31</v>
      </c>
      <c r="B51" s="91">
        <f>SUM(B52:B53)</f>
        <v>2566</v>
      </c>
      <c r="C51" s="92">
        <f>SUM(C52:C53)</f>
        <v>2441</v>
      </c>
      <c r="D51" s="93">
        <f t="shared" si="87"/>
        <v>125</v>
      </c>
      <c r="E51" s="94">
        <f t="shared" si="88"/>
        <v>5.1208521097910693E-2</v>
      </c>
      <c r="F51" s="95">
        <f>SUM(F52:F53)</f>
        <v>1567</v>
      </c>
      <c r="G51" s="96">
        <f>SUM(G52:G53)</f>
        <v>1521</v>
      </c>
      <c r="H51" s="97">
        <f t="shared" si="89"/>
        <v>46</v>
      </c>
      <c r="I51" s="98">
        <f t="shared" si="90"/>
        <v>3.0243261012491782E-2</v>
      </c>
      <c r="J51" s="99">
        <f>SUM(J52:J53)</f>
        <v>361</v>
      </c>
      <c r="K51" s="100">
        <f>SUM(K52:K53)</f>
        <v>348</v>
      </c>
      <c r="L51" s="101">
        <f t="shared" si="91"/>
        <v>13</v>
      </c>
      <c r="M51" s="102">
        <f t="shared" si="92"/>
        <v>3.7356321839080463E-2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1541</v>
      </c>
      <c r="G52" s="273">
        <v>1520</v>
      </c>
      <c r="H52" s="274">
        <f>IF(ISERROR(F52-G52),"n/a",F52-G52)</f>
        <v>21</v>
      </c>
      <c r="I52" s="275">
        <f>IF(ISERROR(H52/G52),"n/a",(H52/G52))</f>
        <v>1.381578947368421E-2</v>
      </c>
      <c r="J52" s="276">
        <v>361</v>
      </c>
      <c r="K52" s="277">
        <v>348</v>
      </c>
      <c r="L52" s="278">
        <f>IF(ISERROR(J52-K52),"n/a",J52-K52)</f>
        <v>13</v>
      </c>
      <c r="M52" s="279">
        <f>IF(ISERROR(L52/K52),"n/a",(L52/K52))</f>
        <v>3.7356321839080463E-2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23</v>
      </c>
      <c r="B53" s="118">
        <v>57</v>
      </c>
      <c r="C53" s="119">
        <v>65</v>
      </c>
      <c r="D53" s="120">
        <f>IF(ISERROR(B53-C53),"n/a",B53-C53)</f>
        <v>-8</v>
      </c>
      <c r="E53" s="121">
        <f>IF(ISERROR(D53/C53),"n/a",(D53/C53))</f>
        <v>-0.12307692307692308</v>
      </c>
      <c r="F53" s="122">
        <v>26</v>
      </c>
      <c r="G53" s="123">
        <v>1</v>
      </c>
      <c r="H53" s="124">
        <f>IF(ISERROR(F53-G53),"n/a",F53-G53)</f>
        <v>25</v>
      </c>
      <c r="I53" s="125">
        <f>IF(ISERROR(H53/G53),"n/a",(H53/G53))</f>
        <v>25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92</v>
      </c>
      <c r="G54" s="195">
        <f>G55</f>
        <v>99</v>
      </c>
      <c r="H54" s="110">
        <f>IF(ISERROR(F54-G54),"n/a",F54-G54)</f>
        <v>-7</v>
      </c>
      <c r="I54" s="111">
        <f>IF(ISERROR(H54/G54),"n/a",(H54/G54))</f>
        <v>-7.0707070707070704E-2</v>
      </c>
      <c r="J54" s="196">
        <f>J55</f>
        <v>6</v>
      </c>
      <c r="K54" s="197">
        <f>K55</f>
        <v>10</v>
      </c>
      <c r="L54" s="112">
        <f>IF(ISERROR(J54-K54),"n/a",J54-K54)</f>
        <v>-4</v>
      </c>
      <c r="M54" s="113">
        <f>IF(ISERROR(L54/K54),"n/a",(L54/K54))</f>
        <v>-0.4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ht="13" x14ac:dyDescent="0.25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92</v>
      </c>
      <c r="G55" s="123">
        <v>99</v>
      </c>
      <c r="H55" s="124">
        <f>IF(ISERROR(F55-G55),"n/a",F55-G55)</f>
        <v>-7</v>
      </c>
      <c r="I55" s="125">
        <f>IF(ISERROR(H55/G55),"n/a",(H55/G55))</f>
        <v>-7.0707070707070704E-2</v>
      </c>
      <c r="J55" s="126">
        <v>6</v>
      </c>
      <c r="K55" s="127">
        <v>10</v>
      </c>
      <c r="L55" s="128">
        <f>IF(ISERROR(J55-K55),"n/a",J55-K55)</f>
        <v>-4</v>
      </c>
      <c r="M55" s="129">
        <f>IF(ISERROR(L55/K55),"n/a",(L55/K55))</f>
        <v>-0.4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4</v>
      </c>
      <c r="G56" s="195">
        <f>G57</f>
        <v>4</v>
      </c>
      <c r="H56" s="110">
        <f t="shared" si="89"/>
        <v>0</v>
      </c>
      <c r="I56" s="111">
        <f t="shared" si="90"/>
        <v>0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3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4</v>
      </c>
      <c r="G57" s="123">
        <v>4</v>
      </c>
      <c r="H57" s="124">
        <f t="shared" si="89"/>
        <v>0</v>
      </c>
      <c r="I57" s="125">
        <f t="shared" si="90"/>
        <v>0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68</v>
      </c>
      <c r="B58" s="64">
        <f>B59+B66</f>
        <v>1187</v>
      </c>
      <c r="C58" s="65">
        <f>C59+C66</f>
        <v>993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0.19536757301107754</v>
      </c>
      <c r="F58" s="68">
        <f>F59+F66</f>
        <v>881</v>
      </c>
      <c r="G58" s="69">
        <f>G59+G66</f>
        <v>740</v>
      </c>
      <c r="H58" s="70">
        <f t="shared" ref="H58:H61" si="113">IF(ISERROR(F58-G58),"n/a",F58-G58)</f>
        <v>141</v>
      </c>
      <c r="I58" s="71">
        <f t="shared" ref="I58:I61" si="114">IF(ISERROR(H58/G58),"n/a",(H58/G58))</f>
        <v>0.19054054054054054</v>
      </c>
      <c r="J58" s="72">
        <f>J59+J66</f>
        <v>164</v>
      </c>
      <c r="K58" s="73">
        <f>K59+K66</f>
        <v>155</v>
      </c>
      <c r="L58" s="74">
        <f t="shared" ref="L58:L61" si="115">IF(ISERROR(J58-K58),"n/a",J58-K58)</f>
        <v>9</v>
      </c>
      <c r="M58" s="75">
        <f t="shared" ref="M58:M61" si="116">IF(ISERROR(L58/K58),"n/a",(L58/K58))</f>
        <v>5.8064516129032261E-2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744</v>
      </c>
      <c r="G59" s="69">
        <f>G60+G64+G62</f>
        <v>606</v>
      </c>
      <c r="H59" s="70">
        <f t="shared" si="113"/>
        <v>138</v>
      </c>
      <c r="I59" s="71">
        <f t="shared" si="114"/>
        <v>0.22772277227722773</v>
      </c>
      <c r="J59" s="72">
        <f>J60+J64+J62</f>
        <v>131</v>
      </c>
      <c r="K59" s="73">
        <f>K60+K64+K62</f>
        <v>115</v>
      </c>
      <c r="L59" s="74">
        <f t="shared" si="115"/>
        <v>16</v>
      </c>
      <c r="M59" s="75">
        <f t="shared" si="116"/>
        <v>0.1391304347826087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661</v>
      </c>
      <c r="G60" s="97">
        <f>G61</f>
        <v>549</v>
      </c>
      <c r="H60" s="97">
        <f t="shared" si="113"/>
        <v>112</v>
      </c>
      <c r="I60" s="98">
        <f t="shared" si="114"/>
        <v>0.2040072859744991</v>
      </c>
      <c r="J60" s="99">
        <f>J61</f>
        <v>123</v>
      </c>
      <c r="K60" s="101">
        <f>K61</f>
        <v>111</v>
      </c>
      <c r="L60" s="101">
        <f t="shared" si="115"/>
        <v>12</v>
      </c>
      <c r="M60" s="102">
        <f t="shared" si="116"/>
        <v>0.10810810810810811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ht="13" x14ac:dyDescent="0.25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661</v>
      </c>
      <c r="G61" s="304">
        <v>549</v>
      </c>
      <c r="H61" s="304">
        <f t="shared" si="113"/>
        <v>112</v>
      </c>
      <c r="I61" s="305">
        <f t="shared" si="114"/>
        <v>0.2040072859744991</v>
      </c>
      <c r="J61" s="276">
        <v>123</v>
      </c>
      <c r="K61" s="306">
        <v>111</v>
      </c>
      <c r="L61" s="306">
        <f t="shared" si="115"/>
        <v>12</v>
      </c>
      <c r="M61" s="307">
        <f t="shared" si="116"/>
        <v>0.10810810810810811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ht="13" x14ac:dyDescent="0.25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2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3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2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8</v>
      </c>
      <c r="B66" s="64">
        <f>B67+B72+B70</f>
        <v>167</v>
      </c>
      <c r="C66" s="65">
        <f>C67+C72+C70</f>
        <v>134</v>
      </c>
      <c r="D66" s="66">
        <f t="shared" si="121"/>
        <v>33</v>
      </c>
      <c r="E66" s="67">
        <f t="shared" si="122"/>
        <v>0.2462686567164179</v>
      </c>
      <c r="F66" s="68">
        <f>F67+F72+F70</f>
        <v>137</v>
      </c>
      <c r="G66" s="69">
        <f>G67+G72+G70</f>
        <v>134</v>
      </c>
      <c r="H66" s="70">
        <f t="shared" si="123"/>
        <v>3</v>
      </c>
      <c r="I66" s="71">
        <f t="shared" si="124"/>
        <v>2.2388059701492536E-2</v>
      </c>
      <c r="J66" s="72">
        <f>J67+J72+J70</f>
        <v>33</v>
      </c>
      <c r="K66" s="73">
        <f>K67+K72+K70</f>
        <v>40</v>
      </c>
      <c r="L66" s="74">
        <f t="shared" si="125"/>
        <v>-7</v>
      </c>
      <c r="M66" s="75">
        <f t="shared" si="126"/>
        <v>-0.17499999999999999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31</v>
      </c>
      <c r="B67" s="91">
        <f>SUM(B68:B69)</f>
        <v>158</v>
      </c>
      <c r="C67" s="92">
        <f>SUM(C68:C69)</f>
        <v>114</v>
      </c>
      <c r="D67" s="93">
        <f t="shared" si="121"/>
        <v>44</v>
      </c>
      <c r="E67" s="94">
        <f t="shared" si="122"/>
        <v>0.38596491228070173</v>
      </c>
      <c r="F67" s="95">
        <f>SUM(F68:F69)</f>
        <v>131</v>
      </c>
      <c r="G67" s="96">
        <f>SUM(G68:G69)</f>
        <v>115</v>
      </c>
      <c r="H67" s="97">
        <f t="shared" si="123"/>
        <v>16</v>
      </c>
      <c r="I67" s="98">
        <f t="shared" si="124"/>
        <v>0.1391304347826087</v>
      </c>
      <c r="J67" s="99">
        <f>SUM(J68:J69)</f>
        <v>32</v>
      </c>
      <c r="K67" s="100">
        <f>SUM(K68:K69)</f>
        <v>37</v>
      </c>
      <c r="L67" s="101">
        <f t="shared" si="125"/>
        <v>-5</v>
      </c>
      <c r="M67" s="102">
        <f t="shared" si="126"/>
        <v>-0.13513513513513514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ht="13" x14ac:dyDescent="0.25">
      <c r="A68" s="41" t="s">
        <v>20</v>
      </c>
      <c r="B68" s="268">
        <v>155</v>
      </c>
      <c r="C68" s="269">
        <v>112</v>
      </c>
      <c r="D68" s="270">
        <f>IF(ISERROR(B68-C68),"n/a",B68-C68)</f>
        <v>43</v>
      </c>
      <c r="E68" s="271">
        <f>IF(ISERROR(D68/C68),"n/a",(D68/C68))</f>
        <v>0.38392857142857145</v>
      </c>
      <c r="F68" s="272">
        <v>130</v>
      </c>
      <c r="G68" s="273">
        <v>114</v>
      </c>
      <c r="H68" s="274">
        <f>IF(ISERROR(F68-G68),"n/a",F68-G68)</f>
        <v>16</v>
      </c>
      <c r="I68" s="275">
        <f>IF(ISERROR(H68/G68),"n/a",(H68/G68))</f>
        <v>0.14035087719298245</v>
      </c>
      <c r="J68" s="276">
        <v>32</v>
      </c>
      <c r="K68" s="277">
        <v>37</v>
      </c>
      <c r="L68" s="278">
        <f>IF(ISERROR(J68-K68),"n/a",J68-K68)</f>
        <v>-5</v>
      </c>
      <c r="M68" s="279">
        <f>IF(ISERROR(L68/K68),"n/a",(L68/K68))</f>
        <v>-0.13513513513513514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ht="13" x14ac:dyDescent="0.25">
      <c r="A69" s="41" t="s">
        <v>23</v>
      </c>
      <c r="B69" s="118">
        <v>3</v>
      </c>
      <c r="C69" s="119">
        <v>2</v>
      </c>
      <c r="D69" s="120">
        <f>IF(ISERROR(B69-C69),"n/a",B69-C69)</f>
        <v>1</v>
      </c>
      <c r="E69" s="121">
        <f>IF(ISERROR(D69/C69),"n/a",(D69/C69))</f>
        <v>0.5</v>
      </c>
      <c r="F69" s="122">
        <v>1</v>
      </c>
      <c r="G69" s="123">
        <v>1</v>
      </c>
      <c r="H69" s="124">
        <f>IF(ISERROR(F69-G69),"n/a",F69-G69)</f>
        <v>0</v>
      </c>
      <c r="I69" s="125">
        <f>IF(ISERROR(H69/G69),"n/a",(H69/G69))</f>
        <v>0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ht="13" x14ac:dyDescent="0.25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3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73</v>
      </c>
      <c r="B74" s="64">
        <f>SUM(B75:B75)</f>
        <v>2085</v>
      </c>
      <c r="C74" s="65">
        <f>SUM(C75:C75)</f>
        <v>1826</v>
      </c>
      <c r="D74" s="66">
        <f>IF(ISERROR(B74-C74),"n/a",B74-C74)</f>
        <v>259</v>
      </c>
      <c r="E74" s="67">
        <f>IF(ISERROR(D74/C74),"n/a",(D74/C74))</f>
        <v>0.14184008762322015</v>
      </c>
      <c r="F74" s="68">
        <f>SUM(F75:F75)</f>
        <v>809</v>
      </c>
      <c r="G74" s="69">
        <f>SUM(G75:G75)</f>
        <v>817</v>
      </c>
      <c r="H74" s="70">
        <f>IF(ISERROR(F74-G74),"n/a",F74-G74)</f>
        <v>-8</v>
      </c>
      <c r="I74" s="71">
        <f>IF(ISERROR(H74/G74),"n/a",(H74/G74))</f>
        <v>-9.7919216646266821E-3</v>
      </c>
      <c r="J74" s="72">
        <f>SUM(J75:J75)</f>
        <v>221</v>
      </c>
      <c r="K74" s="73">
        <f>SUM(K75:K75)</f>
        <v>240</v>
      </c>
      <c r="L74" s="74">
        <f>IF(ISERROR(J74-K74),"n/a",J74-K74)</f>
        <v>-19</v>
      </c>
      <c r="M74" s="75">
        <f>IF(ISERROR(L74/K74),"n/a",(L74/K74))</f>
        <v>-7.9166666666666663E-2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8</v>
      </c>
      <c r="B75" s="64">
        <f>B76+B81+B79</f>
        <v>2085</v>
      </c>
      <c r="C75" s="65">
        <f>C76+C81+C79</f>
        <v>1826</v>
      </c>
      <c r="D75" s="66">
        <f t="shared" ref="D75:D86" si="141">IF(ISERROR(B75-C75),"n/a",B75-C75)</f>
        <v>259</v>
      </c>
      <c r="E75" s="67">
        <f t="shared" ref="E75:E86" si="142">IF(ISERROR(D75/C75),"n/a",(D75/C75))</f>
        <v>0.14184008762322015</v>
      </c>
      <c r="F75" s="68">
        <f>F76+F81+F79</f>
        <v>809</v>
      </c>
      <c r="G75" s="69">
        <f>G76+G81+G79</f>
        <v>817</v>
      </c>
      <c r="H75" s="70">
        <f t="shared" ref="H75:H86" si="143">IF(ISERROR(F75-G75),"n/a",F75-G75)</f>
        <v>-8</v>
      </c>
      <c r="I75" s="71">
        <f t="shared" ref="I75:I86" si="144">IF(ISERROR(H75/G75),"n/a",(H75/G75))</f>
        <v>-9.7919216646266821E-3</v>
      </c>
      <c r="J75" s="72">
        <f>J76+J81+J79</f>
        <v>221</v>
      </c>
      <c r="K75" s="73">
        <f>K76+K81+K79</f>
        <v>240</v>
      </c>
      <c r="L75" s="74">
        <f t="shared" ref="L75:L86" si="145">IF(ISERROR(J75-K75),"n/a",J75-K75)</f>
        <v>-19</v>
      </c>
      <c r="M75" s="75">
        <f t="shared" ref="M75:M86" si="146">IF(ISERROR(L75/K75),"n/a",(L75/K75))</f>
        <v>-7.9166666666666663E-2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31</v>
      </c>
      <c r="B76" s="91">
        <f>SUM(B77:B78)</f>
        <v>1841</v>
      </c>
      <c r="C76" s="92">
        <f>SUM(C77:C78)</f>
        <v>1532</v>
      </c>
      <c r="D76" s="93">
        <f t="shared" si="141"/>
        <v>309</v>
      </c>
      <c r="E76" s="94">
        <f t="shared" si="142"/>
        <v>0.20169712793733682</v>
      </c>
      <c r="F76" s="95">
        <f>SUM(F77:F78)</f>
        <v>736</v>
      </c>
      <c r="G76" s="96">
        <f>SUM(G77:G78)</f>
        <v>708</v>
      </c>
      <c r="H76" s="97">
        <f t="shared" si="143"/>
        <v>28</v>
      </c>
      <c r="I76" s="98">
        <f t="shared" si="144"/>
        <v>3.954802259887006E-2</v>
      </c>
      <c r="J76" s="99">
        <f>SUM(J77:J78)</f>
        <v>211</v>
      </c>
      <c r="K76" s="100">
        <f>SUM(K77:K78)</f>
        <v>219</v>
      </c>
      <c r="L76" s="101">
        <f t="shared" si="145"/>
        <v>-8</v>
      </c>
      <c r="M76" s="102">
        <f t="shared" si="146"/>
        <v>-3.6529680365296802E-2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20</v>
      </c>
      <c r="B77" s="268">
        <v>1820</v>
      </c>
      <c r="C77" s="269">
        <v>1499</v>
      </c>
      <c r="D77" s="270">
        <f>IF(ISERROR(B77-C77),"n/a",B77-C77)</f>
        <v>321</v>
      </c>
      <c r="E77" s="271">
        <f>IF(ISERROR(D77/C77),"n/a",(D77/C77))</f>
        <v>0.21414276184122749</v>
      </c>
      <c r="F77" s="272">
        <v>733</v>
      </c>
      <c r="G77" s="273">
        <v>707</v>
      </c>
      <c r="H77" s="274">
        <f>IF(ISERROR(F77-G77),"n/a",F77-G77)</f>
        <v>26</v>
      </c>
      <c r="I77" s="275">
        <f>IF(ISERROR(H77/G77),"n/a",(H77/G77))</f>
        <v>3.6775106082036775E-2</v>
      </c>
      <c r="J77" s="276">
        <v>211</v>
      </c>
      <c r="K77" s="277">
        <v>219</v>
      </c>
      <c r="L77" s="278">
        <f>IF(ISERROR(J77-K77),"n/a",J77-K77)</f>
        <v>-8</v>
      </c>
      <c r="M77" s="279">
        <f>IF(ISERROR(L77/K77),"n/a",(L77/K77))</f>
        <v>-3.6529680365296802E-2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3</v>
      </c>
      <c r="G78" s="237">
        <v>1</v>
      </c>
      <c r="H78" s="238">
        <f>IF(ISERROR(F78-G78),"n/a",F78-G78)</f>
        <v>2</v>
      </c>
      <c r="I78" s="239">
        <f>IF(ISERROR(H78/G78),"n/a",(H78/G78))</f>
        <v>2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10</v>
      </c>
      <c r="K79" s="197">
        <f>K80</f>
        <v>20</v>
      </c>
      <c r="L79" s="112">
        <f>IF(ISERROR(J79-K79),"n/a",J79-K79)</f>
        <v>-10</v>
      </c>
      <c r="M79" s="113">
        <f>IF(ISERROR(L79/K79),"n/a",(L79/K79))</f>
        <v>-0.5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ht="13" x14ac:dyDescent="0.25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10</v>
      </c>
      <c r="K80" s="127">
        <v>20</v>
      </c>
      <c r="L80" s="128">
        <f>IF(ISERROR(J80-K80),"n/a",J80-K80)</f>
        <v>-10</v>
      </c>
      <c r="M80" s="129">
        <f>IF(ISERROR(L80/K80),"n/a",(L80/K80))</f>
        <v>-0.5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5</v>
      </c>
      <c r="H81" s="110">
        <f t="shared" si="143"/>
        <v>-4</v>
      </c>
      <c r="I81" s="111">
        <f t="shared" si="144"/>
        <v>-0.8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3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5</v>
      </c>
      <c r="H82" s="220">
        <f t="shared" si="143"/>
        <v>-4</v>
      </c>
      <c r="I82" s="221">
        <f t="shared" si="144"/>
        <v>-0.8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364</v>
      </c>
      <c r="G83" s="69">
        <f>G84+G91</f>
        <v>258</v>
      </c>
      <c r="H83" s="70">
        <f t="shared" si="143"/>
        <v>106</v>
      </c>
      <c r="I83" s="71">
        <f t="shared" si="144"/>
        <v>0.41085271317829458</v>
      </c>
      <c r="J83" s="72">
        <f>J84+J91</f>
        <v>71</v>
      </c>
      <c r="K83" s="73">
        <f>K84+K91</f>
        <v>48</v>
      </c>
      <c r="L83" s="74">
        <f t="shared" si="145"/>
        <v>23</v>
      </c>
      <c r="M83" s="75">
        <f t="shared" si="146"/>
        <v>0.47916666666666669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176</v>
      </c>
      <c r="H84" s="70">
        <f t="shared" si="143"/>
        <v>92</v>
      </c>
      <c r="I84" s="71">
        <f t="shared" si="144"/>
        <v>0.52272727272727271</v>
      </c>
      <c r="J84" s="72">
        <f>J85+J89+J87</f>
        <v>54</v>
      </c>
      <c r="K84" s="73">
        <f>K85+K89+K87</f>
        <v>37</v>
      </c>
      <c r="L84" s="74">
        <f t="shared" si="145"/>
        <v>17</v>
      </c>
      <c r="M84" s="75">
        <f t="shared" si="146"/>
        <v>0.45945945945945948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166</v>
      </c>
      <c r="H85" s="97">
        <f t="shared" si="143"/>
        <v>78</v>
      </c>
      <c r="I85" s="98">
        <f t="shared" si="144"/>
        <v>0.46987951807228917</v>
      </c>
      <c r="J85" s="99">
        <f>J86</f>
        <v>53</v>
      </c>
      <c r="K85" s="101">
        <f>K86</f>
        <v>37</v>
      </c>
      <c r="L85" s="101">
        <f t="shared" si="145"/>
        <v>16</v>
      </c>
      <c r="M85" s="102">
        <f t="shared" si="146"/>
        <v>0.43243243243243246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ht="13" x14ac:dyDescent="0.25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166</v>
      </c>
      <c r="H86" s="304">
        <f t="shared" si="143"/>
        <v>78</v>
      </c>
      <c r="I86" s="305">
        <f t="shared" si="144"/>
        <v>0.46987951807228917</v>
      </c>
      <c r="J86" s="276">
        <v>53</v>
      </c>
      <c r="K86" s="306">
        <v>37</v>
      </c>
      <c r="L86" s="306">
        <f t="shared" si="145"/>
        <v>16</v>
      </c>
      <c r="M86" s="307">
        <f t="shared" si="146"/>
        <v>0.43243243243243246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ht="13" x14ac:dyDescent="0.25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3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96</v>
      </c>
      <c r="G91" s="69">
        <f>G92+G97+G95</f>
        <v>82</v>
      </c>
      <c r="H91" s="70">
        <f t="shared" si="157"/>
        <v>14</v>
      </c>
      <c r="I91" s="71">
        <f t="shared" si="158"/>
        <v>0.17073170731707318</v>
      </c>
      <c r="J91" s="72">
        <f>J92+J97+J95</f>
        <v>17</v>
      </c>
      <c r="K91" s="73">
        <f>K92+K97+K95</f>
        <v>11</v>
      </c>
      <c r="L91" s="74">
        <f t="shared" si="159"/>
        <v>6</v>
      </c>
      <c r="M91" s="75">
        <f t="shared" si="160"/>
        <v>0.54545454545454541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92</v>
      </c>
      <c r="G92" s="96">
        <f>SUM(G93:G94)</f>
        <v>80</v>
      </c>
      <c r="H92" s="97">
        <f t="shared" si="157"/>
        <v>12</v>
      </c>
      <c r="I92" s="98">
        <f t="shared" si="158"/>
        <v>0.15</v>
      </c>
      <c r="J92" s="99">
        <f>SUM(J93:J94)</f>
        <v>17</v>
      </c>
      <c r="K92" s="100">
        <f>SUM(K93:K94)</f>
        <v>11</v>
      </c>
      <c r="L92" s="101">
        <f t="shared" si="159"/>
        <v>6</v>
      </c>
      <c r="M92" s="102">
        <f t="shared" si="160"/>
        <v>0.54545454545454541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ht="13" x14ac:dyDescent="0.25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90</v>
      </c>
      <c r="G93" s="273">
        <v>80</v>
      </c>
      <c r="H93" s="274">
        <v>0</v>
      </c>
      <c r="I93" s="275">
        <f>IF(ISERROR(H93/G93),"n/a",(H93/G93))</f>
        <v>0</v>
      </c>
      <c r="J93" s="276">
        <v>17</v>
      </c>
      <c r="K93" s="277">
        <v>11</v>
      </c>
      <c r="L93" s="278">
        <f>IF(ISERROR(J93-K93),"n/a",J93-K93)</f>
        <v>6</v>
      </c>
      <c r="M93" s="279">
        <f>IF(ISERROR(L93/K93),"n/a",(L93/K93))</f>
        <v>0.54545454545454541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ht="13" x14ac:dyDescent="0.25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0</v>
      </c>
      <c r="H94" s="124">
        <f>IF(ISERROR(F94-G94),"n/a",F94-G94)</f>
        <v>2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ht="13" x14ac:dyDescent="0.25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3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ht="13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ht="13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ht="13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ht="13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ht="13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ht="13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ht="13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ht="13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ht="13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ht="13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ht="13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ht="13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ht="13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ht="13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ht="13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5/28/2021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5" ht="15.5" x14ac:dyDescent="0.35">
      <c r="A1" s="375" t="s">
        <v>9</v>
      </c>
      <c r="B1" s="375"/>
      <c r="C1" s="375"/>
      <c r="D1" s="375"/>
      <c r="E1" s="35"/>
    </row>
    <row r="2" spans="1:5" ht="15.5" x14ac:dyDescent="0.35">
      <c r="A2" s="375" t="s">
        <v>56</v>
      </c>
      <c r="B2" s="375"/>
      <c r="C2" s="375"/>
      <c r="D2" s="375"/>
      <c r="E2" s="35"/>
    </row>
    <row r="3" spans="1:5" s="5" customFormat="1" ht="15.5" x14ac:dyDescent="0.35">
      <c r="A3" s="376" t="str">
        <f>Summary!A3</f>
        <v>Fall 2021</v>
      </c>
      <c r="B3" s="376"/>
      <c r="C3" s="376"/>
      <c r="D3" s="376"/>
      <c r="E3" s="36"/>
    </row>
    <row r="4" spans="1:5" ht="15.5" x14ac:dyDescent="0.35">
      <c r="A4" s="377" t="str">
        <f>Summary!A4</f>
        <v>as of Friday, May 28, 2021</v>
      </c>
      <c r="B4" s="377"/>
      <c r="C4" s="377"/>
      <c r="D4" s="377"/>
      <c r="E4" s="35"/>
    </row>
    <row r="5" spans="1:5" ht="16" thickBot="1" x14ac:dyDescent="0.4">
      <c r="A5" s="152"/>
      <c r="B5" s="152"/>
      <c r="C5" s="152"/>
      <c r="D5" s="152"/>
      <c r="E5" s="35"/>
    </row>
    <row r="6" spans="1:5" ht="16" thickBot="1" x14ac:dyDescent="0.4">
      <c r="A6" s="420" t="s">
        <v>7</v>
      </c>
      <c r="B6" s="421"/>
      <c r="C6" s="421"/>
      <c r="D6" s="422"/>
      <c r="E6" s="35"/>
    </row>
    <row r="7" spans="1:5" ht="15.5" x14ac:dyDescent="0.3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5" x14ac:dyDescent="0.25">
      <c r="A8" s="419"/>
      <c r="B8" s="87" t="str">
        <f>(Summary!B7)</f>
        <v>as of 5/28/21</v>
      </c>
      <c r="C8" s="349" t="str">
        <f>Summary!C7</f>
        <v>as of 5/28/20</v>
      </c>
      <c r="D8" s="417"/>
      <c r="E8" s="35"/>
    </row>
    <row r="9" spans="1:5" ht="15.5" x14ac:dyDescent="0.25">
      <c r="A9" s="19" t="s">
        <v>31</v>
      </c>
      <c r="B9" s="17"/>
      <c r="C9" s="17"/>
      <c r="D9" s="18"/>
      <c r="E9" s="35"/>
    </row>
    <row r="10" spans="1:5" ht="15.5" x14ac:dyDescent="0.35">
      <c r="A10" s="14" t="s">
        <v>13</v>
      </c>
      <c r="B10" s="10">
        <f>IF(ISERROR(Summary!B48/Summary!B10),"n/a",Summary!B48/Summary!B10)</f>
        <v>0.64104759395855282</v>
      </c>
      <c r="C10" s="10">
        <f>IF(ISERROR(Summary!C48/Summary!C10),"n/a",Summary!C48/Summary!C10)</f>
        <v>0.64802715120171772</v>
      </c>
      <c r="D10" s="12">
        <f>IF(ISERROR(B10-C10),"n/a",B10-C10)</f>
        <v>-6.9795572431649022E-3</v>
      </c>
      <c r="E10" s="35"/>
    </row>
    <row r="11" spans="1:5" ht="15.5" x14ac:dyDescent="0.35">
      <c r="A11" s="14" t="s">
        <v>14</v>
      </c>
      <c r="B11" s="10">
        <f>IF(ISERROR(Summary!B67/Summary!B48),"n/a",Summary!B67/Summary!B48)</f>
        <v>0.20509571590014042</v>
      </c>
      <c r="C11" s="10">
        <f>IF(ISERROR(Summary!C67/Summary!C48),"n/a",Summary!C67/Summary!C48)</f>
        <v>0.21269773407439077</v>
      </c>
      <c r="D11" s="12">
        <f>IF(ISERROR(B11-C11),"n/a",B11-C11)</f>
        <v>-7.6020181742503523E-3</v>
      </c>
      <c r="E11" s="35"/>
    </row>
    <row r="12" spans="1:5" ht="15.5" x14ac:dyDescent="0.35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.5" x14ac:dyDescent="0.35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.5" x14ac:dyDescent="0.35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5" x14ac:dyDescent="0.25">
      <c r="A15" s="20" t="s">
        <v>33</v>
      </c>
      <c r="B15" s="21"/>
      <c r="C15" s="21"/>
      <c r="D15" s="22"/>
      <c r="E15" s="35"/>
    </row>
    <row r="16" spans="1:5" ht="15.5" x14ac:dyDescent="0.35">
      <c r="A16" s="14" t="s">
        <v>13</v>
      </c>
      <c r="B16" s="10">
        <f>IF(ISERROR(Summary!B53/Summary!B15),"n/a",Summary!B53/Summary!B15)</f>
        <v>0.84157160963244615</v>
      </c>
      <c r="C16" s="10">
        <f>IF(ISERROR(Summary!C53/Summary!C15),"n/a",Summary!C53/Summary!C15)</f>
        <v>0.76303630363036301</v>
      </c>
      <c r="D16" s="12">
        <f>IF(ISERROR(B16-C16),"n/a",B16-C16)</f>
        <v>7.8535306002083138E-2</v>
      </c>
      <c r="E16" s="35"/>
    </row>
    <row r="17" spans="1:5" ht="15.5" x14ac:dyDescent="0.35">
      <c r="A17" s="14" t="s">
        <v>14</v>
      </c>
      <c r="B17" s="10">
        <f>IF(ISERROR(Summary!B72/Summary!B53),"n/a",Summary!B72/Summary!B53)</f>
        <v>4.1164658634538151E-2</v>
      </c>
      <c r="C17" s="10">
        <f>IF(ISERROR(Summary!C72/Summary!C53),"n/a",Summary!C72/Summary!C53)</f>
        <v>5.9688581314878891E-2</v>
      </c>
      <c r="D17" s="12">
        <f>IF(ISERROR(B17-C17),"n/a",B17-C17)</f>
        <v>-1.852392268034074E-2</v>
      </c>
      <c r="E17" s="35"/>
    </row>
    <row r="18" spans="1:5" ht="15.5" x14ac:dyDescent="0.35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.5" x14ac:dyDescent="0.35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.5" x14ac:dyDescent="0.35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5" x14ac:dyDescent="0.3">
      <c r="A21" s="20" t="s">
        <v>30</v>
      </c>
      <c r="B21" s="21"/>
      <c r="C21" s="21"/>
      <c r="D21" s="22"/>
      <c r="E21" s="37"/>
    </row>
    <row r="22" spans="1:5" s="8" customFormat="1" ht="15.5" x14ac:dyDescent="0.35">
      <c r="A22" s="14" t="s">
        <v>13</v>
      </c>
      <c r="B22" s="10">
        <f>IF(ISERROR(Summary!B51/Summary!B13),"n/a",Summary!B51/Summary!B13)</f>
        <v>0.75236891977258369</v>
      </c>
      <c r="C22" s="10">
        <f>IF(ISERROR(Summary!C51/Summary!C13),"n/a",Summary!C51/Summary!C13)</f>
        <v>0.70965637233579815</v>
      </c>
      <c r="D22" s="12">
        <f>IF(ISERROR(B22-C22),"n/a",B22-C22)</f>
        <v>4.2712547436785542E-2</v>
      </c>
      <c r="E22" s="37"/>
    </row>
    <row r="23" spans="1:5" s="8" customFormat="1" ht="15.5" x14ac:dyDescent="0.35">
      <c r="A23" s="14" t="s">
        <v>14</v>
      </c>
      <c r="B23" s="10">
        <f>IF(ISERROR(Summary!B70/Summary!B51),"n/a",Summary!B70/Summary!B51)</f>
        <v>7.7525888609012036E-2</v>
      </c>
      <c r="C23" s="10">
        <f>IF(ISERROR(Summary!C70/Summary!C51),"n/a",Summary!C70/Summary!C51)</f>
        <v>7.6923076923076927E-2</v>
      </c>
      <c r="D23" s="12">
        <f>IF(ISERROR(B23-C23),"n/a",B23-C23)</f>
        <v>6.0281168593510903E-4</v>
      </c>
      <c r="E23" s="37"/>
    </row>
    <row r="24" spans="1:5" s="8" customFormat="1" ht="15.5" x14ac:dyDescent="0.35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.5" x14ac:dyDescent="0.35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.5" x14ac:dyDescent="0.35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5" x14ac:dyDescent="0.25">
      <c r="A27" s="20" t="s">
        <v>5</v>
      </c>
      <c r="B27" s="21"/>
      <c r="C27" s="21"/>
      <c r="D27" s="22"/>
      <c r="E27" s="35"/>
    </row>
    <row r="28" spans="1:5" ht="15.5" x14ac:dyDescent="0.35">
      <c r="A28" s="14" t="s">
        <v>13</v>
      </c>
      <c r="B28" s="10">
        <f>IF(ISERROR(Summary!B47/Summary!B9),"n/a",Summary!B47/Summary!B9)</f>
        <v>0.66009721272879163</v>
      </c>
      <c r="C28" s="10">
        <f>IF(ISERROR(Summary!C47/Summary!C9),"n/a",Summary!C47/Summary!C9)</f>
        <v>0.65728563913729621</v>
      </c>
      <c r="D28" s="12">
        <f>IF(ISERROR(B28-C28),"n/a",B28-C28)</f>
        <v>2.8115735914954199E-3</v>
      </c>
      <c r="E28" s="35"/>
    </row>
    <row r="29" spans="1:5" ht="15.5" x14ac:dyDescent="0.35">
      <c r="A29" s="14" t="s">
        <v>14</v>
      </c>
      <c r="B29" s="10">
        <f>IF(ISERROR(Summary!B66/Summary!B47),"n/a",Summary!B66/Summary!B47)</f>
        <v>0.18259218776966002</v>
      </c>
      <c r="C29" s="10">
        <f>IF(ISERROR(Summary!C66/Summary!C47),"n/a",Summary!C66/Summary!C47)</f>
        <v>0.1936159079016222</v>
      </c>
      <c r="D29" s="12">
        <f>IF(ISERROR(B29-C29),"n/a",B29-C29)</f>
        <v>-1.1023720131962178E-2</v>
      </c>
      <c r="E29" s="35"/>
    </row>
    <row r="30" spans="1:5" ht="15.5" x14ac:dyDescent="0.35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.5" x14ac:dyDescent="0.35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6" thickBot="1" x14ac:dyDescent="0.4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5">
      <c r="A33" s="1"/>
      <c r="B33" s="9"/>
      <c r="C33" s="9"/>
      <c r="D33" s="3"/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3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87" t="str">
        <f>(Summary!B7)</f>
        <v>as of 5/28/21</v>
      </c>
      <c r="C36" s="349" t="str">
        <f>Summary!C7</f>
        <v>as of 5/28/20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s="8" customFormat="1" ht="15.5" x14ac:dyDescent="0.35">
      <c r="A39" s="14" t="s">
        <v>13</v>
      </c>
      <c r="B39" s="10">
        <f>IF(ISERROR(Summary!B56/Summary!B18),"n/a",Summary!B56/Summary!B18)</f>
        <v>0.62456680785521757</v>
      </c>
      <c r="C39" s="10">
        <f>IF(ISERROR(Summary!C56/Summary!C18),"n/a",Summary!C56/Summary!C18)</f>
        <v>0.65540147803703397</v>
      </c>
      <c r="D39" s="12">
        <f>IF(ISERROR(B39-C39),"n/a",B39-C39)</f>
        <v>-3.0834670181816404E-2</v>
      </c>
    </row>
    <row r="40" spans="1:4" ht="15.5" x14ac:dyDescent="0.35">
      <c r="A40" s="14" t="s">
        <v>14</v>
      </c>
      <c r="B40" s="10">
        <f>IF(ISERROR(Summary!B75/Summary!B56),"n/a",Summary!B75/Summary!B56)</f>
        <v>0.2219482120838471</v>
      </c>
      <c r="C40" s="10">
        <f>IF(ISERROR(Summary!C75/Summary!C56),"n/a",Summary!C75/Summary!C56)</f>
        <v>0.22627644748511339</v>
      </c>
      <c r="D40" s="12">
        <f>IF(ISERROR(B40-C40),"n/a",B40-C40)</f>
        <v>-4.3282354012662838E-3</v>
      </c>
    </row>
    <row r="41" spans="1:4" ht="15.5" x14ac:dyDescent="0.35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IF(ISERROR(Summary!B57/Summary!B19),"n/a",Summary!B57/Summary!B19)</f>
        <v>0.42325581395348838</v>
      </c>
      <c r="C45" s="10">
        <f>IF(ISERROR(Summary!C57/Summary!C19),"n/a",Summary!C57/Summary!C19)</f>
        <v>2.9239766081871343E-2</v>
      </c>
      <c r="D45" s="12">
        <f t="shared" ref="D45:D49" si="0">IF(ISERROR(B45-C45),"n/a",B45-C45)</f>
        <v>0.39401604787161704</v>
      </c>
    </row>
    <row r="46" spans="1:4" ht="15.5" x14ac:dyDescent="0.35">
      <c r="A46" s="14" t="s">
        <v>14</v>
      </c>
      <c r="B46" s="10">
        <f>IF(ISERROR(Summary!B76/Summary!B57),"n/a",Summary!B76/Summary!B57)</f>
        <v>0</v>
      </c>
      <c r="C46" s="10">
        <f>IF(ISERROR(Summary!C76/Summary!C57),"n/a",Summary!C76/Summary!C57)</f>
        <v>0</v>
      </c>
      <c r="D46" s="12">
        <f t="shared" si="0"/>
        <v>0</v>
      </c>
    </row>
    <row r="47" spans="1:4" ht="15.5" x14ac:dyDescent="0.35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.5" x14ac:dyDescent="0.35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.5" x14ac:dyDescent="0.35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IF(ISERROR(Summary!B62/Summary!B24),"n/a",Summary!B62/Summary!B24)</f>
        <v>0.24242424242424243</v>
      </c>
      <c r="C51" s="10">
        <f>IF(ISERROR(Summary!C62/Summary!C24),"n/a",Summary!C62/Summary!C24)</f>
        <v>0.32515337423312884</v>
      </c>
      <c r="D51" s="12">
        <f>IF(ISERROR(B51-C51),"n/a",B51-C51)</f>
        <v>-8.2729131808886414E-2</v>
      </c>
    </row>
    <row r="52" spans="1:4" ht="15.5" x14ac:dyDescent="0.35">
      <c r="A52" s="14" t="s">
        <v>14</v>
      </c>
      <c r="B52" s="10">
        <f>IF(ISERROR(Summary!B81/Summary!B62),"n/a",Summary!B81/Summary!B62)</f>
        <v>0.21428571428571427</v>
      </c>
      <c r="C52" s="10">
        <f>IF(ISERROR(Summary!C81/Summary!C62),"n/a",Summary!C81/Summary!C62)</f>
        <v>0.15094339622641509</v>
      </c>
      <c r="D52" s="12">
        <f>IF(ISERROR(B52-C52),"n/a",B52-C52)</f>
        <v>6.3342318059299185E-2</v>
      </c>
    </row>
    <row r="53" spans="1:4" ht="15.5" x14ac:dyDescent="0.35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IF(ISERROR(Summary!B59/Summary!B21),"n/a",Summary!B59/Summary!B21)</f>
        <v>0.72989377845220027</v>
      </c>
      <c r="C57" s="10">
        <f>IF(ISERROR(Summary!C59/Summary!C21),"n/a",Summary!C59/Summary!C21)</f>
        <v>0.7669576897246474</v>
      </c>
      <c r="D57" s="12">
        <f>IF(ISERROR(B57-C57),"n/a",B57-C57)</f>
        <v>-3.7063911272447125E-2</v>
      </c>
    </row>
    <row r="58" spans="1:4" ht="15.5" x14ac:dyDescent="0.35">
      <c r="A58" s="14" t="s">
        <v>14</v>
      </c>
      <c r="B58" s="10">
        <f>IF(ISERROR(Summary!B78/Summary!B59),"n/a",Summary!B78/Summary!B59)</f>
        <v>0.13305613305613306</v>
      </c>
      <c r="C58" s="10">
        <f>IF(ISERROR(Summary!C78/Summary!C59),"n/a",Summary!C78/Summary!C59)</f>
        <v>0.15761821366024517</v>
      </c>
      <c r="D58" s="12">
        <f>IF(ISERROR(B58-C58),"n/a",B58-C58)</f>
        <v>-2.4562080604112108E-2</v>
      </c>
    </row>
    <row r="59" spans="1:4" ht="15.5" x14ac:dyDescent="0.35">
      <c r="A59" s="14" t="s">
        <v>15</v>
      </c>
      <c r="B59" s="10">
        <f>IF(ISERROR(Summary!B121/Summary!B59),"n/a",Summary!B121/Summary!B59)</f>
        <v>1.0395010395010396E-3</v>
      </c>
      <c r="C59" s="10">
        <f>IF(ISERROR(Summary!C121/Summary!C59),"n/a",Summary!C121/Summary!C59)</f>
        <v>0</v>
      </c>
      <c r="D59" s="12">
        <f>IF(ISERROR(B59-C59),"n/a",B59-C59)</f>
        <v>1.0395010395010396E-3</v>
      </c>
    </row>
    <row r="60" spans="1:4" ht="15.5" x14ac:dyDescent="0.35">
      <c r="A60" s="14" t="s">
        <v>16</v>
      </c>
      <c r="B60" s="10">
        <f>IF(ISERROR(Summary!B121/Summary!B78),"n/a",Summary!B121/Summary!B78)</f>
        <v>7.8125E-3</v>
      </c>
      <c r="C60" s="10">
        <f>IF(ISERROR(Summary!C121/Summary!C78),"n/a",Summary!C121/Summary!C78)</f>
        <v>0</v>
      </c>
      <c r="D60" s="12">
        <f>IF(ISERROR(B60-C60),"n/a",B60-C60)</f>
        <v>7.8125E-3</v>
      </c>
    </row>
    <row r="61" spans="1:4" ht="15.5" x14ac:dyDescent="0.35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IF(ISERROR(Summary!B54/Summary!B16),"n/a",Summary!B54/Summary!B16)</f>
        <v>0.62505932605600378</v>
      </c>
      <c r="C63" s="10">
        <f>IF(ISERROR(Summary!C54/Summary!C16),"n/a",Summary!C54/Summary!C16)</f>
        <v>0.64814419035406423</v>
      </c>
      <c r="D63" s="12">
        <f>IF(ISERROR(B63-C63),"n/a",B63-C63)</f>
        <v>-2.3084864298060448E-2</v>
      </c>
    </row>
    <row r="64" spans="1:4" ht="15.5" x14ac:dyDescent="0.35">
      <c r="A64" s="14" t="s">
        <v>14</v>
      </c>
      <c r="B64" s="10">
        <f>IF(ISERROR(Summary!B73/Summary!B54),"n/a",Summary!B73/Summary!B54)</f>
        <v>0.21043497125501681</v>
      </c>
      <c r="C64" s="10">
        <f>IF(ISERROR(Summary!C73/Summary!C54),"n/a",Summary!C73/Summary!C54)</f>
        <v>0.2169707628050121</v>
      </c>
      <c r="D64" s="12">
        <f>IF(ISERROR(B64-C64),"n/a",B64-C64)</f>
        <v>-6.5357915499952846E-3</v>
      </c>
    </row>
    <row r="65" spans="1:4" ht="15.5" x14ac:dyDescent="0.35">
      <c r="A65" s="14" t="s">
        <v>15</v>
      </c>
      <c r="B65" s="10">
        <f>IF(ISERROR(Summary!B116/Summary!B54),"n/a",Summary!B116/Summary!B54)</f>
        <v>1.0847163466753444E-4</v>
      </c>
      <c r="C65" s="10">
        <f>IF(ISERROR(Summary!C116/Summary!C54),"n/a",Summary!C116/Summary!C54)</f>
        <v>0</v>
      </c>
      <c r="D65" s="12">
        <f>IF(ISERROR(B65-C65),"n/a",B65-C65)</f>
        <v>1.0847163466753444E-4</v>
      </c>
    </row>
    <row r="66" spans="1:4" ht="15.5" x14ac:dyDescent="0.35">
      <c r="A66" s="14" t="s">
        <v>16</v>
      </c>
      <c r="B66" s="10">
        <f>IF(ISERROR(Summary!B116/Summary!B73),"n/a",Summary!B116/Summary!B73)</f>
        <v>5.1546391752577321E-4</v>
      </c>
      <c r="C66" s="10">
        <f>IF(ISERROR(Summary!C116/Summary!C73),"n/a",Summary!C116/Summary!C73)</f>
        <v>0</v>
      </c>
      <c r="D66" s="12">
        <f>IF(ISERROR(B66-C66),"n/a",B66-C66)</f>
        <v>5.1546391752577321E-4</v>
      </c>
    </row>
    <row r="67" spans="1:4" ht="16" thickBot="1" x14ac:dyDescent="0.4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1" orientation="portrait" r:id="rId1"/>
  <headerFooter>
    <oddHeader>&amp;C&amp;F
&amp;A&amp;R&amp;P of &amp;N</oddHeader>
    <oddFooter>&amp;LPrepared by: Information Technology Solutions
Job Name: UGAP099AX&amp;RPrepared Date: 5/28/2021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5" t="s">
        <v>9</v>
      </c>
      <c r="B1" s="375"/>
      <c r="C1" s="375"/>
      <c r="D1" s="375"/>
      <c r="E1" s="331"/>
    </row>
    <row r="2" spans="1:5" ht="15.5" x14ac:dyDescent="0.35">
      <c r="A2" s="375" t="s">
        <v>67</v>
      </c>
      <c r="B2" s="375"/>
      <c r="C2" s="375"/>
      <c r="D2" s="375"/>
      <c r="E2" s="331"/>
    </row>
    <row r="3" spans="1:5" ht="15.5" x14ac:dyDescent="0.35">
      <c r="A3" s="376" t="str">
        <f>Summary!A3</f>
        <v>Fall 2021</v>
      </c>
      <c r="B3" s="376"/>
      <c r="C3" s="376"/>
      <c r="D3" s="376"/>
      <c r="E3" s="332"/>
    </row>
    <row r="4" spans="1:5" ht="15.5" x14ac:dyDescent="0.35">
      <c r="A4" s="377" t="str">
        <f>Summary!A4</f>
        <v>as of Friday, May 28, 2021</v>
      </c>
      <c r="B4" s="377"/>
      <c r="C4" s="377"/>
      <c r="D4" s="377"/>
      <c r="E4" s="333"/>
    </row>
    <row r="5" spans="1:5" ht="13" thickBot="1" x14ac:dyDescent="0.3"/>
    <row r="6" spans="1:5" ht="16" thickBot="1" x14ac:dyDescent="0.3">
      <c r="A6" s="423" t="s">
        <v>45</v>
      </c>
      <c r="B6" s="424"/>
      <c r="C6" s="424"/>
      <c r="D6" s="425"/>
    </row>
    <row r="7" spans="1:5" ht="16" thickBot="1" x14ac:dyDescent="0.4">
      <c r="A7" s="420" t="s">
        <v>7</v>
      </c>
      <c r="B7" s="421"/>
      <c r="C7" s="421"/>
      <c r="D7" s="422"/>
    </row>
    <row r="8" spans="1:5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5">
      <c r="A9" s="419"/>
      <c r="B9" s="349" t="str">
        <f>(Summary!B7)</f>
        <v>as of 5/28/21</v>
      </c>
      <c r="C9" s="351" t="str">
        <f>Summary!C7</f>
        <v>as of 5/28/20</v>
      </c>
      <c r="D9" s="417"/>
    </row>
    <row r="10" spans="1:5" ht="15.5" x14ac:dyDescent="0.25">
      <c r="A10" s="19" t="s">
        <v>31</v>
      </c>
      <c r="B10" s="17"/>
      <c r="C10" s="17"/>
      <c r="D10" s="18"/>
    </row>
    <row r="11" spans="1:5" ht="15.5" x14ac:dyDescent="0.35">
      <c r="A11" s="14" t="s">
        <v>13</v>
      </c>
      <c r="B11" s="10">
        <f>IF(ISERROR(College!F13/College!B13),"n/a",College!F13/College!B13)</f>
        <v>0.52486075949367084</v>
      </c>
      <c r="C11" s="10">
        <f>IF(ISERROR(College!G13/College!C13),"n/a",College!G13/College!C13)</f>
        <v>0.54040583837664646</v>
      </c>
      <c r="D11" s="12">
        <f>IF(ISERROR(B11-C11),"n/a",B11-C11)</f>
        <v>-1.5545078882975627E-2</v>
      </c>
    </row>
    <row r="12" spans="1:5" ht="15.5" x14ac:dyDescent="0.35">
      <c r="A12" s="14" t="s">
        <v>14</v>
      </c>
      <c r="B12" s="10">
        <f>IF(ISERROR(College!J13/College!F13),"n/a",College!J13/College!F13)</f>
        <v>0.17403048427551612</v>
      </c>
      <c r="C12" s="10">
        <f>IF(ISERROR(College!K13/College!G13),"n/a",College!K13/College!G13)</f>
        <v>0.13680281071585421</v>
      </c>
      <c r="D12" s="12">
        <f>IF(ISERROR(B12-C12),"n/a",B12-C12)</f>
        <v>3.7227673559661917E-2</v>
      </c>
    </row>
    <row r="13" spans="1:5" ht="15.5" x14ac:dyDescent="0.35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.5" x14ac:dyDescent="0.35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.5" x14ac:dyDescent="0.35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.5" x14ac:dyDescent="0.35">
      <c r="A18" s="14" t="s">
        <v>14</v>
      </c>
      <c r="B18" s="10">
        <f>IF(ISERROR(College!J17/College!F17),"n/a",College!J17/College!F17)</f>
        <v>3.5264483627204031E-2</v>
      </c>
      <c r="C18" s="10">
        <f>IF(ISERROR(College!K17/College!G17),"n/a",College!K17/College!G17)</f>
        <v>8.050847457627118E-2</v>
      </c>
      <c r="D18" s="12">
        <f>IF(ISERROR(B18-C18),"n/a",B18-C18)</f>
        <v>-4.5243990949067149E-2</v>
      </c>
    </row>
    <row r="19" spans="1:4" ht="15.5" x14ac:dyDescent="0.35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.5" x14ac:dyDescent="0.35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IF(ISERROR(College!F15/College!B15),"n/a",College!F15/College!B15)</f>
        <v>0.71113561190738694</v>
      </c>
      <c r="C23" s="10">
        <f>IF(ISERROR(College!G15/College!C15),"n/a",College!G15/College!C15)</f>
        <v>0.76338729763387303</v>
      </c>
      <c r="D23" s="12">
        <f>IF(ISERROR(B23-C23),"n/a",B23-C23)</f>
        <v>-5.2251685726486086E-2</v>
      </c>
    </row>
    <row r="24" spans="1:4" ht="15.5" x14ac:dyDescent="0.35">
      <c r="A24" s="14" t="s">
        <v>14</v>
      </c>
      <c r="B24" s="10">
        <f>IF(ISERROR(College!J15/College!F15),"n/a",College!J15/College!F15)</f>
        <v>6.6666666666666666E-2</v>
      </c>
      <c r="C24" s="10">
        <f>IF(ISERROR(College!K15/College!G15),"n/a",College!K15/College!G15)</f>
        <v>7.6672104404567704E-2</v>
      </c>
      <c r="D24" s="12">
        <f>IF(ISERROR(B24-C24),"n/a",B24-C24)</f>
        <v>-1.0005437737901038E-2</v>
      </c>
    </row>
    <row r="25" spans="1:4" ht="15.5" x14ac:dyDescent="0.35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IF(ISERROR(College!F11/College!B11),"n/a",College!F11/College!B11)</f>
        <v>0.55313666251999294</v>
      </c>
      <c r="C29" s="10">
        <f>IF(ISERROR(College!G11/College!C11),"n/a",College!G11/College!C11)</f>
        <v>0.56748240731015653</v>
      </c>
      <c r="D29" s="12">
        <f>IF(ISERROR(B29-C29),"n/a",B29-C29)</f>
        <v>-1.4345744790163595E-2</v>
      </c>
    </row>
    <row r="30" spans="1:4" ht="15.5" x14ac:dyDescent="0.35">
      <c r="A30" s="14" t="s">
        <v>14</v>
      </c>
      <c r="B30" s="10">
        <f>IF(ISERROR(College!J11/College!F11),"n/a",College!J11/College!F11)</f>
        <v>0.15405622489959839</v>
      </c>
      <c r="C30" s="10">
        <f>IF(ISERROR(College!K11/College!G11),"n/a",College!K11/College!G11)</f>
        <v>0.12752174717749398</v>
      </c>
      <c r="D30" s="12">
        <f>IF(ISERROR(B30-C30),"n/a",B30-C30)</f>
        <v>2.6534477722104405E-2</v>
      </c>
    </row>
    <row r="31" spans="1:4" ht="15.5" x14ac:dyDescent="0.35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5/28/21</v>
      </c>
      <c r="C36" s="349" t="str">
        <f>(Summary!C7)</f>
        <v>as of 5/28/20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IF(ISERROR(College!F20/College!B20),"n/a",College!F20/College!B20)</f>
        <v>0.40676632572777338</v>
      </c>
      <c r="C39" s="10">
        <f>IF(ISERROR(College!G20/College!C20),"n/a",College!G20/College!C20)</f>
        <v>0.4172473867595819</v>
      </c>
      <c r="D39" s="12">
        <f>IF(ISERROR(B39-C39),"n/a",B39-C39)</f>
        <v>-1.0481061031808514E-2</v>
      </c>
    </row>
    <row r="40" spans="1:4" ht="15.5" x14ac:dyDescent="0.35">
      <c r="A40" s="14" t="s">
        <v>14</v>
      </c>
      <c r="B40" s="10">
        <f>IF(ISERROR(College!J20/College!F20),"n/a",College!J20/College!F20)</f>
        <v>0.2369439071566731</v>
      </c>
      <c r="C40" s="10">
        <f>IF(ISERROR(College!K20/College!G20),"n/a",College!K20/College!G20)</f>
        <v>0.22651356993736951</v>
      </c>
      <c r="D40" s="12">
        <f>IF(ISERROR(B40-C40),"n/a",B40-C40)</f>
        <v>1.0430337219303587E-2</v>
      </c>
    </row>
    <row r="41" spans="1:4" ht="15.5" x14ac:dyDescent="0.35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IF(ISERROR(College!F21/College!B21),"n/a",College!F21/College!B21)</f>
        <v>0.36206896551724138</v>
      </c>
      <c r="C45" s="10">
        <f>IF(ISERROR(College!G21/College!C21),"n/a",College!G21/College!C21)</f>
        <v>1.6129032258064516E-2</v>
      </c>
      <c r="D45" s="12">
        <f t="shared" ref="D45:D49" si="0">IF(ISERROR(B45-C45),"n/a",B45-C45)</f>
        <v>0.34593993325917688</v>
      </c>
    </row>
    <row r="46" spans="1:4" ht="15.5" x14ac:dyDescent="0.35">
      <c r="A46" s="14" t="s">
        <v>14</v>
      </c>
      <c r="B46" s="10">
        <f>IF(ISERROR(College!J21/College!F21),"n/a",College!J21/College!F21)</f>
        <v>0</v>
      </c>
      <c r="C46" s="10">
        <f>IF(ISERROR(College!K21/College!G21),"n/a",College!K21/College!G21)</f>
        <v>0</v>
      </c>
      <c r="D46" s="12">
        <f t="shared" si="0"/>
        <v>0</v>
      </c>
    </row>
    <row r="47" spans="1:4" ht="15.5" x14ac:dyDescent="0.35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.5" x14ac:dyDescent="0.35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.5" x14ac:dyDescent="0.35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IF(ISERROR(College!F25/College!B25),"n/a",College!F25/College!B25)</f>
        <v>0.14000000000000001</v>
      </c>
      <c r="C51" s="10">
        <f>IF(ISERROR(College!G25/College!C25),"n/a",College!G25/College!C25)</f>
        <v>0.23076923076923078</v>
      </c>
      <c r="D51" s="12">
        <f>IF(ISERROR(B51-C51),"n/a",B51-C51)</f>
        <v>-9.0769230769230769E-2</v>
      </c>
    </row>
    <row r="52" spans="1:4" ht="15.5" x14ac:dyDescent="0.35">
      <c r="A52" s="14" t="s">
        <v>14</v>
      </c>
      <c r="B52" s="10">
        <f>IF(ISERROR(College!J25/College!F25),"n/a",College!J25/College!F25)</f>
        <v>0.2857142857142857</v>
      </c>
      <c r="C52" s="10">
        <f>IF(ISERROR(College!K25/College!G25),"n/a",College!K25/College!G25)</f>
        <v>0.16666666666666666</v>
      </c>
      <c r="D52" s="12">
        <f>IF(ISERROR(B52-C52),"n/a",B52-C52)</f>
        <v>0.11904761904761904</v>
      </c>
    </row>
    <row r="53" spans="1:4" ht="15.5" x14ac:dyDescent="0.35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IF(ISERROR(College!F23/College!B23),"n/a",College!F23/College!B23)</f>
        <v>0.44957983193277312</v>
      </c>
      <c r="C57" s="10">
        <f>IF(ISERROR(College!G23/College!C23),"n/a",College!G23/College!C23)</f>
        <v>0.48908296943231439</v>
      </c>
      <c r="D57" s="12">
        <f>IF(ISERROR(B57-C57),"n/a",B57-C57)</f>
        <v>-3.9503137499541263E-2</v>
      </c>
    </row>
    <row r="58" spans="1:4" ht="15.5" x14ac:dyDescent="0.35">
      <c r="A58" s="14" t="s">
        <v>14</v>
      </c>
      <c r="B58" s="10">
        <f>IF(ISERROR(College!J23/College!F23),"n/a",College!J23/College!F23)</f>
        <v>0.22429906542056074</v>
      </c>
      <c r="C58" s="10">
        <f>IF(ISERROR(College!K23/College!G23),"n/a",College!K23/College!G23)</f>
        <v>0.21428571428571427</v>
      </c>
      <c r="D58" s="12">
        <f>IF(ISERROR(B58-C58),"n/a",B58-C58)</f>
        <v>1.0013351134846471E-2</v>
      </c>
    </row>
    <row r="59" spans="1:4" ht="15.5" x14ac:dyDescent="0.35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IF(ISERROR(College!F18/College!B18),"n/a",College!F18/College!B18)</f>
        <v>0.40477839335180055</v>
      </c>
      <c r="C63" s="10">
        <f>IF(ISERROR(College!G18/College!C18),"n/a",College!G18/College!C18)</f>
        <v>0.40299065420560748</v>
      </c>
      <c r="D63" s="12">
        <f>IF(ISERROR(B63-C63),"n/a",B63-C63)</f>
        <v>1.7877391461930681E-3</v>
      </c>
    </row>
    <row r="64" spans="1:4" ht="15.5" x14ac:dyDescent="0.35">
      <c r="A64" s="14" t="s">
        <v>14</v>
      </c>
      <c r="B64" s="10">
        <f>IF(ISERROR(College!J18/College!F18),"n/a",College!J18/College!F18)</f>
        <v>0.23182207014542344</v>
      </c>
      <c r="C64" s="10">
        <f>IF(ISERROR(College!K18/College!G18),"n/a",College!K18/College!G18)</f>
        <v>0.22448979591836735</v>
      </c>
      <c r="D64" s="12">
        <f>IF(ISERROR(B64-C64),"n/a",B64-C64)</f>
        <v>7.3322742270560959E-3</v>
      </c>
    </row>
    <row r="65" spans="1:4" ht="15.5" x14ac:dyDescent="0.35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5/28/2021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5" x14ac:dyDescent="0.3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5" x14ac:dyDescent="0.3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5" x14ac:dyDescent="0.35">
      <c r="A4" s="377" t="str">
        <f>Summary!A4</f>
        <v>as of Friday, May 28,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" thickBot="1" x14ac:dyDescent="0.3"/>
    <row r="6" spans="1:19" ht="16" thickBot="1" x14ac:dyDescent="0.3">
      <c r="A6" s="423" t="s">
        <v>46</v>
      </c>
      <c r="B6" s="424"/>
      <c r="C6" s="424"/>
      <c r="D6" s="425"/>
    </row>
    <row r="7" spans="1:19" ht="16" thickBot="1" x14ac:dyDescent="0.4">
      <c r="A7" s="420" t="s">
        <v>7</v>
      </c>
      <c r="B7" s="421"/>
      <c r="C7" s="421"/>
      <c r="D7" s="422"/>
    </row>
    <row r="8" spans="1:19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5">
      <c r="A9" s="419"/>
      <c r="B9" s="349" t="str">
        <f>(Summary!B7)</f>
        <v>as of 5/28/21</v>
      </c>
      <c r="C9" s="351" t="str">
        <f>Summary!C7</f>
        <v>as of 5/28/20</v>
      </c>
      <c r="D9" s="417"/>
    </row>
    <row r="10" spans="1:19" ht="15.5" x14ac:dyDescent="0.25">
      <c r="A10" s="19" t="s">
        <v>31</v>
      </c>
      <c r="B10" s="17"/>
      <c r="C10" s="17"/>
      <c r="D10" s="18"/>
    </row>
    <row r="11" spans="1:19" ht="15.5" x14ac:dyDescent="0.35">
      <c r="A11" s="14" t="s">
        <v>13</v>
      </c>
      <c r="B11" s="10">
        <f>IF(ISERROR(College!F29/College!B29),"n/a",College!F29/College!B29)</f>
        <v>0.62573261341086339</v>
      </c>
      <c r="C11" s="10">
        <f>IF(ISERROR(College!G29/College!C29),"n/a",College!G29/College!C29)</f>
        <v>0.63595246114612902</v>
      </c>
      <c r="D11" s="12">
        <f>IF(ISERROR(B11-C11),"n/a",B11-C11)</f>
        <v>-1.021984773526563E-2</v>
      </c>
    </row>
    <row r="12" spans="1:19" ht="15.5" x14ac:dyDescent="0.35">
      <c r="A12" s="14" t="s">
        <v>14</v>
      </c>
      <c r="B12" s="10">
        <f>IF(ISERROR(College!J29/College!F29),"n/a",College!J29/College!F29)</f>
        <v>0.20296482041448485</v>
      </c>
      <c r="C12" s="10">
        <f>IF(ISERROR(College!K29/College!G29),"n/a",College!K29/College!G29)</f>
        <v>0.19353862449875162</v>
      </c>
      <c r="D12" s="12">
        <f>IF(ISERROR(B12-C12),"n/a",B12-C12)</f>
        <v>9.4261959157332376E-3</v>
      </c>
    </row>
    <row r="13" spans="1:19" ht="15.5" x14ac:dyDescent="0.35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.5" x14ac:dyDescent="0.35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.5" x14ac:dyDescent="0.35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0.7295980511571255</v>
      </c>
      <c r="D17" s="12">
        <f>IF(ISERROR(B17-C17),"n/a",B17-C17)</f>
        <v>0.10008944884287452</v>
      </c>
    </row>
    <row r="18" spans="1:4" ht="15.5" x14ac:dyDescent="0.35">
      <c r="A18" s="14" t="s">
        <v>14</v>
      </c>
      <c r="B18" s="10">
        <f>IF(ISERROR(College!J33/College!F33),"n/a",College!J33/College!F33)</f>
        <v>3.5781544256120526E-2</v>
      </c>
      <c r="C18" s="10">
        <f>IF(ISERROR(College!K33/College!G33),"n/a",College!K33/College!G33)</f>
        <v>4.340567612687813E-2</v>
      </c>
      <c r="D18" s="12">
        <f>IF(ISERROR(B18-C18),"n/a",B18-C18)</f>
        <v>-7.6241318707576042E-3</v>
      </c>
    </row>
    <row r="19" spans="1:4" ht="15.5" x14ac:dyDescent="0.35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.5" x14ac:dyDescent="0.35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IF(ISERROR(College!F31/College!B31),"n/a",College!F31/College!B31)</f>
        <v>0.7497360084477297</v>
      </c>
      <c r="C23" s="10">
        <f>IF(ISERROR(College!G31/College!C31),"n/a",College!G31/College!C31)</f>
        <v>0.68844592100406055</v>
      </c>
      <c r="D23" s="12">
        <f>IF(ISERROR(B23-C23),"n/a",B23-C23)</f>
        <v>6.129008744366915E-2</v>
      </c>
    </row>
    <row r="24" spans="1:4" ht="15.5" x14ac:dyDescent="0.35">
      <c r="A24" s="14" t="s">
        <v>14</v>
      </c>
      <c r="B24" s="10">
        <f>IF(ISERROR(College!J31/College!F31),"n/a",College!J31/College!F31)</f>
        <v>8.3098591549295775E-2</v>
      </c>
      <c r="C24" s="10">
        <f>IF(ISERROR(College!K31/College!G31),"n/a",College!K31/College!G31)</f>
        <v>6.8096514745308312E-2</v>
      </c>
      <c r="D24" s="12">
        <f>IF(ISERROR(B24-C24),"n/a",B24-C24)</f>
        <v>1.5002076803987463E-2</v>
      </c>
    </row>
    <row r="25" spans="1:4" ht="15.5" x14ac:dyDescent="0.35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IF(ISERROR(College!F27/College!B27),"n/a",College!F27/College!B27)</f>
        <v>0.64951531601395884</v>
      </c>
      <c r="C29" s="10">
        <f>IF(ISERROR(College!G27/College!C27),"n/a",College!G27/College!C27)</f>
        <v>0.64496359972031425</v>
      </c>
      <c r="D29" s="12">
        <f>IF(ISERROR(B29-C29),"n/a",B29-C29)</f>
        <v>4.5517162936445921E-3</v>
      </c>
    </row>
    <row r="30" spans="1:4" ht="15.5" x14ac:dyDescent="0.35">
      <c r="A30" s="14" t="s">
        <v>14</v>
      </c>
      <c r="B30" s="10">
        <f>IF(ISERROR(College!J27/College!F27),"n/a",College!J27/College!F27)</f>
        <v>0.17712375380574294</v>
      </c>
      <c r="C30" s="10">
        <f>IF(ISERROR(College!K27/College!G27),"n/a",College!K27/College!G27)</f>
        <v>0.17288438237357312</v>
      </c>
      <c r="D30" s="12">
        <f>IF(ISERROR(B30-C30),"n/a",B30-C30)</f>
        <v>4.2393714321698195E-3</v>
      </c>
    </row>
    <row r="31" spans="1:4" ht="15.5" x14ac:dyDescent="0.35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5/28/21</v>
      </c>
      <c r="C36" s="349" t="str">
        <f>(Summary!C7)</f>
        <v>as of 5/28/20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IF(ISERROR(College!F36/College!B36),"n/a",College!F36/College!B36)</f>
        <v>0.78231176370155364</v>
      </c>
      <c r="C39" s="10">
        <f>IF(ISERROR(College!G36/College!C36),"n/a",College!G36/College!C36)</f>
        <v>0.79569892473118276</v>
      </c>
      <c r="D39" s="12">
        <f>IF(ISERROR(B39-C39),"n/a",B39-C39)</f>
        <v>-1.3387161029629113E-2</v>
      </c>
    </row>
    <row r="40" spans="1:4" ht="15.5" x14ac:dyDescent="0.35">
      <c r="A40" s="14" t="s">
        <v>14</v>
      </c>
      <c r="B40" s="10">
        <f>IF(ISERROR(College!J36/College!F36),"n/a",College!J36/College!F36)</f>
        <v>0.1911828895678743</v>
      </c>
      <c r="C40" s="10">
        <f>IF(ISERROR(College!K36/College!G36),"n/a",College!K36/College!G36)</f>
        <v>0.20314576871953921</v>
      </c>
      <c r="D40" s="12">
        <f>IF(ISERROR(B40-C40),"n/a",B40-C40)</f>
        <v>-1.1962879151664912E-2</v>
      </c>
    </row>
    <row r="41" spans="1:4" ht="15.5" x14ac:dyDescent="0.35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IF(ISERROR(College!F37/College!B37),"n/a",College!F37/College!B37)</f>
        <v>0.51351351351351349</v>
      </c>
      <c r="C45" s="10">
        <f>IF(ISERROR(College!G37/College!C37),"n/a",College!G37/College!C37)</f>
        <v>4.4247787610619468E-2</v>
      </c>
      <c r="D45" s="12">
        <f>IF(ISERROR(B45-C45),"n/a",B45-C45)</f>
        <v>0.469265725902894</v>
      </c>
    </row>
    <row r="46" spans="1:4" ht="15.5" x14ac:dyDescent="0.35">
      <c r="A46" s="14" t="s">
        <v>14</v>
      </c>
      <c r="B46" s="10">
        <f>IF(ISERROR(College!J37/College!F37),"n/a",College!J37/College!F37)</f>
        <v>0</v>
      </c>
      <c r="C46" s="10">
        <f>IF(ISERROR(College!K37/College!G37),"n/a",College!K37/College!G37)</f>
        <v>0</v>
      </c>
      <c r="D46" s="12">
        <f>IF(ISERROR(B46-C46),"n/a",B46-C46)</f>
        <v>0</v>
      </c>
    </row>
    <row r="47" spans="1:4" ht="15.5" x14ac:dyDescent="0.35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IF(ISERROR(College!K41/College!G41),"n/a",College!K41/College!G41)</f>
        <v>0.13513513513513514</v>
      </c>
      <c r="C51" s="10">
        <f>IF(ISERROR(College!G41/College!C41),"n/a",College!G41/College!C41)</f>
        <v>0.45121951219512196</v>
      </c>
      <c r="D51" s="12">
        <f>IF(ISERROR(B51-C51),"n/a",B51-C51)</f>
        <v>-0.31608437705998682</v>
      </c>
    </row>
    <row r="52" spans="1:4" ht="15.5" x14ac:dyDescent="0.35">
      <c r="A52" s="14" t="s">
        <v>14</v>
      </c>
      <c r="B52" s="10">
        <f>IF(ISERROR(College!J41/College!F41),"n/a",College!J41/College!F41)</f>
        <v>0.20454545454545456</v>
      </c>
      <c r="C52" s="10">
        <f>IF(ISERROR(College!K41/College!G41),"n/a",College!K41/College!G41)</f>
        <v>0.13513513513513514</v>
      </c>
      <c r="D52" s="12">
        <f>IF(ISERROR(B52-C52),"n/a",B52-C52)</f>
        <v>6.9410319410319415E-2</v>
      </c>
    </row>
    <row r="53" spans="1:4" ht="15.5" x14ac:dyDescent="0.35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IF(ISERROR(College!F39/College!B39),"n/a",College!F39/College!B39)</f>
        <v>0.97564469914040119</v>
      </c>
      <c r="C57" s="10">
        <f>IF(ISERROR(College!G39/College!C39),"n/a",College!G39/College!C39)</f>
        <v>0.99384236453201968</v>
      </c>
      <c r="D57" s="12">
        <f>IF(ISERROR(B57-C57),"n/a",B57-C57)</f>
        <v>-1.8197665391618489E-2</v>
      </c>
    </row>
    <row r="58" spans="1:4" ht="15.5" x14ac:dyDescent="0.35">
      <c r="A58" s="14" t="s">
        <v>14</v>
      </c>
      <c r="B58" s="10">
        <f>IF(ISERROR(College!J39/College!F39),"n/a",College!J39/College!F39)</f>
        <v>0.12481644640234948</v>
      </c>
      <c r="C58" s="10">
        <f>IF(ISERROR(College!K39/College!G39),"n/a",College!K39/College!G39)</f>
        <v>0.14002478314745972</v>
      </c>
      <c r="D58" s="12">
        <f>IF(ISERROR(B58-C58),"n/a",B58-C58)</f>
        <v>-1.520833674511024E-2</v>
      </c>
    </row>
    <row r="59" spans="1:4" ht="15.5" x14ac:dyDescent="0.35">
      <c r="A59" s="14" t="s">
        <v>15</v>
      </c>
      <c r="B59" s="10">
        <f>IF(ISERROR(College!N39/College!F39),"n/a",College!N39/College!F39)</f>
        <v>1.4684287812041115E-3</v>
      </c>
      <c r="C59" s="10">
        <f>IF(ISERROR(College!O39/College!G39),"n/a",College!O39/College!G39)</f>
        <v>0</v>
      </c>
      <c r="D59" s="12">
        <f>IF(ISERROR(B59-C59),"n/a",B59-C59)</f>
        <v>1.4684287812041115E-3</v>
      </c>
    </row>
    <row r="60" spans="1:4" ht="15.5" x14ac:dyDescent="0.35">
      <c r="A60" s="14" t="s">
        <v>16</v>
      </c>
      <c r="B60" s="10">
        <f>IF(ISERROR(College!N39/College!J39),"n/a",College!N39/College!J39)</f>
        <v>1.1764705882352941E-2</v>
      </c>
      <c r="C60" s="10">
        <f>IF(ISERROR(College!O39/College!K39),"n/a",College!O39/College!K39)</f>
        <v>0</v>
      </c>
      <c r="D60" s="12">
        <f>IF(ISERROR(B60-C60),"n/a",B60-C60)</f>
        <v>1.1764705882352941E-2</v>
      </c>
    </row>
    <row r="61" spans="1:4" ht="15.5" x14ac:dyDescent="0.35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IF(ISERROR(College!F34/College!B34),"n/a",College!F34/College!B34)</f>
        <v>0.79526856122600809</v>
      </c>
      <c r="C63" s="10">
        <f>IF(ISERROR(College!G34/College!C34),"n/a",College!G34/College!C34)</f>
        <v>0.80284431137724555</v>
      </c>
      <c r="D63" s="12">
        <f>IF(ISERROR(B63-C63),"n/a",B63-C63)</f>
        <v>-7.5757501512374592E-3</v>
      </c>
    </row>
    <row r="64" spans="1:4" ht="15.5" x14ac:dyDescent="0.35">
      <c r="A64" s="14" t="s">
        <v>14</v>
      </c>
      <c r="B64" s="10">
        <f>IF(ISERROR(College!J34/College!F34),"n/a",College!J34/College!F34)</f>
        <v>0.1814780168381665</v>
      </c>
      <c r="C64" s="10">
        <f>IF(ISERROR(College!K34/College!G34),"n/a",College!K34/College!G34)</f>
        <v>0.19298899869476038</v>
      </c>
      <c r="D64" s="12">
        <f>IF(ISERROR(B64-C64),"n/a",B64-C64)</f>
        <v>-1.1510981856593883E-2</v>
      </c>
    </row>
    <row r="65" spans="1:4" ht="15.5" x14ac:dyDescent="0.35">
      <c r="A65" s="14" t="s">
        <v>15</v>
      </c>
      <c r="B65" s="10">
        <f>IF(ISERROR(College!N34/College!F34),"n/a",College!N34/College!F34)</f>
        <v>1.8709073900841907E-4</v>
      </c>
      <c r="C65" s="10">
        <f>IF(ISERROR(College!O34/College!G34),"n/a",College!O34/College!G34)</f>
        <v>0</v>
      </c>
      <c r="D65" s="12">
        <f>IF(ISERROR(B65-C65),"n/a",B65-C65)</f>
        <v>1.8709073900841907E-4</v>
      </c>
    </row>
    <row r="66" spans="1:4" ht="15.5" x14ac:dyDescent="0.35">
      <c r="A66" s="14" t="s">
        <v>16</v>
      </c>
      <c r="B66" s="10">
        <f>IF(ISERROR(College!N34/College!J34),"n/a",College!N34/College!J34)</f>
        <v>1.0309278350515464E-3</v>
      </c>
      <c r="C66" s="10">
        <f>IF(ISERROR(College!O34/College!K34),"n/a",College!O34/College!K34)</f>
        <v>0</v>
      </c>
      <c r="D66" s="12">
        <f>IF(ISERROR(B66-C66),"n/a",B66-C66)</f>
        <v>1.0309278350515464E-3</v>
      </c>
    </row>
    <row r="67" spans="1:4" ht="16" thickBot="1" x14ac:dyDescent="0.4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5/28/2021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65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May 28,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47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5">
      <c r="A9" s="419"/>
      <c r="B9" s="349" t="str">
        <f>(Summary!B7)</f>
        <v>as of 5/28/21</v>
      </c>
      <c r="C9" s="351" t="str">
        <f>Summary!C7</f>
        <v>as of 5/28/20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IF(ISERROR(College!F45/College!B45),"n/a",College!F45/College!B45)</f>
        <v>0.74611479890667709</v>
      </c>
      <c r="C11" s="10">
        <f>IF(ISERROR(College!G45/College!C45),"n/a",College!G45/College!C45)</f>
        <v>0.73005714285714285</v>
      </c>
      <c r="D11" s="12">
        <f>IF(ISERROR(B11-C11),"n/a",B11-C11)</f>
        <v>1.6057656049534241E-2</v>
      </c>
    </row>
    <row r="12" spans="1:4" ht="15.5" x14ac:dyDescent="0.35">
      <c r="A12" s="14" t="s">
        <v>14</v>
      </c>
      <c r="B12" s="10">
        <f>IF(ISERROR(College!J45/College!F45),"n/a",College!J45/College!F45)</f>
        <v>0.20556834833577559</v>
      </c>
      <c r="C12" s="10">
        <f>IF(ISERROR(College!K45/College!G45),"n/a",College!K45/College!G45)</f>
        <v>0.18513880192026716</v>
      </c>
      <c r="D12" s="12">
        <f>IF(ISERROR(B12-C12),"n/a",B12-C12)</f>
        <v>2.0429546415508426E-2</v>
      </c>
    </row>
    <row r="13" spans="1:4" ht="15.5" x14ac:dyDescent="0.35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.5" x14ac:dyDescent="0.35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.5" x14ac:dyDescent="0.35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IF(ISERROR(College!F49/College!B49),"n/a",College!F49/College!B49)</f>
        <v>0.87147887323943662</v>
      </c>
      <c r="C17" s="10">
        <f>IF(ISERROR(College!G49/College!C49),"n/a",College!G49/College!C49)</f>
        <v>0.79069767441860461</v>
      </c>
      <c r="D17" s="12">
        <f>IF(ISERROR(B17-C17),"n/a",B17-C17)</f>
        <v>8.0781198820832012E-2</v>
      </c>
    </row>
    <row r="18" spans="1:4" ht="15.5" x14ac:dyDescent="0.35">
      <c r="A18" s="14" t="s">
        <v>14</v>
      </c>
      <c r="B18" s="10">
        <f>IF(ISERROR(College!J49/College!F49),"n/a",College!J49/College!F49)</f>
        <v>4.2424242424242427E-2</v>
      </c>
      <c r="C18" s="10">
        <f>IF(ISERROR(College!K49/College!G49),"n/a",College!K49/College!G49)</f>
        <v>5.2287581699346407E-2</v>
      </c>
      <c r="D18" s="12">
        <f>IF(ISERROR(B18-C18),"n/a",B18-C18)</f>
        <v>-9.86333927510398E-3</v>
      </c>
    </row>
    <row r="19" spans="1:4" ht="15.5" x14ac:dyDescent="0.35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.5" x14ac:dyDescent="0.35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IF(ISERROR(College!F47/College!B47),"n/a",College!F47/College!B47)</f>
        <v>0.79411764705882348</v>
      </c>
      <c r="C23" s="10">
        <f>IF(ISERROR(College!G47/College!C47),"n/a",College!G47/College!C47)</f>
        <v>0.71933267909715404</v>
      </c>
      <c r="D23" s="12">
        <f>IF(ISERROR(B23-C23),"n/a",B23-C23)</f>
        <v>7.4784967961669446E-2</v>
      </c>
    </row>
    <row r="24" spans="1:4" ht="15.5" x14ac:dyDescent="0.35">
      <c r="A24" s="14" t="s">
        <v>14</v>
      </c>
      <c r="B24" s="10">
        <f>IF(ISERROR(College!J47/College!F47),"n/a",College!J47/College!F47)</f>
        <v>5.3497942386831275E-2</v>
      </c>
      <c r="C24" s="10">
        <f>IF(ISERROR(College!K47/College!G47),"n/a",College!K47/College!G47)</f>
        <v>5.1841746248294678E-2</v>
      </c>
      <c r="D24" s="12">
        <f>IF(ISERROR(B24-C24),"n/a",B24-C24)</f>
        <v>1.6561961385365975E-3</v>
      </c>
    </row>
    <row r="25" spans="1:4" ht="15.5" x14ac:dyDescent="0.35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IF(ISERROR(College!F43/College!B43),"n/a",College!F43/College!B43)</f>
        <v>0.75418095304737243</v>
      </c>
      <c r="C29" s="10">
        <f>IF(ISERROR(College!G43/College!C43),"n/a",College!G43/College!C43)</f>
        <v>0.7309201018512147</v>
      </c>
      <c r="D29" s="12">
        <f>IF(ISERROR(B29-C29),"n/a",B29-C29)</f>
        <v>2.3260851196157728E-2</v>
      </c>
    </row>
    <row r="30" spans="1:4" ht="15.5" x14ac:dyDescent="0.35">
      <c r="A30" s="14" t="s">
        <v>14</v>
      </c>
      <c r="B30" s="10">
        <f>IF(ISERROR(College!J43/College!F43),"n/a",College!J43/College!F43)</f>
        <v>0.18778994247541289</v>
      </c>
      <c r="C30" s="10">
        <f>IF(ISERROR(College!K43/College!G43),"n/a",College!K43/College!G43)</f>
        <v>0.17211185387439978</v>
      </c>
      <c r="D30" s="12">
        <f>IF(ISERROR(B30-C30),"n/a",B30-C30)</f>
        <v>1.5678088601013107E-2</v>
      </c>
    </row>
    <row r="31" spans="1:4" ht="15.5" x14ac:dyDescent="0.35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5/28/21</v>
      </c>
      <c r="C36" s="349" t="str">
        <f>(Summary!C7)</f>
        <v>as of 5/28/20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IF(ISERROR(College!F52/College!B52),"n/a",College!F52/College!B52)</f>
        <v>0.61418891988840174</v>
      </c>
      <c r="C39" s="10">
        <f>IF(ISERROR(College!G52/College!C52),"n/a",College!G52/College!C52)</f>
        <v>0.63973063973063971</v>
      </c>
      <c r="D39" s="12">
        <f>IF(ISERROR(B39-C39),"n/a",B39-C39)</f>
        <v>-2.5541719842237964E-2</v>
      </c>
    </row>
    <row r="40" spans="1:4" ht="15.5" x14ac:dyDescent="0.35">
      <c r="A40" s="14" t="s">
        <v>14</v>
      </c>
      <c r="B40" s="10">
        <f>IF(ISERROR(College!J52/College!F52),"n/a",College!J52/College!F52)</f>
        <v>0.23426346528228423</v>
      </c>
      <c r="C40" s="10">
        <f>IF(ISERROR(College!K52/College!G52),"n/a",College!K52/College!G52)</f>
        <v>0.22894736842105262</v>
      </c>
      <c r="D40" s="12">
        <f>IF(ISERROR(B40-C40),"n/a",B40-C40)</f>
        <v>5.3160968612316062E-3</v>
      </c>
    </row>
    <row r="41" spans="1:4" ht="15.5" x14ac:dyDescent="0.35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IF(ISERROR(College!F53/College!B53),"n/a",College!F53/College!B53)</f>
        <v>0.45614035087719296</v>
      </c>
      <c r="C45" s="10">
        <f>IF(ISERROR(College!G53/College!C53),"n/a",College!G53/College!C35)</f>
        <v>1.7283097131005876E-4</v>
      </c>
      <c r="D45" s="12">
        <f>IF(ISERROR(B45-C45),"n/a",B45-C45)</f>
        <v>0.45596751990588291</v>
      </c>
    </row>
    <row r="46" spans="1:4" ht="15.5" x14ac:dyDescent="0.35">
      <c r="A46" s="14" t="s">
        <v>14</v>
      </c>
      <c r="B46" s="10">
        <f>IF(ISERROR(College!J53/College!F53),"n/a",College!J53/College!F53)</f>
        <v>0</v>
      </c>
      <c r="C46" s="10">
        <f>IF(ISERROR(College!K53/College!G53),"n/a",College!K53/College!G53)</f>
        <v>0</v>
      </c>
      <c r="D46" s="12">
        <f>IF(ISERROR(B46-C46),"n/a",B46-C46)</f>
        <v>0</v>
      </c>
    </row>
    <row r="47" spans="1:4" ht="15.5" x14ac:dyDescent="0.35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0.11428571428571428</v>
      </c>
      <c r="D51" s="12">
        <f>IF(ISERROR(B51-C51),"n/a",B51-C51)</f>
        <v>-0.11428571428571428</v>
      </c>
    </row>
    <row r="52" spans="1:4" ht="15.5" x14ac:dyDescent="0.35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.5" x14ac:dyDescent="0.35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IF(ISERROR(College!F55/College!B55),"n/a",College!F55/College!B55)</f>
        <v>0.63013698630136983</v>
      </c>
      <c r="C57" s="10">
        <f>IF(ISERROR(College!G55/College!C55),"n/a",College!G55/College!C55)</f>
        <v>0.65131578947368418</v>
      </c>
      <c r="D57" s="12">
        <f>IF(ISERROR(B57-C57),"n/a",B57-C57)</f>
        <v>-2.1178803172314353E-2</v>
      </c>
    </row>
    <row r="58" spans="1:4" ht="15.5" x14ac:dyDescent="0.35">
      <c r="A58" s="14" t="s">
        <v>14</v>
      </c>
      <c r="B58" s="10">
        <f>IF(ISERROR(College!J55/College!F55),"n/a",College!J55/College!F55)</f>
        <v>6.5217391304347824E-2</v>
      </c>
      <c r="C58" s="10">
        <f>IF(ISERROR(College!K55/College!G55),"n/a",College!K55/College!G55)</f>
        <v>0.10101010101010101</v>
      </c>
      <c r="D58" s="12">
        <f>IF(ISERROR(B58-C58),"n/a",B58-C58)</f>
        <v>-3.5792709705753184E-2</v>
      </c>
    </row>
    <row r="59" spans="1:4" ht="15.5" x14ac:dyDescent="0.35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IF(ISERROR(College!F50/College!B50),"n/a",College!F50/College!B50)</f>
        <v>0.59949531362653208</v>
      </c>
      <c r="C63" s="10">
        <f>IF(ISERROR(College!G50/College!C50),"n/a",College!G50/College!C50)</f>
        <v>0.61796042617960423</v>
      </c>
      <c r="D63" s="12">
        <f>IF(ISERROR(B63-C63),"n/a",B63-C63)</f>
        <v>-1.8465112553072149E-2</v>
      </c>
    </row>
    <row r="64" spans="1:4" ht="15.5" x14ac:dyDescent="0.35">
      <c r="A64" s="14" t="s">
        <v>14</v>
      </c>
      <c r="B64" s="10">
        <f>IF(ISERROR(College!J50/College!F50),"n/a",College!J50/College!F50)</f>
        <v>0.22128683102826219</v>
      </c>
      <c r="C64" s="10">
        <f>IF(ISERROR(College!K50/College!G50),"n/a",College!K50/College!G50)</f>
        <v>0.22044334975369459</v>
      </c>
      <c r="D64" s="12">
        <f>IF(ISERROR(B64-C64),"n/a",B64-C64)</f>
        <v>8.4348127456759792E-4</v>
      </c>
    </row>
    <row r="65" spans="1:4" ht="15.5" x14ac:dyDescent="0.35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5/28/2021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69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May 28,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70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5" x14ac:dyDescent="0.25">
      <c r="A9" s="419"/>
      <c r="B9" s="349" t="str">
        <f>(Summary!B7)</f>
        <v>as of 5/28/21</v>
      </c>
      <c r="C9" s="351" t="str">
        <f>Summary!C7</f>
        <v>as of 5/28/20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IF(ISERROR(College!F61/College!B61),"n/a",College!F61/College!B61)</f>
        <v>0.71614301191765983</v>
      </c>
      <c r="C11" s="10">
        <f>IF(ISERROR(College!G61/College!C61),"n/a",College!G61/College!C61)</f>
        <v>0.69581749049429653</v>
      </c>
      <c r="D11" s="12">
        <f>IF(ISERROR(B11-C11),"n/a",B11-C11)</f>
        <v>2.0325521423363302E-2</v>
      </c>
    </row>
    <row r="12" spans="1:4" ht="15.5" x14ac:dyDescent="0.35">
      <c r="A12" s="14" t="s">
        <v>14</v>
      </c>
      <c r="B12" s="10">
        <f>IF(ISERROR(College!J61/College!F61),"n/a",College!J61/College!F61)</f>
        <v>0.18608169440242056</v>
      </c>
      <c r="C12" s="10">
        <f>IF(ISERROR(College!K61/College!G61),"n/a",College!K61/College!G61)</f>
        <v>0.20218579234972678</v>
      </c>
      <c r="D12" s="12">
        <f>IF(ISERROR(B12-C12),"n/a",B12-C12)</f>
        <v>-1.6104097947306217E-2</v>
      </c>
    </row>
    <row r="13" spans="1:4" ht="15.5" x14ac:dyDescent="0.35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.5" x14ac:dyDescent="0.35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.5" x14ac:dyDescent="0.35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.5" x14ac:dyDescent="0.35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0.2</v>
      </c>
      <c r="D18" s="12">
        <f>IF(ISERROR(B18-C18),"n/a",B18-C18)</f>
        <v>-0.12592592592592594</v>
      </c>
    </row>
    <row r="19" spans="1:4" ht="15.5" x14ac:dyDescent="0.35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.5" x14ac:dyDescent="0.35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.5" x14ac:dyDescent="0.35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.5" x14ac:dyDescent="0.35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IF(ISERROR(College!F59/College!B59),"n/a",College!F59/College!B59)</f>
        <v>0.72941176470588232</v>
      </c>
      <c r="C29" s="10">
        <f>IF(ISERROR(College!G59/College!C59),"n/a",College!G59/College!C59)</f>
        <v>0.70547147846332947</v>
      </c>
      <c r="D29" s="12">
        <f>IF(ISERROR(B29-C29),"n/a",B29-C29)</f>
        <v>2.3940286242552844E-2</v>
      </c>
    </row>
    <row r="30" spans="1:4" ht="15.5" x14ac:dyDescent="0.35">
      <c r="A30" s="14" t="s">
        <v>14</v>
      </c>
      <c r="B30" s="10">
        <f>IF(ISERROR(College!J59/College!F59),"n/a",College!J59/College!F59)</f>
        <v>0.17607526881720431</v>
      </c>
      <c r="C30" s="10">
        <f>IF(ISERROR(College!K59/College!G59),"n/a",College!K59/College!G59)</f>
        <v>0.18976897689768976</v>
      </c>
      <c r="D30" s="12">
        <f>IF(ISERROR(B30-C30),"n/a",B30-C30)</f>
        <v>-1.3693708080485451E-2</v>
      </c>
    </row>
    <row r="31" spans="1:4" ht="15.5" x14ac:dyDescent="0.35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5/28/21</v>
      </c>
      <c r="C36" s="349" t="str">
        <f>(Summary!C7)</f>
        <v>as of 5/28/20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IF(ISERROR(College!F68/College!B68),"n/a",College!F68/College!B68)</f>
        <v>0.83870967741935487</v>
      </c>
      <c r="C39" s="10">
        <f>IF(ISERROR(College!G68/College!C68),"n/a",College!G68/College!C68)</f>
        <v>1.0178571428571428</v>
      </c>
      <c r="D39" s="12">
        <f>IF(ISERROR(B39-C39),"n/a",B39-C39)</f>
        <v>-0.17914746543778792</v>
      </c>
    </row>
    <row r="40" spans="1:4" ht="15.5" x14ac:dyDescent="0.35">
      <c r="A40" s="14" t="s">
        <v>14</v>
      </c>
      <c r="B40" s="10">
        <f>IF(ISERROR(College!J68/College!F68),"n/a",College!J68/College!F68)</f>
        <v>0.24615384615384617</v>
      </c>
      <c r="C40" s="10">
        <f>IF(ISERROR(College!K68/College!G68),"n/a",College!K68/College!G68)</f>
        <v>0.32456140350877194</v>
      </c>
      <c r="D40" s="12">
        <f>IF(ISERROR(B40-C40),"n/a",B40-C40)</f>
        <v>-7.8407557354925772E-2</v>
      </c>
    </row>
    <row r="41" spans="1:4" ht="15.5" x14ac:dyDescent="0.35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IF(ISERROR(College!F69/College!B69),"n/a",College!F69/College!B69)</f>
        <v>0.33333333333333331</v>
      </c>
      <c r="C45" s="10">
        <f>IF(ISERROR(College!G69/College!C69),"n/a",College!G69/College!C69)</f>
        <v>0.5</v>
      </c>
      <c r="D45" s="12">
        <f>IF(ISERROR(B45-C45),"n/a",B45-C45)</f>
        <v>-0.16666666666666669</v>
      </c>
    </row>
    <row r="46" spans="1:4" ht="15.5" x14ac:dyDescent="0.35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.5" x14ac:dyDescent="0.35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.5" x14ac:dyDescent="0.35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1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.5" x14ac:dyDescent="0.35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.5" x14ac:dyDescent="0.35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IF(ISERROR(College!F66/College!B66),"n/a",College!F66/College!B66)</f>
        <v>0.82035928143712578</v>
      </c>
      <c r="C63" s="10">
        <f>IF(ISERROR(College!G66/College!C66),"n/a",College!G66/College!C66)</f>
        <v>1</v>
      </c>
      <c r="D63" s="12">
        <f>IF(ISERROR(B63-C63),"n/a",B63-C63)</f>
        <v>-0.17964071856287422</v>
      </c>
    </row>
    <row r="64" spans="1:4" ht="15.5" x14ac:dyDescent="0.35">
      <c r="A64" s="14" t="s">
        <v>14</v>
      </c>
      <c r="B64" s="10">
        <f>IF(ISERROR(College!J66/College!F66),"n/a",College!J66/College!F66)</f>
        <v>0.24087591240875914</v>
      </c>
      <c r="C64" s="10">
        <f>IF(ISERROR(College!K66/College!G66),"n/a",College!K66/College!G66)</f>
        <v>0.29850746268656714</v>
      </c>
      <c r="D64" s="12">
        <f>IF(ISERROR(B64-C64),"n/a",B64-C64)</f>
        <v>-5.7631550277808002E-2</v>
      </c>
    </row>
    <row r="65" spans="1:4" ht="15.5" x14ac:dyDescent="0.35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5/28/2021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66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May 28,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74</v>
      </c>
      <c r="B6" s="424"/>
      <c r="C6" s="424"/>
      <c r="D6" s="425"/>
    </row>
    <row r="7" spans="1:4" ht="16" thickBot="1" x14ac:dyDescent="0.4">
      <c r="A7" s="420" t="s">
        <v>8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5">
      <c r="A9" s="419" t="s">
        <v>12</v>
      </c>
      <c r="B9" s="349" t="str">
        <f>(Summary!B7)</f>
        <v>as of 5/28/21</v>
      </c>
      <c r="C9" s="349" t="str">
        <f>(Summary!C7)</f>
        <v>as of 5/28/20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25">
      <c r="A11" s="86" t="s">
        <v>32</v>
      </c>
      <c r="B11" s="17"/>
      <c r="C11" s="17"/>
      <c r="D11" s="18"/>
    </row>
    <row r="12" spans="1:4" ht="15.5" x14ac:dyDescent="0.35">
      <c r="A12" s="14" t="s">
        <v>13</v>
      </c>
      <c r="B12" s="10">
        <f>IF(ISERROR(College!F77/College!B77),"n/a",College!F77/College!B77)</f>
        <v>0.40274725274725276</v>
      </c>
      <c r="C12" s="10">
        <f>IF(ISERROR(College!G77/College!C77),"n/a",College!G77/College!C77)</f>
        <v>0.47164776517678453</v>
      </c>
      <c r="D12" s="12">
        <f>IF(ISERROR(B12-C12),"n/a",B12-C12)</f>
        <v>-6.8900512429531768E-2</v>
      </c>
    </row>
    <row r="13" spans="1:4" ht="15.5" x14ac:dyDescent="0.35">
      <c r="A13" s="14" t="s">
        <v>14</v>
      </c>
      <c r="B13" s="10">
        <f>IF(ISERROR(College!J77/College!F77),"n/a",College!J77/College!F77)</f>
        <v>0.28785811732605732</v>
      </c>
      <c r="C13" s="10">
        <f>IF(ISERROR(College!K77/College!G77),"n/a",College!K77/College!G77)</f>
        <v>0.30975954738330974</v>
      </c>
      <c r="D13" s="12">
        <f>IF(ISERROR(B13-C13),"n/a",B13-C13)</f>
        <v>-2.1901430057252425E-2</v>
      </c>
    </row>
    <row r="14" spans="1:4" ht="15.5" x14ac:dyDescent="0.35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.5" x14ac:dyDescent="0.35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.5" x14ac:dyDescent="0.35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5" x14ac:dyDescent="0.35">
      <c r="A17" s="86" t="s">
        <v>23</v>
      </c>
      <c r="B17" s="10"/>
      <c r="C17" s="10"/>
      <c r="D17" s="12"/>
    </row>
    <row r="18" spans="1:4" ht="15.5" x14ac:dyDescent="0.35">
      <c r="A18" s="14" t="s">
        <v>13</v>
      </c>
      <c r="B18" s="10">
        <f>IF(ISERROR(College!F78/College!B78),"n/a",College!F78/College!B78)</f>
        <v>0.14285714285714285</v>
      </c>
      <c r="C18" s="10">
        <f>IF(ISERROR(College!G78/College!C78),"n/a",College!G78/College!C78)</f>
        <v>3.0303030303030304E-2</v>
      </c>
      <c r="D18" s="12">
        <f>IF(ISERROR(B18-C18),"n/a",B18-C18)</f>
        <v>0.11255411255411255</v>
      </c>
    </row>
    <row r="19" spans="1:4" ht="15.5" x14ac:dyDescent="0.35">
      <c r="A19" s="14" t="s">
        <v>14</v>
      </c>
      <c r="B19" s="10">
        <f>IF(ISERROR(College!J78/College!F78),"n/a",College!J78/College!F78)</f>
        <v>0</v>
      </c>
      <c r="C19" s="10">
        <f>IF(ISERROR(College!K78/College!G78),"n/a",College!K78/College!G78)</f>
        <v>0</v>
      </c>
      <c r="D19" s="12">
        <f>IF(ISERROR(B19-C19),"n/a",B19-C19)</f>
        <v>0</v>
      </c>
    </row>
    <row r="20" spans="1:4" ht="15.5" x14ac:dyDescent="0.35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.5" x14ac:dyDescent="0.35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.5" x14ac:dyDescent="0.35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5" x14ac:dyDescent="0.25">
      <c r="A23" s="20" t="s">
        <v>33</v>
      </c>
      <c r="B23" s="21"/>
      <c r="C23" s="21"/>
      <c r="D23" s="22"/>
    </row>
    <row r="24" spans="1:4" ht="15.5" x14ac:dyDescent="0.35">
      <c r="A24" s="14" t="s">
        <v>13</v>
      </c>
      <c r="B24" s="10">
        <f>IF(ISERROR(College!K82/College!G82),"n/a",College!K82/College!G82)</f>
        <v>0.2</v>
      </c>
      <c r="C24" s="10">
        <f>IF(ISERROR(College!L82/College!H82),"n/a",College!L82/College!H82)</f>
        <v>0.25</v>
      </c>
      <c r="D24" s="12">
        <f>IF(ISERROR(B24-C24),"n/a",B24-C24)</f>
        <v>-4.9999999999999989E-2</v>
      </c>
    </row>
    <row r="25" spans="1:4" ht="15.5" x14ac:dyDescent="0.35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0.2</v>
      </c>
      <c r="D25" s="12">
        <f>IF(ISERROR(B25-C25),"n/a",B25-C25)</f>
        <v>-0.2</v>
      </c>
    </row>
    <row r="26" spans="1:4" ht="15.5" x14ac:dyDescent="0.35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.5" x14ac:dyDescent="0.35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.5" x14ac:dyDescent="0.35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5" x14ac:dyDescent="0.25">
      <c r="A29" s="20" t="s">
        <v>30</v>
      </c>
      <c r="B29" s="21"/>
      <c r="C29" s="21"/>
      <c r="D29" s="22"/>
    </row>
    <row r="30" spans="1:4" ht="15.5" x14ac:dyDescent="0.35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.5" x14ac:dyDescent="0.35">
      <c r="A31" s="14" t="s">
        <v>14</v>
      </c>
      <c r="B31" s="10">
        <f>IF(ISERROR(College!J80/College!F80),"n/a",College!J80/College!F80)</f>
        <v>0.1388888888888889</v>
      </c>
      <c r="C31" s="10">
        <f>IF(ISERROR(College!K80/College!G80),"n/a",College!K80/College!G80)</f>
        <v>0.19230769230769232</v>
      </c>
      <c r="D31" s="12">
        <f>IF(ISERROR(B31-C31),"n/a",B31-C31)</f>
        <v>-5.3418803418803423E-2</v>
      </c>
    </row>
    <row r="32" spans="1:4" ht="15.5" x14ac:dyDescent="0.35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.5" x14ac:dyDescent="0.35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.5" x14ac:dyDescent="0.35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5" x14ac:dyDescent="0.25">
      <c r="A35" s="20" t="s">
        <v>5</v>
      </c>
      <c r="B35" s="21"/>
      <c r="C35" s="21"/>
      <c r="D35" s="22"/>
    </row>
    <row r="36" spans="1:4" ht="15.5" x14ac:dyDescent="0.35">
      <c r="A36" s="14" t="s">
        <v>13</v>
      </c>
      <c r="B36" s="10">
        <f>IF(ISERROR(College!F75/College!B75),"n/a",College!F75/College!B75)</f>
        <v>0.38800959232613907</v>
      </c>
      <c r="C36" s="10">
        <f>IF(ISERROR(College!G75/College!C75),"n/a",College!G75/College!C75)</f>
        <v>0.44742606790799561</v>
      </c>
      <c r="D36" s="12">
        <f>IF(ISERROR(B36-C36),"n/a",B36-C36)</f>
        <v>-5.9416475581856532E-2</v>
      </c>
    </row>
    <row r="37" spans="1:4" ht="15.5" x14ac:dyDescent="0.35">
      <c r="A37" s="14" t="s">
        <v>14</v>
      </c>
      <c r="B37" s="10">
        <f>IF(ISERROR(College!J75/College!F75),"n/a",College!J75/College!F75)</f>
        <v>0.27317676143386899</v>
      </c>
      <c r="C37" s="10">
        <f>IF(ISERROR(College!K75/College!G75),"n/a",College!K75/College!G75)</f>
        <v>0.29375764993880049</v>
      </c>
      <c r="D37" s="12">
        <f>IF(ISERROR(B37-C37),"n/a",B37-C37)</f>
        <v>-2.0580888504931505E-2</v>
      </c>
    </row>
    <row r="38" spans="1:4" ht="15.5" x14ac:dyDescent="0.35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.5" x14ac:dyDescent="0.35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6" thickBot="1" x14ac:dyDescent="0.4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5/28/2021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78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May 28,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79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5" x14ac:dyDescent="0.25">
      <c r="A9" s="419"/>
      <c r="B9" s="349" t="str">
        <f>(Summary!B7)</f>
        <v>as of 5/28/21</v>
      </c>
      <c r="C9" s="351" t="str">
        <f>Summary!C7</f>
        <v>as of 5/28/20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0.87830687830687826</v>
      </c>
      <c r="D11" s="12">
        <f>IF(ISERROR(B11-C11),"n/a",B11-C11)</f>
        <v>-6.8783068783068169E-3</v>
      </c>
    </row>
    <row r="12" spans="1:4" ht="15.5" x14ac:dyDescent="0.35">
      <c r="A12" s="14" t="s">
        <v>14</v>
      </c>
      <c r="B12" s="10">
        <f>IF(ISERROR(College!J86/College!F86),"n/a",College!J86/College!F86)</f>
        <v>0.21721311475409835</v>
      </c>
      <c r="C12" s="10">
        <f>IF(ISERROR(College!K86/College!G86),"n/a",College!K86/College!G86)</f>
        <v>0.22289156626506024</v>
      </c>
      <c r="D12" s="12">
        <f>IF(ISERROR(B12-C12),"n/a",B12-C12)</f>
        <v>-5.6784515109618849E-3</v>
      </c>
    </row>
    <row r="13" spans="1:4" ht="15.5" x14ac:dyDescent="0.35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.5" x14ac:dyDescent="0.35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.5" x14ac:dyDescent="0.35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.5" x14ac:dyDescent="0.35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.5" x14ac:dyDescent="0.35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.5" x14ac:dyDescent="0.35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.5" x14ac:dyDescent="0.35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0.87128712871287128</v>
      </c>
      <c r="D29" s="12">
        <f>IF(ISERROR(B29-C29),"n/a",B29-C29)</f>
        <v>-1.5057096763989475E-2</v>
      </c>
    </row>
    <row r="30" spans="1:4" ht="15.5" x14ac:dyDescent="0.35">
      <c r="A30" s="14" t="s">
        <v>14</v>
      </c>
      <c r="B30" s="10">
        <f>IF(ISERROR(College!J84/College!F84),"n/a",College!J84/College!F84)</f>
        <v>0.20149253731343283</v>
      </c>
      <c r="C30" s="10">
        <f>IF(ISERROR(College!K84/College!G84),"n/a",College!K84/College!G84)</f>
        <v>0.21022727272727273</v>
      </c>
      <c r="D30" s="12">
        <f>IF(ISERROR(B30-C30),"n/a",B30-C30)</f>
        <v>-8.7347354138399003E-3</v>
      </c>
    </row>
    <row r="31" spans="1:4" ht="15.5" x14ac:dyDescent="0.35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5/28/21</v>
      </c>
      <c r="C36" s="349" t="str">
        <f>(Summary!C7)</f>
        <v>as of 5/28/20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IF(ISERROR(College!F93/College!B93),"n/a",College!F93/College!B93)</f>
        <v>0.88235294117647056</v>
      </c>
      <c r="C39" s="10">
        <f>IF(ISERROR(College!G93/College!C93),"n/a",College!G93/College!C93)</f>
        <v>0.91954022988505746</v>
      </c>
      <c r="D39" s="12">
        <f>IF(ISERROR(B39-C39),"n/a",B39-C39)</f>
        <v>-3.7187288708586896E-2</v>
      </c>
    </row>
    <row r="40" spans="1:4" ht="15.5" x14ac:dyDescent="0.35">
      <c r="A40" s="14" t="s">
        <v>14</v>
      </c>
      <c r="B40" s="10">
        <f>IF(ISERROR(College!J93/College!F93),"n/a",College!J93/College!F93)</f>
        <v>0.18888888888888888</v>
      </c>
      <c r="C40" s="10">
        <f>IF(ISERROR(College!K93/College!G93),"n/a",College!K93/College!G93)</f>
        <v>0.13750000000000001</v>
      </c>
      <c r="D40" s="12">
        <f>IF(ISERROR(B40-C40),"n/a",B40-C40)</f>
        <v>5.1388888888888873E-2</v>
      </c>
    </row>
    <row r="41" spans="1:4" ht="15.5" x14ac:dyDescent="0.35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</v>
      </c>
      <c r="D45" s="12">
        <f>IF(ISERROR(B45-C45),"n/a",B45-C45)</f>
        <v>1</v>
      </c>
    </row>
    <row r="46" spans="1:4" ht="15.5" x14ac:dyDescent="0.35">
      <c r="A46" s="14" t="s">
        <v>14</v>
      </c>
      <c r="B46" s="10">
        <f>IF(ISERROR(College!J94/College!F94),"n/a",College!J94/College!F94)</f>
        <v>0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>
        <f>IF(ISERROR(College!N94/College!F94),"n/a",College!N94/College!F94)</f>
        <v>0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.5" x14ac:dyDescent="0.35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.5" x14ac:dyDescent="0.35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IF(ISERROR(College!F91/College!B91),"n/a",College!F91/College!B91)</f>
        <v>0.84210526315789469</v>
      </c>
      <c r="C63" s="10">
        <f>IF(ISERROR(College!G91/College!C91),"n/a",College!G91/College!C91)</f>
        <v>0.87234042553191493</v>
      </c>
      <c r="D63" s="12">
        <f>IF(ISERROR(B63-C63),"n/a",B63-C63)</f>
        <v>-3.0235162374020241E-2</v>
      </c>
    </row>
    <row r="64" spans="1:4" ht="15.5" x14ac:dyDescent="0.35">
      <c r="A64" s="14" t="s">
        <v>14</v>
      </c>
      <c r="B64" s="10">
        <f>IF(ISERROR(College!J91/College!F91),"n/a",College!J91/College!F91)</f>
        <v>0.17708333333333334</v>
      </c>
      <c r="C64" s="10">
        <f>IF(ISERROR(College!K91/College!G91),"n/a",College!K91/College!G91)</f>
        <v>0.13414634146341464</v>
      </c>
      <c r="D64" s="12">
        <f>IF(ISERROR(B64-C64),"n/a",B64-C64)</f>
        <v>4.29369918699187E-2</v>
      </c>
    </row>
    <row r="65" spans="1:4" ht="15.5" x14ac:dyDescent="0.35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4" orientation="portrait" horizontalDpi="0" verticalDpi="0" r:id="rId1"/>
  <headerFooter>
    <oddHeader>&amp;C&amp;F
&amp;A&amp;R&amp;P of &amp;N</oddHeader>
    <oddFooter>&amp;LPrepared by: Information Technology Solutions
Job Name: UGAP099AX&amp;RPrepared Date: 5/28/2021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7b0d7e73-53c3-49f5-853f-2cb02a030650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ca7bfdcf-1463-48ab-aff7-245b8ac76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2021-05-28T21:09:30Z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