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ntonsr\OneDrive - University of California, Riverside\Documents\AppStatus\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<sst xmlns="http://schemas.openxmlformats.org/spreadsheetml/2006/main" count="921" uniqueCount="89">
  <si>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</si>
  <si>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</si>
  <si>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</si>
  <si>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</si>
  <si>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</si>
  <si>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</si>
  <si>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</si>
  <si>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</si>
  <si>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</si>
  <si>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</si>
  <si>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</si>
  <si>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</si>
  <si>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</si>
  <si>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</si>
  <si>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</si>
  <si>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</si>
  <si>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</si>
  <si>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</si>
  <si>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</si>
  <si>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</si>
  <si>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</si>
  <si>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</si>
  <si>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</si>
  <si>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</si>
  <si>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</si>
  <si>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</si>
  <si>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</si>
  <si>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</si>
  <si>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</si>
  <si>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</si>
  <si>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</si>
  <si>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</si>
  <si>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</si>
  <si>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</si>
  <si>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</si>
  <si>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</si>
  <si>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</si>
  <si>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</si>
  <si>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</si>
  <si>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</si>
  <si>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</si>
  <si>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</si>
  <si>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</si>
  <si>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</si>
  <si>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</si>
  <si>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</si>
  <si>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</si>
  <si>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</si>
  <si>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</si>
  <si>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</si>
  <si>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</si>
  <si>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</si>
  <si>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</si>
  <si>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</si>
  <si>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</si>
  <si>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</si>
  <si>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</si>
  <si>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</si>
  <si>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</si>
  <si>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</si>
  <si>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</si>
  <si>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</si>
  <si>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</si>
  <si>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</si>
  <si>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</si>
  <si>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</si>
  <si>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</si>
  <si>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</si>
  <si>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</si>
  <si>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</si>
  <si>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</si>
  <si>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</si>
  <si>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</si>
  <si>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</si>
  <si>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</si>
  <si>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</si>
  <si>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</si>
  <si>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</si>
  <si>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</si>
  <si>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</si>
  <si>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</si>
  <si>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</si>
  <si>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</si>
  <si>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March 5, 2021</t>
  </si>
  <si>
    <t>as of 3/5/21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</si>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</sst>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52564</v>
      </c>
      <c r="C9" s="84">
        <f>(C10+C14+C12)</f>
        <v>49251</v>
      </c>
      <c r="D9" s="84">
        <f>IF(ISERROR(B9-C9),"n/a",B9-C9)</f>
        <v>3313</v>
      </c>
      <c r="E9" s="156">
        <f>IF(ISERROR(D9/C9),"n/a",(D9/C9))</f>
        <v>6.7267669691985943E-2</v>
      </c>
    </row>
    <row r="10" spans="1:7" x14ac:dyDescent="0.2">
      <c r="A10" s="157" t="s">
        <v>31</v>
      </c>
      <c r="B10" s="210">
        <f>B11</f>
        <v>45534</v>
      </c>
      <c r="C10" s="210">
        <f>C11</f>
        <v>43303</v>
      </c>
      <c r="D10" s="7">
        <f t="shared" ref="D10:D16" si="0">IF(ISERROR(B10-C10),"n/a",B10-C10)</f>
        <v>2231</v>
      </c>
      <c r="E10" s="158">
        <f t="shared" ref="E10:E16" si="1">IF(ISERROR(D10/C10),"n/a",(D10/C10))</f>
        <v>5.1520679860517747E-2</v>
      </c>
    </row>
    <row r="11" spans="1:7" x14ac:dyDescent="0.2">
      <c r="A11" s="159" t="s">
        <v>32</v>
      </c>
      <c r="B11" s="280">
        <v>45534</v>
      </c>
      <c r="C11" s="280">
        <v>43303</v>
      </c>
      <c r="D11" s="282">
        <f t="shared" ref="D11" si="2">IF(ISERROR(B11-C11),"n/a",B11-C11)</f>
        <v>2231</v>
      </c>
      <c r="E11" s="283">
        <f t="shared" ref="E11" si="3">IF(ISERROR(D11/C11),"n/a",(D11/C11))</f>
        <v>5.1520679860517747E-2</v>
      </c>
    </row>
    <row r="12" spans="1:7" x14ac:dyDescent="0.2">
      <c r="A12" s="157" t="s">
        <v>30</v>
      </c>
      <c r="B12" s="28">
        <f>B13</f>
        <v>4724</v>
      </c>
      <c r="C12" s="210">
        <f>C13</f>
        <v>4504</v>
      </c>
      <c r="D12" s="7">
        <f>IF(ISERROR(B12-C12),"n/a",B12-C12)</f>
        <v>220</v>
      </c>
      <c r="E12" s="158">
        <f>IF(ISERROR(D12/C12),"n/a",(D12/C12))</f>
        <v>4.8845470692717587E-2</v>
      </c>
    </row>
    <row r="13" spans="1:7" x14ac:dyDescent="0.2">
      <c r="A13" s="159" t="s">
        <v>32</v>
      </c>
      <c r="B13" s="211">
        <v>4724</v>
      </c>
      <c r="C13" s="211">
        <v>4504</v>
      </c>
      <c r="D13" s="6">
        <f>IF(ISERROR(B13-C13),"n/a",B13-C13)</f>
        <v>220</v>
      </c>
      <c r="E13" s="160">
        <f>IF(ISERROR(D13/C13),"n/a",(D13/C13))</f>
        <v>4.8845470692717587E-2</v>
      </c>
    </row>
    <row r="14" spans="1:7" x14ac:dyDescent="0.2">
      <c r="A14" s="157" t="s">
        <v>33</v>
      </c>
      <c r="B14" s="28">
        <f>B15</f>
        <v>2306</v>
      </c>
      <c r="C14" s="28">
        <f>C15</f>
        <v>1444</v>
      </c>
      <c r="D14" s="7">
        <f t="shared" si="0"/>
        <v>862</v>
      </c>
      <c r="E14" s="158">
        <f t="shared" si="1"/>
        <v>0.59695290858725758</v>
      </c>
    </row>
    <row r="15" spans="1:7" x14ac:dyDescent="0.2">
      <c r="A15" s="159" t="s">
        <v>32</v>
      </c>
      <c r="B15" s="211">
        <v>2306</v>
      </c>
      <c r="C15" s="211">
        <v>1444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14445</v>
      </c>
      <c r="C16" s="84">
        <f>(C17+C23+C20)</f>
        <v>13660</v>
      </c>
      <c r="D16" s="84">
        <f t="shared" si="0"/>
        <v>785</v>
      </c>
      <c r="E16" s="156">
        <f t="shared" si="1"/>
        <v>5.7467057101024892E-2</v>
      </c>
    </row>
    <row r="17" spans="1:5" x14ac:dyDescent="0.2">
      <c r="A17" s="157" t="s">
        <v>31</v>
      </c>
      <c r="B17" s="210">
        <f>SUM(B18:B19)</f>
        <v>12967</v>
      </c>
      <c r="C17" s="210">
        <f>SUM(C18:C19)</f>
        <v>12027</v>
      </c>
      <c r="D17" s="7">
        <f t="shared" ref="D17:D23" si="4">IF(ISERROR(B17-C17),"n/a",B17-C17)</f>
        <v>940</v>
      </c>
      <c r="E17" s="158">
        <f t="shared" ref="E17:E24" si="5">IF(ISERROR(D17/C17),"n/a",(D17/C17))</f>
        <v>7.8157479005570796E-2</v>
      </c>
    </row>
    <row r="18" spans="1:5" x14ac:dyDescent="0.2">
      <c r="A18" s="159" t="s">
        <v>32</v>
      </c>
      <c r="B18" s="280">
        <v>12967</v>
      </c>
      <c r="C18" s="281">
        <v>12027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1264</v>
      </c>
      <c r="C20" s="28">
        <f>C21+C22</f>
        <v>1473</v>
      </c>
      <c r="D20" s="7">
        <f>IF(ISERROR(B20-C20),"n/a",B20-C20)</f>
        <v>-209</v>
      </c>
      <c r="E20" s="158">
        <f>IF(ISERROR(D20/C20),"n/a",(D20/C20))</f>
        <v>-0.14188730482009504</v>
      </c>
    </row>
    <row r="21" spans="1:5" x14ac:dyDescent="0.2">
      <c r="A21" s="159" t="s">
        <v>32</v>
      </c>
      <c r="B21" s="211">
        <v>1264</v>
      </c>
      <c r="C21" s="211">
        <v>1473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214</v>
      </c>
      <c r="C23" s="28">
        <f>C24</f>
        <v>160</v>
      </c>
      <c r="D23" s="7">
        <f t="shared" si="4"/>
        <v>54</v>
      </c>
      <c r="E23" s="158">
        <f t="shared" si="5"/>
        <v>0.33750000000000002</v>
      </c>
    </row>
    <row r="24" spans="1:5" x14ac:dyDescent="0.2">
      <c r="A24" s="159" t="s">
        <v>32</v>
      </c>
      <c r="B24" s="211">
        <v>214</v>
      </c>
      <c r="C24" s="211">
        <v>160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67009</v>
      </c>
      <c r="C25" s="84">
        <f>(C9+C16)</f>
        <v>62911</v>
      </c>
      <c r="D25" s="84">
        <f>IF(ISERROR(B25-C25),"n/a",B25-C25)</f>
        <v>4098</v>
      </c>
      <c r="E25" s="156">
        <f>IF(ISERROR(D25/C25),"n/a",(D25/C25))</f>
        <v>6.5139641716075086E-2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22649</v>
      </c>
      <c r="C28" s="84">
        <f>(C29+C33+C31)</f>
        <v>19017</v>
      </c>
      <c r="D28" s="84">
        <f t="shared" ref="D28:D44" si="6">IF(ISERROR(B28-C28),"n/a",B28-C28)</f>
        <v>3632</v>
      </c>
      <c r="E28" s="156">
        <f t="shared" ref="E28:E44" si="7">IF(ISERROR(D28/C28),"n/a",(D28/C28))</f>
        <v>0.19098701162118104</v>
      </c>
    </row>
    <row r="29" spans="1:5" x14ac:dyDescent="0.2">
      <c r="A29" s="157" t="s">
        <v>31</v>
      </c>
      <c r="B29" s="210">
        <f>B30</f>
        <v>19098</v>
      </c>
      <c r="C29" s="210">
        <f>C30</f>
        <v>17155</v>
      </c>
      <c r="D29" s="7">
        <f t="shared" si="6"/>
        <v>1943</v>
      </c>
      <c r="E29" s="158">
        <f t="shared" si="7"/>
        <v>0.11326143981346547</v>
      </c>
    </row>
    <row r="30" spans="1:5" x14ac:dyDescent="0.2">
      <c r="A30" s="159" t="s">
        <v>32</v>
      </c>
      <c r="B30" s="280">
        <v>19098</v>
      </c>
      <c r="C30" s="280">
        <v>17155</v>
      </c>
      <c r="D30" s="282">
        <f t="shared" ref="D30" si="8">IF(ISERROR(B30-C30),"n/a",B30-C30)</f>
        <v>1943</v>
      </c>
      <c r="E30" s="283">
        <f t="shared" ref="E30" si="9">IF(ISERROR(D30/C30),"n/a",(D30/C30))</f>
        <v>0.11326143981346547</v>
      </c>
    </row>
    <row r="31" spans="1:5" x14ac:dyDescent="0.2">
      <c r="A31" s="157" t="s">
        <v>30</v>
      </c>
      <c r="B31" s="28">
        <f>B32</f>
        <v>2392</v>
      </c>
      <c r="C31" s="28">
        <f>C32</f>
        <v>1415</v>
      </c>
      <c r="D31" s="7">
        <f>IF(ISERROR(B31-C31),"n/a",B31-C31)</f>
        <v>977</v>
      </c>
      <c r="E31" s="158">
        <f>IF(ISERROR(D31/C31),"n/a",(D31/C31))</f>
        <v>0.69045936395759722</v>
      </c>
    </row>
    <row r="32" spans="1:5" x14ac:dyDescent="0.2">
      <c r="A32" s="159" t="s">
        <v>32</v>
      </c>
      <c r="B32" s="211">
        <v>2392</v>
      </c>
      <c r="C32" s="211">
        <v>1415</v>
      </c>
      <c r="D32" s="6">
        <f>IF(ISERROR(B32-C32),"n/a",B32-C32)</f>
        <v>977</v>
      </c>
      <c r="E32" s="160">
        <f>IF(ISERROR(D32/C32),"n/a",(D32/C32))</f>
        <v>0.69045936395759722</v>
      </c>
    </row>
    <row r="33" spans="1:5" x14ac:dyDescent="0.2">
      <c r="A33" s="157" t="s">
        <v>33</v>
      </c>
      <c r="B33" s="28">
        <f>B34</f>
        <v>1159</v>
      </c>
      <c r="C33" s="28">
        <f>C34</f>
        <v>447</v>
      </c>
      <c r="D33" s="7">
        <f t="shared" si="6"/>
        <v>712</v>
      </c>
      <c r="E33" s="158">
        <f t="shared" si="7"/>
        <v>1.592841163310962</v>
      </c>
    </row>
    <row r="34" spans="1:5" x14ac:dyDescent="0.2">
      <c r="A34" s="159" t="s">
        <v>32</v>
      </c>
      <c r="B34" s="211">
        <v>1159</v>
      </c>
      <c r="C34" s="211">
        <v>447</v>
      </c>
      <c r="D34" s="6">
        <f t="shared" si="6"/>
        <v>712</v>
      </c>
      <c r="E34" s="160">
        <f t="shared" si="7"/>
        <v>1.592841163310962</v>
      </c>
    </row>
    <row r="35" spans="1:5" x14ac:dyDescent="0.2">
      <c r="A35" s="155" t="s">
        <v>8</v>
      </c>
      <c r="B35" s="84">
        <f>(B36+B42+B39)</f>
        <v>10019</v>
      </c>
      <c r="C35" s="84">
        <f>(C36+C42+C39)</f>
        <v>12778</v>
      </c>
      <c r="D35" s="84">
        <f t="shared" si="6"/>
        <v>-2759</v>
      </c>
      <c r="E35" s="156">
        <f t="shared" si="7"/>
        <v>-0.21591798403506027</v>
      </c>
    </row>
    <row r="36" spans="1:5" x14ac:dyDescent="0.2">
      <c r="A36" s="157" t="s">
        <v>31</v>
      </c>
      <c r="B36" s="210">
        <f>SUM(B37:B38)</f>
        <v>8679</v>
      </c>
      <c r="C36" s="210">
        <f>SUM(C37:C38)</f>
        <v>11330</v>
      </c>
      <c r="D36" s="7">
        <f t="shared" si="6"/>
        <v>-2651</v>
      </c>
      <c r="E36" s="158">
        <f t="shared" si="7"/>
        <v>-0.23398058252427184</v>
      </c>
    </row>
    <row r="37" spans="1:5" x14ac:dyDescent="0.2">
      <c r="A37" s="159" t="s">
        <v>32</v>
      </c>
      <c r="B37" s="280">
        <v>8679</v>
      </c>
      <c r="C37" s="281">
        <v>11330</v>
      </c>
      <c r="D37" s="282">
        <f t="shared" si="6"/>
        <v>-2651</v>
      </c>
      <c r="E37" s="283">
        <f t="shared" si="7"/>
        <v>-0.23398058252427184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1132</v>
      </c>
      <c r="C39" s="28">
        <f>C40+C41</f>
        <v>1331</v>
      </c>
      <c r="D39" s="7">
        <f>IF(ISERROR(B39-C39),"n/a",B39-C39)</f>
        <v>-199</v>
      </c>
      <c r="E39" s="158">
        <f>IF(ISERROR(D39/C39),"n/a",(D39/C39))</f>
        <v>-0.14951164537941397</v>
      </c>
    </row>
    <row r="40" spans="1:5" x14ac:dyDescent="0.2">
      <c r="A40" s="159" t="s">
        <v>32</v>
      </c>
      <c r="B40" s="211">
        <v>1132</v>
      </c>
      <c r="C40" s="211">
        <v>1331</v>
      </c>
      <c r="D40" s="6">
        <f>IF(ISERROR(B40-C40),"n/a",B40-C40)</f>
        <v>-199</v>
      </c>
      <c r="E40" s="160">
        <f>IF(ISERROR(D40/C40),"n/a",(D40/C40))</f>
        <v>-0.14951164537941397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208</v>
      </c>
      <c r="C42" s="28">
        <f>SUM(C43:C43)</f>
        <v>117</v>
      </c>
      <c r="D42" s="7">
        <f t="shared" si="6"/>
        <v>91</v>
      </c>
      <c r="E42" s="158">
        <f t="shared" si="7"/>
        <v>0.77777777777777779</v>
      </c>
    </row>
    <row r="43" spans="1:5" x14ac:dyDescent="0.2">
      <c r="A43" s="159" t="s">
        <v>32</v>
      </c>
      <c r="B43" s="211">
        <v>208</v>
      </c>
      <c r="C43" s="211">
        <v>117</v>
      </c>
      <c r="D43" s="6">
        <f t="shared" si="6"/>
        <v>91</v>
      </c>
      <c r="E43" s="160">
        <f t="shared" si="7"/>
        <v>0.77777777777777779</v>
      </c>
    </row>
    <row r="44" spans="1:5" x14ac:dyDescent="0.2">
      <c r="A44" s="161" t="s">
        <v>5</v>
      </c>
      <c r="B44" s="84">
        <f>(B28+B35)</f>
        <v>32668</v>
      </c>
      <c r="C44" s="84">
        <f>(C28+C35)</f>
        <v>31795</v>
      </c>
      <c r="D44" s="84">
        <f t="shared" si="6"/>
        <v>873</v>
      </c>
      <c r="E44" s="156">
        <f t="shared" si="7"/>
        <v>2.7457147350212298E-2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24947</v>
      </c>
      <c r="C47" s="84">
        <f>(C48+C52+C50)</f>
        <v>25019</v>
      </c>
      <c r="D47" s="84">
        <f t="shared" ref="D47:D53" si="10">IF(ISERROR(B47-C47),"n/a",B47-C47)</f>
        <v>-72</v>
      </c>
      <c r="E47" s="156">
        <f t="shared" ref="E47:E53" si="11">IF(ISERROR(D47/C47),"n/a",(D47/C47))</f>
        <v>-2.8778128622247092E-3</v>
      </c>
    </row>
    <row r="48" spans="1:5" x14ac:dyDescent="0.2">
      <c r="A48" s="157" t="s">
        <v>31</v>
      </c>
      <c r="B48" s="210">
        <f>B49</f>
        <v>22699</v>
      </c>
      <c r="C48" s="210">
        <f>C49</f>
        <v>22289</v>
      </c>
      <c r="D48" s="7">
        <f t="shared" si="10"/>
        <v>410</v>
      </c>
      <c r="E48" s="158">
        <f t="shared" si="11"/>
        <v>1.8394723854816279E-2</v>
      </c>
    </row>
    <row r="49" spans="1:5" x14ac:dyDescent="0.2">
      <c r="A49" s="159" t="s">
        <v>32</v>
      </c>
      <c r="B49" s="280">
        <v>22699</v>
      </c>
      <c r="C49" s="280">
        <v>22289</v>
      </c>
      <c r="D49" s="282">
        <f t="shared" ref="D49" si="12">IF(ISERROR(B49-C49),"n/a",B49-C49)</f>
        <v>410</v>
      </c>
      <c r="E49" s="283">
        <f t="shared" ref="E49" si="13">IF(ISERROR(D49/C49),"n/a",(D49/C49))</f>
        <v>1.8394723854816279E-2</v>
      </c>
    </row>
    <row r="50" spans="1:5" x14ac:dyDescent="0.2">
      <c r="A50" s="157" t="s">
        <v>30</v>
      </c>
      <c r="B50" s="28">
        <f>B51</f>
        <v>1392</v>
      </c>
      <c r="C50" s="28">
        <f>C51</f>
        <v>1994</v>
      </c>
      <c r="D50" s="7">
        <f>IF(ISERROR(B50-C50),"n/a",B50-C50)</f>
        <v>-602</v>
      </c>
      <c r="E50" s="158">
        <f>IF(ISERROR(D50/C50),"n/a",(D50/C50))</f>
        <v>-0.30190571715145437</v>
      </c>
    </row>
    <row r="51" spans="1:5" x14ac:dyDescent="0.2">
      <c r="A51" s="159" t="s">
        <v>32</v>
      </c>
      <c r="B51" s="211">
        <v>1392</v>
      </c>
      <c r="C51" s="211">
        <v>1994</v>
      </c>
      <c r="D51" s="6">
        <f>IF(ISERROR(B51-C51),"n/a",B51-C51)</f>
        <v>-602</v>
      </c>
      <c r="E51" s="160">
        <f>IF(ISERROR(D51/C51),"n/a",(D51/C51))</f>
        <v>-0.30190571715145437</v>
      </c>
    </row>
    <row r="52" spans="1:5" x14ac:dyDescent="0.2">
      <c r="A52" s="157" t="s">
        <v>33</v>
      </c>
      <c r="B52" s="28">
        <f>B53</f>
        <v>856</v>
      </c>
      <c r="C52" s="28">
        <f>C53</f>
        <v>736</v>
      </c>
      <c r="D52" s="7">
        <f t="shared" si="10"/>
        <v>120</v>
      </c>
      <c r="E52" s="158">
        <f t="shared" si="11"/>
        <v>0.16304347826086957</v>
      </c>
    </row>
    <row r="53" spans="1:5" x14ac:dyDescent="0.2">
      <c r="A53" s="159" t="s">
        <v>32</v>
      </c>
      <c r="B53" s="211">
        <v>856</v>
      </c>
      <c r="C53" s="211">
        <v>736</v>
      </c>
      <c r="D53" s="6">
        <f t="shared" si="10"/>
        <v>120</v>
      </c>
      <c r="E53" s="160">
        <f t="shared" si="11"/>
        <v>0.16304347826086957</v>
      </c>
    </row>
    <row r="54" spans="1:5" x14ac:dyDescent="0.2">
      <c r="A54" s="155" t="s">
        <v>8</v>
      </c>
      <c r="B54" s="84">
        <f>(B55+B61+B58)</f>
        <v>3105</v>
      </c>
      <c r="C54" s="84">
        <f>(C55+C61+C58)</f>
        <v>0</v>
      </c>
      <c r="D54" s="84">
        <f t="shared" ref="D54:D63" si="14">IF(ISERROR(B54-C54),"n/a",B54-C54)</f>
        <v>3105</v>
      </c>
      <c r="E54" s="156" t="str">
        <f t="shared" ref="E54:E63" si="15">IF(ISERROR(D54/C54),"n/a",(D54/C54))</f>
        <v>n/a</v>
      </c>
    </row>
    <row r="55" spans="1:5" x14ac:dyDescent="0.2">
      <c r="A55" s="157" t="s">
        <v>31</v>
      </c>
      <c r="B55" s="210">
        <f>SUM(B56:B57)</f>
        <v>2997</v>
      </c>
      <c r="C55" s="210">
        <f>SUM(C56:C57)</f>
        <v>0</v>
      </c>
      <c r="D55" s="7">
        <f t="shared" si="14"/>
        <v>2997</v>
      </c>
      <c r="E55" s="158" t="str">
        <f t="shared" si="15"/>
        <v>n/a</v>
      </c>
    </row>
    <row r="56" spans="1:5" x14ac:dyDescent="0.2">
      <c r="A56" s="159" t="s">
        <v>32</v>
      </c>
      <c r="B56" s="280">
        <v>2997</v>
      </c>
      <c r="C56" s="280">
        <v>0</v>
      </c>
      <c r="D56" s="282">
        <f t="shared" si="14"/>
        <v>2997</v>
      </c>
      <c r="E56" s="283" t="str">
        <f t="shared" si="15"/>
        <v>n/a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108</v>
      </c>
      <c r="C58" s="28">
        <f>C59+C60</f>
        <v>0</v>
      </c>
      <c r="D58" s="7">
        <f>IF(ISERROR(B58-C58),"n/a",B58-C58)</f>
        <v>108</v>
      </c>
      <c r="E58" s="158" t="str">
        <f>IF(ISERROR(D58/C58),"n/a",(D58/C58))</f>
        <v>n/a</v>
      </c>
    </row>
    <row r="59" spans="1:5" s="2" customFormat="1" x14ac:dyDescent="0.2">
      <c r="A59" s="159" t="s">
        <v>32</v>
      </c>
      <c r="B59" s="211">
        <v>108</v>
      </c>
      <c r="C59" s="211">
        <v>0</v>
      </c>
      <c r="D59" s="6">
        <f>IF(ISERROR(B59-C59),"n/a",B59-C59)</f>
        <v>108</v>
      </c>
      <c r="E59" s="160" t="str">
        <f>IF(ISERROR(D59/C59),"n/a",(D59/C59))</f>
        <v>n/a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x14ac:dyDescent="0.2">
      <c r="A62" s="159" t="s">
        <v>32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customHeight="1" x14ac:dyDescent="0.2">
      <c r="A63" s="161" t="s">
        <v>5</v>
      </c>
      <c r="B63" s="84">
        <f>(B47+B54)</f>
        <v>28052</v>
      </c>
      <c r="C63" s="84">
        <f>(C47+C54)</f>
        <v>25019</v>
      </c>
      <c r="D63" s="84">
        <f t="shared" si="14"/>
        <v>3033</v>
      </c>
      <c r="E63" s="156">
        <f t="shared" si="15"/>
        <v>0.12122786682121588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46</v>
      </c>
      <c r="C66" s="84">
        <f>(C67+C71+C69)</f>
        <v>20</v>
      </c>
      <c r="D66" s="84">
        <f t="shared" ref="D66:D82" si="16">IF(ISERROR(B66-C66),"n/a",B66-C66)</f>
        <v>26</v>
      </c>
      <c r="E66" s="156">
        <f t="shared" ref="E66:E82" si="17">IF(ISERROR(D66/C66),"n/a",(D66/C66))</f>
        <v>1.3</v>
      </c>
    </row>
    <row r="67" spans="1:5" ht="14.25" customHeight="1" x14ac:dyDescent="0.2">
      <c r="A67" s="157" t="s">
        <v>31</v>
      </c>
      <c r="B67" s="210">
        <f>B68</f>
        <v>45</v>
      </c>
      <c r="C67" s="210">
        <f>C68</f>
        <v>19</v>
      </c>
      <c r="D67" s="7">
        <f t="shared" si="16"/>
        <v>26</v>
      </c>
      <c r="E67" s="158">
        <f t="shared" si="17"/>
        <v>1.368421052631579</v>
      </c>
    </row>
    <row r="68" spans="1:5" ht="14.25" customHeight="1" x14ac:dyDescent="0.2">
      <c r="A68" s="159" t="s">
        <v>32</v>
      </c>
      <c r="B68" s="280">
        <v>45</v>
      </c>
      <c r="C68" s="280">
        <v>19</v>
      </c>
      <c r="D68" s="282">
        <f t="shared" ref="D68" si="18">IF(ISERROR(B68-C68),"n/a",B68-C68)</f>
        <v>26</v>
      </c>
      <c r="E68" s="283">
        <f t="shared" ref="E68" si="19">IF(ISERROR(D68/C68),"n/a",(D68/C68))</f>
        <v>1.368421052631579</v>
      </c>
    </row>
    <row r="69" spans="1:5" ht="14.25" customHeight="1" x14ac:dyDescent="0.2">
      <c r="A69" s="157" t="s">
        <v>30</v>
      </c>
      <c r="B69" s="28">
        <f>B70</f>
        <v>1</v>
      </c>
      <c r="C69" s="28">
        <f>C70</f>
        <v>0</v>
      </c>
      <c r="D69" s="7">
        <f>IF(ISERROR(B69-C69),"n/a",B69-C69)</f>
        <v>1</v>
      </c>
      <c r="E69" s="158" t="str">
        <f>IF(ISERROR(D69/C69),"n/a",(D69/C69))</f>
        <v>n/a</v>
      </c>
    </row>
    <row r="70" spans="1:5" ht="14.25" customHeight="1" x14ac:dyDescent="0.2">
      <c r="A70" s="159" t="s">
        <v>32</v>
      </c>
      <c r="B70" s="211">
        <v>1</v>
      </c>
      <c r="C70" s="211">
        <v>0</v>
      </c>
      <c r="D70" s="6">
        <f>IF(ISERROR(B70-C70),"n/a",B70-C70)</f>
        <v>1</v>
      </c>
      <c r="E70" s="160" t="str">
        <f>IF(ISERROR(D70/C70),"n/a",(D70/C70))</f>
        <v>n/a</v>
      </c>
    </row>
    <row r="71" spans="1:5" ht="14.25" customHeight="1" x14ac:dyDescent="0.2">
      <c r="A71" s="157" t="s">
        <v>33</v>
      </c>
      <c r="B71" s="28">
        <f>B72</f>
        <v>0</v>
      </c>
      <c r="C71" s="28">
        <f>C72</f>
        <v>1</v>
      </c>
      <c r="D71" s="7">
        <f t="shared" si="16"/>
        <v>-1</v>
      </c>
      <c r="E71" s="158">
        <f t="shared" si="17"/>
        <v>-1</v>
      </c>
    </row>
    <row r="72" spans="1:5" ht="14.25" customHeight="1" x14ac:dyDescent="0.2">
      <c r="A72" s="159" t="s">
        <v>32</v>
      </c>
      <c r="B72" s="211">
        <v>0</v>
      </c>
      <c r="C72" s="211">
        <v>1</v>
      </c>
      <c r="D72" s="6">
        <f t="shared" si="16"/>
        <v>-1</v>
      </c>
      <c r="E72" s="160">
        <f t="shared" si="17"/>
        <v>-1</v>
      </c>
    </row>
    <row r="73" spans="1:5" ht="14.25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customHeight="1" x14ac:dyDescent="0.2">
      <c r="A82" s="161" t="s">
        <v>5</v>
      </c>
      <c r="B82" s="84">
        <f>(B66+B73)</f>
        <v>46</v>
      </c>
      <c r="C82" s="84">
        <f>(C66+C73)</f>
        <v>20</v>
      </c>
      <c r="D82" s="84">
        <f t="shared" si="16"/>
        <v>26</v>
      </c>
      <c r="E82" s="156">
        <f t="shared" si="17"/>
        <v>1.3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45</v>
      </c>
      <c r="C85" s="84">
        <f>(C86+C90+C88)</f>
        <v>20</v>
      </c>
      <c r="D85" s="84">
        <f t="shared" ref="D85:D101" si="20">IF(ISERROR(B85-C85),"n/a",B85-C85)</f>
        <v>25</v>
      </c>
      <c r="E85" s="156">
        <f t="shared" ref="E85:E101" si="21">IF(ISERROR(D85/C85),"n/a",(D85/C85))</f>
        <v>1.25</v>
      </c>
    </row>
    <row r="86" spans="1:5" ht="14.25" customHeight="1" x14ac:dyDescent="0.2">
      <c r="A86" s="157" t="s">
        <v>31</v>
      </c>
      <c r="B86" s="210">
        <f>B87</f>
        <v>44</v>
      </c>
      <c r="C86" s="210">
        <f>C87</f>
        <v>19</v>
      </c>
      <c r="D86" s="7">
        <f t="shared" si="20"/>
        <v>25</v>
      </c>
      <c r="E86" s="158">
        <f t="shared" si="21"/>
        <v>1.3157894736842106</v>
      </c>
    </row>
    <row r="87" spans="1:5" ht="14.25" customHeight="1" x14ac:dyDescent="0.2">
      <c r="A87" s="159" t="s">
        <v>32</v>
      </c>
      <c r="B87" s="280">
        <v>44</v>
      </c>
      <c r="C87" s="280">
        <v>19</v>
      </c>
      <c r="D87" s="282">
        <f t="shared" ref="D87" si="22">IF(ISERROR(B87-C87),"n/a",B87-C87)</f>
        <v>25</v>
      </c>
      <c r="E87" s="283">
        <f t="shared" ref="E87" si="23">IF(ISERROR(D87/C87),"n/a",(D87/C87))</f>
        <v>1.3157894736842106</v>
      </c>
    </row>
    <row r="88" spans="1:5" ht="14.25" customHeight="1" x14ac:dyDescent="0.2">
      <c r="A88" s="157" t="s">
        <v>30</v>
      </c>
      <c r="B88" s="28">
        <f>B89</f>
        <v>1</v>
      </c>
      <c r="C88" s="28">
        <f>C89</f>
        <v>0</v>
      </c>
      <c r="D88" s="7">
        <f>IF(ISERROR(B88-C88),"n/a",B88-C88)</f>
        <v>1</v>
      </c>
      <c r="E88" s="158" t="str">
        <f>IF(ISERROR(D88/C88),"n/a",(D88/C88))</f>
        <v>n/a</v>
      </c>
    </row>
    <row r="89" spans="1:5" ht="14.25" customHeight="1" x14ac:dyDescent="0.2">
      <c r="A89" s="159" t="s">
        <v>32</v>
      </c>
      <c r="B89" s="211">
        <v>1</v>
      </c>
      <c r="C89" s="211">
        <v>0</v>
      </c>
      <c r="D89" s="6">
        <f>IF(ISERROR(B89-C89),"n/a",B89-C89)</f>
        <v>1</v>
      </c>
      <c r="E89" s="160" t="str">
        <f>IF(ISERROR(D89/C89),"n/a",(D89/C89))</f>
        <v>n/a</v>
      </c>
    </row>
    <row r="90" spans="1:5" ht="14.25" customHeight="1" x14ac:dyDescent="0.2">
      <c r="A90" s="157" t="s">
        <v>33</v>
      </c>
      <c r="B90" s="28">
        <f>B91</f>
        <v>0</v>
      </c>
      <c r="C90" s="28">
        <f>C91</f>
        <v>1</v>
      </c>
      <c r="D90" s="7">
        <f t="shared" si="20"/>
        <v>-1</v>
      </c>
      <c r="E90" s="158">
        <f t="shared" si="21"/>
        <v>-1</v>
      </c>
    </row>
    <row r="91" spans="1:5" ht="14.25" customHeight="1" x14ac:dyDescent="0.2">
      <c r="A91" s="159" t="s">
        <v>32</v>
      </c>
      <c r="B91" s="211">
        <v>0</v>
      </c>
      <c r="C91" s="211">
        <v>1</v>
      </c>
      <c r="D91" s="6">
        <f t="shared" si="20"/>
        <v>-1</v>
      </c>
      <c r="E91" s="160">
        <f t="shared" si="21"/>
        <v>-1</v>
      </c>
    </row>
    <row r="92" spans="1:5" ht="14.25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x14ac:dyDescent="0.2">
      <c r="A101" s="338" t="s">
        <v>5</v>
      </c>
      <c r="B101" s="339">
        <f>(B85+B92)</f>
        <v>45</v>
      </c>
      <c r="C101" s="339">
        <f>(C85+C92)</f>
        <v>20</v>
      </c>
      <c r="D101" s="339">
        <f t="shared" si="20"/>
        <v>25</v>
      </c>
      <c r="E101" s="340">
        <f t="shared" si="21"/>
        <v>1.25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85</v>
      </c>
    </row>
    <row r="151" spans="1:6" x14ac:dyDescent="0.2">
      <c r="A151" s="85" t="s">
        <v>82</v>
      </c>
    </row>
    <row r="152" spans="1:6" x14ac:dyDescent="0.2">
      <c r="A152" s="85" t="s">
        <v>86</v>
      </c>
    </row>
    <row r="153" spans="1:6" x14ac:dyDescent="0.2">
      <c r="A153" s="85" t="s">
        <v>87</v>
      </c>
    </row>
    <row r="154" spans="1:6" x14ac:dyDescent="0.2">
      <c r="A154" s="85" t="s">
        <v>88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74" orientation="portrait" r:id="rId1"/>
  <headerFooter>
    <oddHeader>&amp;C&amp;F
&amp;A&amp;R&amp;P of &amp;N</oddHeader>
    <oddFooter>&amp;LPrepared by: Information Technology Solutions
Job Name: UGAP099AX&amp;RPrepared Date: 3/5/2021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March 5,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5" t="s">
        <v>61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25">
      <c r="A7" s="433" t="s">
        <v>7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6" ht="15" customHeight="1" x14ac:dyDescent="0.25">
      <c r="B8" s="436" t="s">
        <v>40</v>
      </c>
      <c r="C8" s="436"/>
      <c r="D8" s="436" t="s">
        <v>41</v>
      </c>
      <c r="E8" s="436"/>
      <c r="F8" s="436" t="s">
        <v>44</v>
      </c>
      <c r="G8" s="436"/>
      <c r="H8" s="436" t="s">
        <v>42</v>
      </c>
      <c r="I8" s="436"/>
      <c r="J8" s="436" t="s">
        <v>38</v>
      </c>
      <c r="K8" s="436"/>
      <c r="L8" s="436" t="s">
        <v>39</v>
      </c>
      <c r="M8" s="436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2024</v>
      </c>
      <c r="C10" s="341">
        <f>SUM(C43,C74,C105,C136,C183)</f>
        <v>1708</v>
      </c>
      <c r="D10" s="341">
        <f t="shared" ref="D10:M10" si="0">SUM(D43,D74,D105,D136,D183)</f>
        <v>588</v>
      </c>
      <c r="E10" s="341">
        <f t="shared" si="0"/>
        <v>503</v>
      </c>
      <c r="F10" s="341">
        <f t="shared" si="0"/>
        <v>3</v>
      </c>
      <c r="G10" s="341">
        <f t="shared" si="0"/>
        <v>1</v>
      </c>
      <c r="H10" s="341">
        <f t="shared" si="0"/>
        <v>3</v>
      </c>
      <c r="I10" s="341">
        <f t="shared" si="0"/>
        <v>1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33</v>
      </c>
      <c r="D11" s="341">
        <f t="shared" si="1"/>
        <v>15</v>
      </c>
      <c r="E11" s="341">
        <f t="shared" si="1"/>
        <v>18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15253</v>
      </c>
      <c r="C12" s="341">
        <f t="shared" si="2"/>
        <v>13800</v>
      </c>
      <c r="D12" s="341">
        <f t="shared" si="2"/>
        <v>8952</v>
      </c>
      <c r="E12" s="341">
        <f t="shared" si="2"/>
        <v>9582</v>
      </c>
      <c r="F12" s="341">
        <f t="shared" si="2"/>
        <v>12</v>
      </c>
      <c r="G12" s="341">
        <f t="shared" si="2"/>
        <v>4</v>
      </c>
      <c r="H12" s="341">
        <f t="shared" si="2"/>
        <v>11</v>
      </c>
      <c r="I12" s="341">
        <f t="shared" si="2"/>
        <v>4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25</v>
      </c>
      <c r="E13" s="341">
        <f t="shared" si="3"/>
        <v>27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21436</v>
      </c>
      <c r="C14" s="341">
        <f t="shared" si="4"/>
        <v>21450</v>
      </c>
      <c r="D14" s="341">
        <f t="shared" si="4"/>
        <v>9129</v>
      </c>
      <c r="E14" s="341">
        <f t="shared" si="4"/>
        <v>7908</v>
      </c>
      <c r="F14" s="341">
        <f t="shared" si="4"/>
        <v>20</v>
      </c>
      <c r="G14" s="341">
        <f t="shared" si="4"/>
        <v>9</v>
      </c>
      <c r="H14" s="341">
        <f t="shared" si="4"/>
        <v>20</v>
      </c>
      <c r="I14" s="341">
        <f t="shared" si="4"/>
        <v>9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2303</v>
      </c>
      <c r="C15" s="341">
        <f t="shared" si="5"/>
        <v>2352</v>
      </c>
      <c r="D15" s="341">
        <f t="shared" si="5"/>
        <v>1164</v>
      </c>
      <c r="E15" s="341">
        <f t="shared" si="5"/>
        <v>1404</v>
      </c>
      <c r="F15" s="341">
        <f t="shared" si="5"/>
        <v>0</v>
      </c>
      <c r="G15" s="341">
        <f t="shared" si="5"/>
        <v>2</v>
      </c>
      <c r="H15" s="341">
        <f t="shared" si="5"/>
        <v>0</v>
      </c>
      <c r="I15" s="341">
        <f t="shared" si="5"/>
        <v>2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4770</v>
      </c>
      <c r="C16" s="341">
        <f t="shared" si="6"/>
        <v>4533</v>
      </c>
      <c r="D16" s="341">
        <f t="shared" si="6"/>
        <v>1402</v>
      </c>
      <c r="E16" s="341">
        <f t="shared" si="6"/>
        <v>2001</v>
      </c>
      <c r="F16" s="341">
        <f t="shared" si="6"/>
        <v>1</v>
      </c>
      <c r="G16" s="341">
        <f t="shared" si="6"/>
        <v>0</v>
      </c>
      <c r="H16" s="341">
        <f t="shared" si="6"/>
        <v>1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1083</v>
      </c>
      <c r="C17" s="341">
        <f t="shared" si="7"/>
        <v>644</v>
      </c>
      <c r="D17" s="341">
        <f t="shared" si="7"/>
        <v>696</v>
      </c>
      <c r="E17" s="341">
        <f t="shared" si="7"/>
        <v>498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5582</v>
      </c>
      <c r="C18" s="341">
        <f t="shared" si="8"/>
        <v>4677</v>
      </c>
      <c r="D18" s="341">
        <f t="shared" si="8"/>
        <v>2976</v>
      </c>
      <c r="E18" s="341">
        <f t="shared" si="8"/>
        <v>3078</v>
      </c>
      <c r="F18" s="341">
        <f t="shared" si="8"/>
        <v>10</v>
      </c>
      <c r="G18" s="341">
        <f t="shared" si="8"/>
        <v>4</v>
      </c>
      <c r="H18" s="341">
        <f t="shared" si="8"/>
        <v>10</v>
      </c>
      <c r="I18" s="341">
        <f t="shared" si="8"/>
        <v>4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52564</v>
      </c>
      <c r="C19" s="359">
        <f t="shared" si="9"/>
        <v>49251</v>
      </c>
      <c r="D19" s="359">
        <f t="shared" ref="D19:M19" si="10">SUM(D10:D18)</f>
        <v>24947</v>
      </c>
      <c r="E19" s="359">
        <f t="shared" si="10"/>
        <v>25019</v>
      </c>
      <c r="F19" s="359">
        <f t="shared" si="10"/>
        <v>46</v>
      </c>
      <c r="G19" s="359">
        <f t="shared" si="10"/>
        <v>20</v>
      </c>
      <c r="H19" s="359">
        <f t="shared" si="10"/>
        <v>45</v>
      </c>
      <c r="I19" s="359">
        <f t="shared" si="10"/>
        <v>20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6" t="s">
        <v>61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</row>
    <row r="21" spans="1:13" x14ac:dyDescent="0.25">
      <c r="A21" s="449" t="s">
        <v>8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25">
      <c r="B22" s="429" t="s">
        <v>40</v>
      </c>
      <c r="C22" s="429"/>
      <c r="D22" s="429" t="s">
        <v>41</v>
      </c>
      <c r="E22" s="429"/>
      <c r="F22" s="429" t="s">
        <v>44</v>
      </c>
      <c r="G22" s="429"/>
      <c r="H22" s="429" t="s">
        <v>42</v>
      </c>
      <c r="I22" s="429"/>
      <c r="J22" s="429" t="s">
        <v>38</v>
      </c>
      <c r="K22" s="429"/>
      <c r="L22" s="429" t="s">
        <v>39</v>
      </c>
      <c r="M22" s="429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560</v>
      </c>
      <c r="C24" s="341">
        <f t="shared" ref="C24:M24" si="11">SUM(C57,C88,C119,C150,C167,C197)</f>
        <v>517</v>
      </c>
      <c r="D24" s="341">
        <f t="shared" si="11"/>
        <v>75</v>
      </c>
      <c r="E24" s="341">
        <f t="shared" si="11"/>
        <v>0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3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3639</v>
      </c>
      <c r="C26" s="341">
        <f t="shared" si="12"/>
        <v>3167</v>
      </c>
      <c r="D26" s="341">
        <f t="shared" si="12"/>
        <v>863</v>
      </c>
      <c r="E26" s="341">
        <f t="shared" si="12"/>
        <v>0</v>
      </c>
      <c r="F26" s="341">
        <f t="shared" si="12"/>
        <v>0</v>
      </c>
      <c r="G26" s="341">
        <f t="shared" si="12"/>
        <v>0</v>
      </c>
      <c r="H26" s="341">
        <f t="shared" si="12"/>
        <v>0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24</v>
      </c>
      <c r="C27" s="341">
        <f t="shared" si="12"/>
        <v>25</v>
      </c>
      <c r="D27" s="341">
        <f t="shared" si="12"/>
        <v>5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5315</v>
      </c>
      <c r="C28" s="341">
        <f t="shared" si="12"/>
        <v>5038</v>
      </c>
      <c r="D28" s="341">
        <f t="shared" si="12"/>
        <v>1345</v>
      </c>
      <c r="E28" s="341">
        <f t="shared" si="12"/>
        <v>0</v>
      </c>
      <c r="F28" s="341">
        <f t="shared" si="12"/>
        <v>0</v>
      </c>
      <c r="G28" s="341">
        <f t="shared" si="12"/>
        <v>0</v>
      </c>
      <c r="H28" s="341">
        <f t="shared" si="12"/>
        <v>0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703</v>
      </c>
      <c r="C29" s="341">
        <f t="shared" si="12"/>
        <v>807</v>
      </c>
      <c r="D29" s="341">
        <f t="shared" si="12"/>
        <v>140</v>
      </c>
      <c r="E29" s="341">
        <f t="shared" si="12"/>
        <v>0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1285</v>
      </c>
      <c r="C30" s="341">
        <f t="shared" si="12"/>
        <v>1493</v>
      </c>
      <c r="D30" s="341">
        <f t="shared" si="12"/>
        <v>110</v>
      </c>
      <c r="E30" s="341">
        <f t="shared" si="12"/>
        <v>0</v>
      </c>
      <c r="F30" s="341">
        <f t="shared" si="12"/>
        <v>0</v>
      </c>
      <c r="G30" s="341">
        <f t="shared" si="12"/>
        <v>0</v>
      </c>
      <c r="H30" s="341">
        <f t="shared" si="12"/>
        <v>0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169</v>
      </c>
      <c r="C31" s="341">
        <f t="shared" si="12"/>
        <v>149</v>
      </c>
      <c r="D31" s="341">
        <f t="shared" si="12"/>
        <v>26</v>
      </c>
      <c r="E31" s="341">
        <f t="shared" si="12"/>
        <v>0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2737</v>
      </c>
      <c r="C32" s="341">
        <f t="shared" si="12"/>
        <v>2447</v>
      </c>
      <c r="D32" s="341">
        <f t="shared" si="12"/>
        <v>538</v>
      </c>
      <c r="E32" s="341">
        <f t="shared" si="12"/>
        <v>0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14445</v>
      </c>
      <c r="C33" s="359">
        <f t="shared" ref="C33:M33" si="13">SUM(C24:C32)</f>
        <v>13660</v>
      </c>
      <c r="D33" s="359">
        <f t="shared" si="13"/>
        <v>3105</v>
      </c>
      <c r="E33" s="359">
        <f t="shared" si="13"/>
        <v>0</v>
      </c>
      <c r="F33" s="359">
        <f t="shared" si="13"/>
        <v>0</v>
      </c>
      <c r="G33" s="359">
        <f t="shared" si="13"/>
        <v>0</v>
      </c>
      <c r="H33" s="359">
        <f t="shared" si="13"/>
        <v>0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67009</v>
      </c>
      <c r="C35" s="357">
        <f t="shared" si="14"/>
        <v>62911</v>
      </c>
      <c r="D35" s="357">
        <f t="shared" si="14"/>
        <v>28052</v>
      </c>
      <c r="E35" s="357">
        <f t="shared" si="14"/>
        <v>25019</v>
      </c>
      <c r="F35" s="357">
        <f t="shared" si="14"/>
        <v>46</v>
      </c>
      <c r="G35" s="357">
        <f t="shared" si="14"/>
        <v>20</v>
      </c>
      <c r="H35" s="357">
        <f t="shared" si="14"/>
        <v>45</v>
      </c>
      <c r="I35" s="357">
        <f t="shared" si="14"/>
        <v>20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3" t="s">
        <v>45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25">
      <c r="A40" s="433" t="s">
        <v>7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x14ac:dyDescent="0.25">
      <c r="B41" s="436" t="s">
        <v>40</v>
      </c>
      <c r="C41" s="436"/>
      <c r="D41" s="436" t="s">
        <v>41</v>
      </c>
      <c r="E41" s="436"/>
      <c r="F41" s="436" t="s">
        <v>44</v>
      </c>
      <c r="G41" s="436"/>
      <c r="H41" s="436" t="s">
        <v>42</v>
      </c>
      <c r="I41" s="436"/>
      <c r="J41" s="436" t="s">
        <v>38</v>
      </c>
      <c r="K41" s="436"/>
      <c r="L41" s="436" t="s">
        <v>39</v>
      </c>
      <c r="M41" s="436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323</v>
      </c>
      <c r="C43" s="341">
        <v>237</v>
      </c>
      <c r="D43" s="341">
        <v>65</v>
      </c>
      <c r="E43" s="341">
        <v>57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4518</v>
      </c>
      <c r="C45" s="341">
        <v>3711</v>
      </c>
      <c r="D45" s="341">
        <v>1999</v>
      </c>
      <c r="E45" s="341">
        <v>2176</v>
      </c>
      <c r="F45" s="341">
        <v>1</v>
      </c>
      <c r="G45" s="341">
        <v>0</v>
      </c>
      <c r="H45" s="341">
        <v>1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1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3401</v>
      </c>
      <c r="C47" s="341">
        <v>3151</v>
      </c>
      <c r="D47" s="341">
        <v>1176</v>
      </c>
      <c r="E47" s="341">
        <v>778</v>
      </c>
      <c r="F47" s="341">
        <v>2</v>
      </c>
      <c r="G47" s="341">
        <v>0</v>
      </c>
      <c r="H47" s="341">
        <v>2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511</v>
      </c>
      <c r="C48" s="341">
        <v>461</v>
      </c>
      <c r="D48" s="341">
        <v>184</v>
      </c>
      <c r="E48" s="341">
        <v>242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898</v>
      </c>
      <c r="C49" s="341">
        <v>764</v>
      </c>
      <c r="D49" s="341">
        <v>145</v>
      </c>
      <c r="E49" s="341">
        <v>232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389</v>
      </c>
      <c r="C50" s="341">
        <v>232</v>
      </c>
      <c r="D50" s="341">
        <v>211</v>
      </c>
      <c r="E50" s="341">
        <v>172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1170</v>
      </c>
      <c r="C51" s="341">
        <v>897</v>
      </c>
      <c r="D51" s="341">
        <v>441</v>
      </c>
      <c r="E51" s="341">
        <v>494</v>
      </c>
      <c r="F51" s="341">
        <v>1</v>
      </c>
      <c r="G51" s="341">
        <v>1</v>
      </c>
      <c r="H51" s="341">
        <v>1</v>
      </c>
      <c r="I51" s="341">
        <v>1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11227</v>
      </c>
      <c r="C52" s="344">
        <f t="shared" ref="C52:M52" si="15">SUM(C43:C51)</f>
        <v>9464</v>
      </c>
      <c r="D52" s="344">
        <f t="shared" si="15"/>
        <v>4223</v>
      </c>
      <c r="E52" s="344">
        <f t="shared" si="15"/>
        <v>4156</v>
      </c>
      <c r="F52" s="344">
        <f t="shared" si="15"/>
        <v>4</v>
      </c>
      <c r="G52" s="344">
        <f t="shared" si="15"/>
        <v>1</v>
      </c>
      <c r="H52" s="344">
        <f t="shared" si="15"/>
        <v>4</v>
      </c>
      <c r="I52" s="344">
        <f t="shared" si="15"/>
        <v>1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2" t="s">
        <v>45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440"/>
      <c r="M53" s="441"/>
    </row>
    <row r="54" spans="1:15" x14ac:dyDescent="0.25">
      <c r="A54" s="426" t="s">
        <v>8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25">
      <c r="B55" s="429" t="s">
        <v>40</v>
      </c>
      <c r="C55" s="429"/>
      <c r="D55" s="429" t="s">
        <v>41</v>
      </c>
      <c r="E55" s="429"/>
      <c r="F55" s="429" t="s">
        <v>44</v>
      </c>
      <c r="G55" s="429"/>
      <c r="H55" s="429" t="s">
        <v>42</v>
      </c>
      <c r="I55" s="429"/>
      <c r="J55" s="429" t="s">
        <v>38</v>
      </c>
      <c r="K55" s="429"/>
      <c r="L55" s="429" t="s">
        <v>39</v>
      </c>
      <c r="M55" s="429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68</v>
      </c>
      <c r="D57" s="341">
        <v>2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981</v>
      </c>
      <c r="C59" s="341">
        <v>757</v>
      </c>
      <c r="D59" s="341">
        <v>98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772</v>
      </c>
      <c r="C61" s="341">
        <v>777</v>
      </c>
      <c r="D61" s="341">
        <v>91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148</v>
      </c>
      <c r="C62" s="341">
        <v>168</v>
      </c>
      <c r="D62" s="341">
        <v>14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230</v>
      </c>
      <c r="C63" s="341">
        <v>228</v>
      </c>
      <c r="D63" s="341">
        <v>12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44</v>
      </c>
      <c r="D64" s="341">
        <v>2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545</v>
      </c>
      <c r="C65" s="341">
        <v>501</v>
      </c>
      <c r="D65" s="341">
        <v>52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2813</v>
      </c>
      <c r="C66" s="353">
        <f t="shared" ref="C66:M66" si="16">SUM(C57:C65)</f>
        <v>2547</v>
      </c>
      <c r="D66" s="353">
        <f t="shared" si="16"/>
        <v>271</v>
      </c>
      <c r="E66" s="353">
        <f t="shared" si="16"/>
        <v>0</v>
      </c>
      <c r="F66" s="353">
        <f t="shared" si="16"/>
        <v>0</v>
      </c>
      <c r="G66" s="353">
        <f t="shared" si="16"/>
        <v>0</v>
      </c>
      <c r="H66" s="353">
        <f t="shared" si="16"/>
        <v>0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14040</v>
      </c>
      <c r="C67" s="355">
        <f t="shared" ref="C67:M67" si="17">SUM(C52,C66)</f>
        <v>12011</v>
      </c>
      <c r="D67" s="355">
        <f t="shared" si="17"/>
        <v>4494</v>
      </c>
      <c r="E67" s="355">
        <f t="shared" si="17"/>
        <v>4156</v>
      </c>
      <c r="F67" s="355">
        <f t="shared" si="17"/>
        <v>4</v>
      </c>
      <c r="G67" s="355">
        <f t="shared" si="17"/>
        <v>1</v>
      </c>
      <c r="H67" s="355">
        <f t="shared" si="17"/>
        <v>4</v>
      </c>
      <c r="I67" s="355">
        <f t="shared" si="17"/>
        <v>1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3" t="s">
        <v>46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25">
      <c r="A71" s="433" t="s">
        <v>7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34"/>
      <c r="M71" s="435"/>
    </row>
    <row r="72" spans="1:13" x14ac:dyDescent="0.25">
      <c r="B72" s="436" t="s">
        <v>40</v>
      </c>
      <c r="C72" s="436"/>
      <c r="D72" s="436" t="s">
        <v>41</v>
      </c>
      <c r="E72" s="436"/>
      <c r="F72" s="436" t="s">
        <v>44</v>
      </c>
      <c r="G72" s="436"/>
      <c r="H72" s="436" t="s">
        <v>42</v>
      </c>
      <c r="I72" s="436"/>
      <c r="J72" s="436" t="s">
        <v>38</v>
      </c>
      <c r="K72" s="436"/>
      <c r="L72" s="436" t="s">
        <v>39</v>
      </c>
      <c r="M72" s="436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1125</v>
      </c>
      <c r="C74" s="341">
        <v>974</v>
      </c>
      <c r="D74" s="341">
        <v>333</v>
      </c>
      <c r="E74" s="341">
        <v>271</v>
      </c>
      <c r="F74" s="341">
        <v>3</v>
      </c>
      <c r="G74" s="341">
        <v>1</v>
      </c>
      <c r="H74" s="341">
        <v>3</v>
      </c>
      <c r="I74" s="341">
        <v>1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9</v>
      </c>
      <c r="E75" s="341">
        <v>9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5936</v>
      </c>
      <c r="C76" s="341">
        <v>5498</v>
      </c>
      <c r="D76" s="341">
        <v>3493</v>
      </c>
      <c r="E76" s="341">
        <v>3755</v>
      </c>
      <c r="F76" s="341">
        <v>7</v>
      </c>
      <c r="G76" s="341">
        <v>0</v>
      </c>
      <c r="H76" s="341">
        <v>6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12</v>
      </c>
      <c r="E77" s="341">
        <v>15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11497</v>
      </c>
      <c r="C78" s="341">
        <v>11456</v>
      </c>
      <c r="D78" s="341">
        <v>4867</v>
      </c>
      <c r="E78" s="341">
        <v>4241</v>
      </c>
      <c r="F78" s="341">
        <v>10</v>
      </c>
      <c r="G78" s="341">
        <v>6</v>
      </c>
      <c r="H78" s="341">
        <v>10</v>
      </c>
      <c r="I78" s="341">
        <v>6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1110</v>
      </c>
      <c r="C79" s="341">
        <v>1072</v>
      </c>
      <c r="D79" s="341">
        <v>564</v>
      </c>
      <c r="E79" s="341">
        <v>621</v>
      </c>
      <c r="F79" s="341">
        <v>0</v>
      </c>
      <c r="G79" s="341">
        <v>2</v>
      </c>
      <c r="H79" s="341">
        <v>0</v>
      </c>
      <c r="I79" s="341">
        <v>2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2864</v>
      </c>
      <c r="C80" s="341">
        <v>2688</v>
      </c>
      <c r="D80" s="341">
        <v>893</v>
      </c>
      <c r="E80" s="341">
        <v>1214</v>
      </c>
      <c r="F80" s="341">
        <v>1</v>
      </c>
      <c r="G80" s="341">
        <v>0</v>
      </c>
      <c r="H80" s="341">
        <v>1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397</v>
      </c>
      <c r="C81" s="341">
        <v>237</v>
      </c>
      <c r="D81" s="341">
        <v>261</v>
      </c>
      <c r="E81" s="341">
        <v>176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2746</v>
      </c>
      <c r="C82" s="341">
        <v>2280</v>
      </c>
      <c r="D82" s="341">
        <v>1449</v>
      </c>
      <c r="E82" s="341">
        <v>1489</v>
      </c>
      <c r="F82" s="341">
        <v>6</v>
      </c>
      <c r="G82" s="341">
        <v>2</v>
      </c>
      <c r="H82" s="341">
        <v>6</v>
      </c>
      <c r="I82" s="341">
        <v>2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25735</v>
      </c>
      <c r="C83" s="344">
        <f t="shared" ref="C83:M83" si="18">SUM(C74:C82)</f>
        <v>24252</v>
      </c>
      <c r="D83" s="344">
        <f t="shared" si="18"/>
        <v>11881</v>
      </c>
      <c r="E83" s="344">
        <f t="shared" si="18"/>
        <v>11791</v>
      </c>
      <c r="F83" s="344">
        <f t="shared" si="18"/>
        <v>27</v>
      </c>
      <c r="G83" s="344">
        <f t="shared" si="18"/>
        <v>11</v>
      </c>
      <c r="H83" s="344">
        <f t="shared" si="18"/>
        <v>26</v>
      </c>
      <c r="I83" s="344">
        <f t="shared" si="18"/>
        <v>11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2" t="s">
        <v>46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1"/>
    </row>
    <row r="85" spans="1:15" x14ac:dyDescent="0.25">
      <c r="A85" s="426" t="s">
        <v>8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25">
      <c r="B86" s="429" t="s">
        <v>40</v>
      </c>
      <c r="C86" s="429"/>
      <c r="D86" s="429" t="s">
        <v>41</v>
      </c>
      <c r="E86" s="429"/>
      <c r="F86" s="429" t="s">
        <v>44</v>
      </c>
      <c r="G86" s="429"/>
      <c r="H86" s="429" t="s">
        <v>42</v>
      </c>
      <c r="I86" s="429"/>
      <c r="J86" s="429" t="s">
        <v>38</v>
      </c>
      <c r="K86" s="429"/>
      <c r="L86" s="429" t="s">
        <v>39</v>
      </c>
      <c r="M86" s="429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309</v>
      </c>
      <c r="C88" s="341">
        <v>288</v>
      </c>
      <c r="D88" s="341">
        <v>53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2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1222</v>
      </c>
      <c r="C90" s="341">
        <v>1112</v>
      </c>
      <c r="D90" s="341">
        <v>413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15</v>
      </c>
      <c r="D91" s="341">
        <v>5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2789</v>
      </c>
      <c r="C92" s="341">
        <v>2791</v>
      </c>
      <c r="D92" s="341">
        <v>850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342</v>
      </c>
      <c r="C93" s="341">
        <v>350</v>
      </c>
      <c r="D93" s="341">
        <v>81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688</v>
      </c>
      <c r="C94" s="341">
        <v>813</v>
      </c>
      <c r="D94" s="341">
        <v>73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62</v>
      </c>
      <c r="C95" s="341">
        <v>62</v>
      </c>
      <c r="D95" s="341">
        <v>13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1180</v>
      </c>
      <c r="C96" s="341">
        <v>1094</v>
      </c>
      <c r="D96" s="341">
        <v>317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6610</v>
      </c>
      <c r="C97" s="344">
        <f t="shared" ref="C97:M97" si="19">SUM(C88:C96)</f>
        <v>6537</v>
      </c>
      <c r="D97" s="344">
        <f t="shared" si="19"/>
        <v>1807</v>
      </c>
      <c r="E97" s="344">
        <f t="shared" si="19"/>
        <v>0</v>
      </c>
      <c r="F97" s="344">
        <f t="shared" si="19"/>
        <v>0</v>
      </c>
      <c r="G97" s="344">
        <f t="shared" si="19"/>
        <v>0</v>
      </c>
      <c r="H97" s="344">
        <f t="shared" si="19"/>
        <v>0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32345</v>
      </c>
      <c r="C98" s="357">
        <f t="shared" ref="C98:M98" si="20">SUM(C83,C97)</f>
        <v>30789</v>
      </c>
      <c r="D98" s="357">
        <f t="shared" si="20"/>
        <v>13688</v>
      </c>
      <c r="E98" s="357">
        <f t="shared" si="20"/>
        <v>11791</v>
      </c>
      <c r="F98" s="357">
        <f t="shared" si="20"/>
        <v>27</v>
      </c>
      <c r="G98" s="357">
        <f t="shared" si="20"/>
        <v>11</v>
      </c>
      <c r="H98" s="357">
        <f t="shared" si="20"/>
        <v>26</v>
      </c>
      <c r="I98" s="357">
        <f t="shared" si="20"/>
        <v>11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3" t="s">
        <v>47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25">
      <c r="A102" s="433" t="s">
        <v>7</v>
      </c>
      <c r="B102" s="434"/>
      <c r="C102" s="434"/>
      <c r="D102" s="434"/>
      <c r="E102" s="434"/>
      <c r="F102" s="434"/>
      <c r="G102" s="434"/>
      <c r="H102" s="434"/>
      <c r="I102" s="434"/>
      <c r="J102" s="434"/>
      <c r="K102" s="434"/>
      <c r="L102" s="434"/>
      <c r="M102" s="435"/>
    </row>
    <row r="103" spans="1:13" x14ac:dyDescent="0.25">
      <c r="B103" s="436" t="s">
        <v>40</v>
      </c>
      <c r="C103" s="436"/>
      <c r="D103" s="436" t="s">
        <v>41</v>
      </c>
      <c r="E103" s="436"/>
      <c r="F103" s="436" t="s">
        <v>44</v>
      </c>
      <c r="G103" s="436"/>
      <c r="H103" s="436" t="s">
        <v>42</v>
      </c>
      <c r="I103" s="436"/>
      <c r="J103" s="436" t="s">
        <v>38</v>
      </c>
      <c r="K103" s="436"/>
      <c r="L103" s="436" t="s">
        <v>39</v>
      </c>
      <c r="M103" s="436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532</v>
      </c>
      <c r="C105" s="341">
        <v>459</v>
      </c>
      <c r="D105" s="341">
        <v>175</v>
      </c>
      <c r="E105" s="341">
        <v>160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12</v>
      </c>
      <c r="D106" s="341">
        <v>5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4557</v>
      </c>
      <c r="C107" s="341">
        <v>4400</v>
      </c>
      <c r="D107" s="341">
        <v>3282</v>
      </c>
      <c r="E107" s="341">
        <v>3485</v>
      </c>
      <c r="F107" s="341">
        <v>3</v>
      </c>
      <c r="G107" s="341">
        <v>4</v>
      </c>
      <c r="H107" s="341">
        <v>3</v>
      </c>
      <c r="I107" s="341">
        <v>4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12</v>
      </c>
      <c r="E108" s="341">
        <v>8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5719</v>
      </c>
      <c r="C109" s="341">
        <v>6199</v>
      </c>
      <c r="D109" s="341">
        <v>2659</v>
      </c>
      <c r="E109" s="341">
        <v>2545</v>
      </c>
      <c r="F109" s="341">
        <v>8</v>
      </c>
      <c r="G109" s="341">
        <v>2</v>
      </c>
      <c r="H109" s="341">
        <v>8</v>
      </c>
      <c r="I109" s="341">
        <v>2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650</v>
      </c>
      <c r="C110" s="341">
        <v>781</v>
      </c>
      <c r="D110" s="341">
        <v>394</v>
      </c>
      <c r="E110" s="341">
        <v>519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924</v>
      </c>
      <c r="C111" s="341">
        <v>1015</v>
      </c>
      <c r="D111" s="341">
        <v>327</v>
      </c>
      <c r="E111" s="341">
        <v>522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278</v>
      </c>
      <c r="C112" s="341">
        <v>166</v>
      </c>
      <c r="D112" s="341">
        <v>209</v>
      </c>
      <c r="E112" s="341">
        <v>139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1565</v>
      </c>
      <c r="C113" s="341">
        <v>1433</v>
      </c>
      <c r="D113" s="341">
        <v>1024</v>
      </c>
      <c r="E113" s="341">
        <v>1036</v>
      </c>
      <c r="F113" s="341">
        <v>3</v>
      </c>
      <c r="G113" s="341">
        <v>1</v>
      </c>
      <c r="H113" s="341">
        <v>3</v>
      </c>
      <c r="I113" s="341">
        <v>1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14259</v>
      </c>
      <c r="C114" s="344">
        <f t="shared" ref="C114:M114" si="21">SUM(C105:C113)</f>
        <v>14481</v>
      </c>
      <c r="D114" s="344">
        <f t="shared" si="21"/>
        <v>8087</v>
      </c>
      <c r="E114" s="344">
        <f t="shared" si="21"/>
        <v>8421</v>
      </c>
      <c r="F114" s="344">
        <f t="shared" si="21"/>
        <v>14</v>
      </c>
      <c r="G114" s="344">
        <f t="shared" si="21"/>
        <v>7</v>
      </c>
      <c r="H114" s="344">
        <f t="shared" si="21"/>
        <v>14</v>
      </c>
      <c r="I114" s="344">
        <f t="shared" si="21"/>
        <v>7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2" t="s">
        <v>47</v>
      </c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1"/>
    </row>
    <row r="116" spans="1:13" x14ac:dyDescent="0.25">
      <c r="A116" s="426" t="s">
        <v>8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25">
      <c r="B117" s="429" t="s">
        <v>40</v>
      </c>
      <c r="C117" s="429"/>
      <c r="D117" s="429" t="s">
        <v>41</v>
      </c>
      <c r="E117" s="429"/>
      <c r="F117" s="429" t="s">
        <v>44</v>
      </c>
      <c r="G117" s="429"/>
      <c r="H117" s="429" t="s">
        <v>42</v>
      </c>
      <c r="I117" s="429"/>
      <c r="J117" s="429" t="s">
        <v>38</v>
      </c>
      <c r="K117" s="429"/>
      <c r="L117" s="429" t="s">
        <v>39</v>
      </c>
      <c r="M117" s="429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94</v>
      </c>
      <c r="C119" s="341">
        <v>90</v>
      </c>
      <c r="D119" s="341">
        <v>12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1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664</v>
      </c>
      <c r="C121" s="341">
        <v>676</v>
      </c>
      <c r="D121" s="341">
        <v>120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972</v>
      </c>
      <c r="C123" s="341">
        <v>859</v>
      </c>
      <c r="D123" s="341">
        <v>199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144</v>
      </c>
      <c r="C124" s="341">
        <v>192</v>
      </c>
      <c r="D124" s="341">
        <v>26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140</v>
      </c>
      <c r="C125" s="341">
        <v>153</v>
      </c>
      <c r="D125" s="341">
        <v>4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9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639</v>
      </c>
      <c r="C127" s="341">
        <v>561</v>
      </c>
      <c r="D127" s="341">
        <v>92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2697</v>
      </c>
      <c r="C128" s="344">
        <f t="shared" si="22"/>
        <v>2562</v>
      </c>
      <c r="D128" s="344">
        <f t="shared" si="22"/>
        <v>463</v>
      </c>
      <c r="E128" s="344">
        <f t="shared" si="22"/>
        <v>0</v>
      </c>
      <c r="F128" s="344">
        <f t="shared" si="22"/>
        <v>0</v>
      </c>
      <c r="G128" s="344">
        <f t="shared" si="22"/>
        <v>0</v>
      </c>
      <c r="H128" s="344">
        <f t="shared" si="22"/>
        <v>0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16956</v>
      </c>
      <c r="C129" s="357">
        <f t="shared" ref="C129:M129" si="23">SUM(C114,C128)</f>
        <v>17043</v>
      </c>
      <c r="D129" s="357">
        <f t="shared" si="23"/>
        <v>8550</v>
      </c>
      <c r="E129" s="357">
        <f t="shared" si="23"/>
        <v>8421</v>
      </c>
      <c r="F129" s="357">
        <f t="shared" si="23"/>
        <v>14</v>
      </c>
      <c r="G129" s="357">
        <f t="shared" si="23"/>
        <v>7</v>
      </c>
      <c r="H129" s="357">
        <f t="shared" si="23"/>
        <v>14</v>
      </c>
      <c r="I129" s="357">
        <f t="shared" si="23"/>
        <v>7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30" t="s">
        <v>70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25">
      <c r="A133" s="433" t="s">
        <v>7</v>
      </c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5"/>
    </row>
    <row r="134" spans="1:13" x14ac:dyDescent="0.25">
      <c r="B134" s="436" t="s">
        <v>40</v>
      </c>
      <c r="C134" s="436"/>
      <c r="D134" s="436" t="s">
        <v>41</v>
      </c>
      <c r="E134" s="436"/>
      <c r="F134" s="436" t="s">
        <v>44</v>
      </c>
      <c r="G134" s="436"/>
      <c r="H134" s="436" t="s">
        <v>42</v>
      </c>
      <c r="I134" s="436"/>
      <c r="J134" s="436" t="s">
        <v>38</v>
      </c>
      <c r="K134" s="436"/>
      <c r="L134" s="436" t="s">
        <v>39</v>
      </c>
      <c r="M134" s="436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25</v>
      </c>
      <c r="D136" s="341">
        <v>9</v>
      </c>
      <c r="E136" s="341">
        <v>7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160</v>
      </c>
      <c r="C138" s="341">
        <v>137</v>
      </c>
      <c r="D138" s="341">
        <v>115</v>
      </c>
      <c r="E138" s="341">
        <v>116</v>
      </c>
      <c r="F138" s="341">
        <v>1</v>
      </c>
      <c r="G138" s="341">
        <v>0</v>
      </c>
      <c r="H138" s="341">
        <v>1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670</v>
      </c>
      <c r="C140" s="341">
        <v>554</v>
      </c>
      <c r="D140" s="341">
        <v>345</v>
      </c>
      <c r="E140" s="341">
        <v>287</v>
      </c>
      <c r="F140" s="341">
        <v>0</v>
      </c>
      <c r="G140" s="341">
        <v>1</v>
      </c>
      <c r="H140" s="341">
        <v>0</v>
      </c>
      <c r="I140" s="341">
        <v>1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22</v>
      </c>
      <c r="C141" s="341">
        <v>32</v>
      </c>
      <c r="D141" s="341">
        <v>16</v>
      </c>
      <c r="E141" s="341">
        <v>17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59</v>
      </c>
      <c r="D142" s="341">
        <v>29</v>
      </c>
      <c r="E142" s="341">
        <v>31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10</v>
      </c>
      <c r="E143" s="341">
        <v>8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64</v>
      </c>
      <c r="C144" s="341">
        <v>40</v>
      </c>
      <c r="D144" s="341">
        <v>38</v>
      </c>
      <c r="E144" s="341">
        <v>35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1024</v>
      </c>
      <c r="C145" s="344">
        <f t="shared" ref="C145:M145" si="24">SUM(C136:C144)</f>
        <v>854</v>
      </c>
      <c r="D145" s="344">
        <f t="shared" si="24"/>
        <v>562</v>
      </c>
      <c r="E145" s="344">
        <f t="shared" si="24"/>
        <v>501</v>
      </c>
      <c r="F145" s="344">
        <f t="shared" si="24"/>
        <v>1</v>
      </c>
      <c r="G145" s="344">
        <f t="shared" si="24"/>
        <v>1</v>
      </c>
      <c r="H145" s="344">
        <f t="shared" si="24"/>
        <v>1</v>
      </c>
      <c r="I145" s="344">
        <f t="shared" si="24"/>
        <v>1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44" t="s">
        <v>70</v>
      </c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1"/>
    </row>
    <row r="147" spans="1:13" x14ac:dyDescent="0.25">
      <c r="A147" s="426" t="s">
        <v>8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25">
      <c r="B148" s="429" t="s">
        <v>40</v>
      </c>
      <c r="C148" s="429"/>
      <c r="D148" s="429" t="s">
        <v>41</v>
      </c>
      <c r="E148" s="429"/>
      <c r="F148" s="429" t="s">
        <v>44</v>
      </c>
      <c r="G148" s="429"/>
      <c r="H148" s="429" t="s">
        <v>42</v>
      </c>
      <c r="I148" s="429"/>
      <c r="J148" s="429" t="s">
        <v>38</v>
      </c>
      <c r="K148" s="429"/>
      <c r="L148" s="429" t="s">
        <v>39</v>
      </c>
      <c r="M148" s="429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35</v>
      </c>
      <c r="C152" s="341">
        <v>16</v>
      </c>
      <c r="D152" s="341">
        <v>20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93</v>
      </c>
      <c r="C154" s="341">
        <v>64</v>
      </c>
      <c r="D154" s="341">
        <v>34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3</v>
      </c>
      <c r="D155" s="341">
        <v>3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6</v>
      </c>
      <c r="C156" s="341">
        <v>17</v>
      </c>
      <c r="D156" s="341">
        <v>2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23</v>
      </c>
      <c r="C158" s="341">
        <v>21</v>
      </c>
      <c r="D158" s="341">
        <v>7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161</v>
      </c>
      <c r="C159" s="344">
        <f t="shared" si="25"/>
        <v>129</v>
      </c>
      <c r="D159" s="344">
        <f t="shared" si="25"/>
        <v>66</v>
      </c>
      <c r="E159" s="344">
        <f t="shared" si="25"/>
        <v>0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1185</v>
      </c>
      <c r="C160" s="357">
        <f t="shared" ref="C160:M160" si="26">SUM(C145,C159)</f>
        <v>983</v>
      </c>
      <c r="D160" s="357">
        <f t="shared" si="26"/>
        <v>628</v>
      </c>
      <c r="E160" s="357">
        <f t="shared" si="26"/>
        <v>501</v>
      </c>
      <c r="F160" s="357">
        <f t="shared" si="26"/>
        <v>1</v>
      </c>
      <c r="G160" s="357">
        <f t="shared" si="26"/>
        <v>1</v>
      </c>
      <c r="H160" s="357">
        <f t="shared" si="26"/>
        <v>1</v>
      </c>
      <c r="I160" s="357">
        <f t="shared" si="26"/>
        <v>1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39" t="s">
        <v>74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1"/>
    </row>
    <row r="164" spans="1:13" x14ac:dyDescent="0.25">
      <c r="A164" s="426" t="s">
        <v>8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25">
      <c r="B165" s="437" t="s">
        <v>40</v>
      </c>
      <c r="C165" s="438"/>
      <c r="D165" s="437" t="s">
        <v>41</v>
      </c>
      <c r="E165" s="438"/>
      <c r="F165" s="437" t="s">
        <v>44</v>
      </c>
      <c r="G165" s="438"/>
      <c r="H165" s="437" t="s">
        <v>42</v>
      </c>
      <c r="I165" s="438"/>
      <c r="J165" s="437" t="s">
        <v>38</v>
      </c>
      <c r="K165" s="438"/>
      <c r="L165" s="437" t="s">
        <v>39</v>
      </c>
      <c r="M165" s="43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58</v>
      </c>
      <c r="D167" s="341">
        <v>5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714</v>
      </c>
      <c r="C169" s="341">
        <v>589</v>
      </c>
      <c r="D169" s="341">
        <v>200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644</v>
      </c>
      <c r="C171" s="341">
        <v>507</v>
      </c>
      <c r="D171" s="341">
        <v>152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64</v>
      </c>
      <c r="C172" s="341">
        <v>90</v>
      </c>
      <c r="D172" s="341">
        <v>14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217</v>
      </c>
      <c r="C173" s="341">
        <v>280</v>
      </c>
      <c r="D173" s="341">
        <v>17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16</v>
      </c>
      <c r="D174" s="341">
        <v>1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333</v>
      </c>
      <c r="C175" s="341">
        <v>253</v>
      </c>
      <c r="D175" s="341">
        <v>66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2054</v>
      </c>
      <c r="C176" s="359">
        <f t="shared" ref="C176:M176" si="27">SUM(C167:C175)</f>
        <v>1798</v>
      </c>
      <c r="D176" s="359">
        <f t="shared" si="27"/>
        <v>455</v>
      </c>
      <c r="E176" s="359">
        <f t="shared" si="27"/>
        <v>0</v>
      </c>
      <c r="F176" s="359">
        <f t="shared" si="27"/>
        <v>0</v>
      </c>
      <c r="G176" s="359">
        <f t="shared" si="27"/>
        <v>0</v>
      </c>
      <c r="H176" s="359">
        <f t="shared" si="27"/>
        <v>0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51" t="s">
        <v>76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25">
      <c r="A180" s="433" t="s">
        <v>7</v>
      </c>
      <c r="B180" s="434"/>
      <c r="C180" s="434"/>
      <c r="D180" s="434"/>
      <c r="E180" s="434"/>
      <c r="F180" s="434"/>
      <c r="G180" s="434"/>
      <c r="H180" s="434"/>
      <c r="I180" s="434"/>
      <c r="J180" s="434"/>
      <c r="K180" s="434"/>
      <c r="L180" s="434"/>
      <c r="M180" s="435"/>
    </row>
    <row r="181" spans="1:13" x14ac:dyDescent="0.25">
      <c r="B181" s="436" t="s">
        <v>40</v>
      </c>
      <c r="C181" s="436"/>
      <c r="D181" s="436" t="s">
        <v>41</v>
      </c>
      <c r="E181" s="436"/>
      <c r="F181" s="436" t="s">
        <v>44</v>
      </c>
      <c r="G181" s="436"/>
      <c r="H181" s="436" t="s">
        <v>42</v>
      </c>
      <c r="I181" s="436"/>
      <c r="J181" s="436" t="s">
        <v>38</v>
      </c>
      <c r="K181" s="436"/>
      <c r="L181" s="436" t="s">
        <v>39</v>
      </c>
      <c r="M181" s="436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13</v>
      </c>
      <c r="D183" s="341">
        <v>6</v>
      </c>
      <c r="E183" s="341">
        <v>8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82</v>
      </c>
      <c r="C185" s="341">
        <v>54</v>
      </c>
      <c r="D185" s="341">
        <v>63</v>
      </c>
      <c r="E185" s="341">
        <v>50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149</v>
      </c>
      <c r="C187" s="341">
        <v>90</v>
      </c>
      <c r="D187" s="341">
        <v>82</v>
      </c>
      <c r="E187" s="341">
        <v>57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6</v>
      </c>
      <c r="D188" s="341">
        <v>6</v>
      </c>
      <c r="E188" s="341">
        <v>5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8</v>
      </c>
      <c r="E189" s="341">
        <v>2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27</v>
      </c>
      <c r="D191" s="341">
        <v>24</v>
      </c>
      <c r="E191" s="341">
        <v>24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319</v>
      </c>
      <c r="C192" s="344">
        <f t="shared" ref="C192:M192" si="28">SUM(C183:C191)</f>
        <v>200</v>
      </c>
      <c r="D192" s="344">
        <f t="shared" si="28"/>
        <v>194</v>
      </c>
      <c r="E192" s="344">
        <f t="shared" si="28"/>
        <v>150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50" t="s">
        <v>76</v>
      </c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1"/>
    </row>
    <row r="194" spans="1:13" x14ac:dyDescent="0.25">
      <c r="A194" s="426" t="s">
        <v>8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25">
      <c r="B195" s="429" t="s">
        <v>40</v>
      </c>
      <c r="C195" s="429"/>
      <c r="D195" s="429" t="s">
        <v>41</v>
      </c>
      <c r="E195" s="429"/>
      <c r="F195" s="429" t="s">
        <v>44</v>
      </c>
      <c r="G195" s="429"/>
      <c r="H195" s="429" t="s">
        <v>42</v>
      </c>
      <c r="I195" s="429"/>
      <c r="J195" s="429" t="s">
        <v>38</v>
      </c>
      <c r="K195" s="429"/>
      <c r="L195" s="429" t="s">
        <v>39</v>
      </c>
      <c r="M195" s="429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14</v>
      </c>
      <c r="C197" s="341">
        <v>7</v>
      </c>
      <c r="D197" s="341">
        <v>3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17</v>
      </c>
      <c r="D199" s="341">
        <v>12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45</v>
      </c>
      <c r="C201" s="341">
        <v>40</v>
      </c>
      <c r="D201" s="341">
        <v>19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2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2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1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17</v>
      </c>
      <c r="D205" s="341">
        <v>4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110</v>
      </c>
      <c r="C206" s="344">
        <f t="shared" si="29"/>
        <v>87</v>
      </c>
      <c r="D206" s="344">
        <f t="shared" si="29"/>
        <v>43</v>
      </c>
      <c r="E206" s="344">
        <f t="shared" si="29"/>
        <v>0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429</v>
      </c>
      <c r="C207" s="357">
        <f t="shared" ref="C207:M207" si="30">SUM(C192,C206)</f>
        <v>287</v>
      </c>
      <c r="D207" s="357">
        <f t="shared" si="30"/>
        <v>237</v>
      </c>
      <c r="E207" s="357">
        <f t="shared" si="30"/>
        <v>150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3/5/2021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96" t="s">
        <v>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</row>
    <row r="2" spans="1:22" ht="15.75" customHeight="1" x14ac:dyDescent="0.2">
      <c r="A2" s="396" t="s">
        <v>26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</row>
    <row r="3" spans="1:22" ht="15.75" x14ac:dyDescent="0.2">
      <c r="A3" s="411" t="str">
        <f>Summary!A3</f>
        <v>Fall 2021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</row>
    <row r="4" spans="1:22" ht="15.75" customHeight="1" x14ac:dyDescent="0.2">
      <c r="A4" s="411" t="str">
        <f>Summary!A4</f>
        <v>as of Friday, March 5, 2021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</row>
    <row r="5" spans="1:22" ht="16.5" thickBot="1" x14ac:dyDescent="0.25">
      <c r="A5" s="412"/>
      <c r="B5" s="412"/>
      <c r="C5" s="412"/>
      <c r="D5" s="412"/>
      <c r="E5" s="41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13" t="s">
        <v>34</v>
      </c>
      <c r="C6" s="414"/>
      <c r="D6" s="414"/>
      <c r="E6" s="415"/>
      <c r="F6" s="378" t="s">
        <v>36</v>
      </c>
      <c r="G6" s="379"/>
      <c r="H6" s="379"/>
      <c r="I6" s="380"/>
      <c r="J6" s="381" t="s">
        <v>28</v>
      </c>
      <c r="K6" s="382"/>
      <c r="L6" s="382"/>
      <c r="M6" s="383"/>
      <c r="N6" s="408" t="s">
        <v>27</v>
      </c>
      <c r="O6" s="409"/>
      <c r="P6" s="409"/>
      <c r="Q6" s="410"/>
      <c r="R6" s="397" t="s">
        <v>11</v>
      </c>
      <c r="S6" s="398"/>
      <c r="T6" s="398"/>
      <c r="U6" s="39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88" t="s">
        <v>24</v>
      </c>
      <c r="E7" s="390" t="s">
        <v>25</v>
      </c>
      <c r="F7" s="43" t="str">
        <f>B7</f>
        <v>Fall 2021</v>
      </c>
      <c r="G7" s="45" t="str">
        <f>C7</f>
        <v>Fall 2020</v>
      </c>
      <c r="H7" s="392" t="s">
        <v>24</v>
      </c>
      <c r="I7" s="394" t="s">
        <v>25</v>
      </c>
      <c r="J7" s="47" t="str">
        <f>B7</f>
        <v>Fall 2021</v>
      </c>
      <c r="K7" s="49" t="str">
        <f>G7</f>
        <v>Fall 2020</v>
      </c>
      <c r="L7" s="404" t="s">
        <v>24</v>
      </c>
      <c r="M7" s="406" t="s">
        <v>25</v>
      </c>
      <c r="N7" s="51" t="str">
        <f>B7</f>
        <v>Fall 2021</v>
      </c>
      <c r="O7" s="53" t="str">
        <f>B7</f>
        <v>Fall 2021</v>
      </c>
      <c r="P7" s="384" t="s">
        <v>24</v>
      </c>
      <c r="Q7" s="386" t="s">
        <v>25</v>
      </c>
      <c r="R7" s="131" t="str">
        <f>B7</f>
        <v>Fall 2021</v>
      </c>
      <c r="S7" s="132" t="str">
        <f>C7</f>
        <v>Fall 2020</v>
      </c>
      <c r="T7" s="400" t="s">
        <v>24</v>
      </c>
      <c r="U7" s="402" t="s">
        <v>25</v>
      </c>
    </row>
    <row r="8" spans="1:22" ht="30.75" thickBot="1" x14ac:dyDescent="0.25">
      <c r="A8" s="328"/>
      <c r="B8" s="42" t="str">
        <f>Summary!B7</f>
        <v>as of 3/5/21</v>
      </c>
      <c r="C8" s="42" t="str">
        <f>Summary!C7</f>
        <v>as of 3/5/21</v>
      </c>
      <c r="D8" s="389"/>
      <c r="E8" s="391"/>
      <c r="F8" s="44" t="str">
        <f>B8</f>
        <v>as of 3/5/21</v>
      </c>
      <c r="G8" s="46" t="str">
        <f>C8</f>
        <v>as of 3/5/21</v>
      </c>
      <c r="H8" s="393"/>
      <c r="I8" s="395"/>
      <c r="J8" s="48" t="str">
        <f>F8</f>
        <v>as of 3/5/21</v>
      </c>
      <c r="K8" s="50" t="str">
        <f>G8</f>
        <v>as of 3/5/21</v>
      </c>
      <c r="L8" s="405"/>
      <c r="M8" s="407"/>
      <c r="N8" s="52" t="str">
        <f>J8</f>
        <v>as of 3/5/21</v>
      </c>
      <c r="O8" s="54" t="str">
        <f>K8</f>
        <v>as of 3/5/21</v>
      </c>
      <c r="P8" s="385"/>
      <c r="Q8" s="387"/>
      <c r="R8" s="133" t="str">
        <f>N8</f>
        <v>as of 3/5/21</v>
      </c>
      <c r="S8" s="134" t="str">
        <f>O8</f>
        <v>as of 3/5/21</v>
      </c>
      <c r="T8" s="401"/>
      <c r="U8" s="403"/>
    </row>
    <row r="9" spans="1:22" s="80" customFormat="1" ht="15.75" thickBot="1" x14ac:dyDescent="0.25">
      <c r="A9" s="213" t="s">
        <v>29</v>
      </c>
      <c r="B9" s="55">
        <f>B26+B74+B42+B10+B58+B83</f>
        <v>67009</v>
      </c>
      <c r="C9" s="55">
        <f>C26+C74+C42+C10+C58+C83</f>
        <v>62911</v>
      </c>
      <c r="D9" s="55">
        <f t="shared" ref="D9" si="0">IF(ISERROR(B9-C9),"n/a",B9-C9)</f>
        <v>4098</v>
      </c>
      <c r="E9" s="56">
        <f t="shared" ref="E9" si="1">IF(ISERROR(D9/C9),"n/a",(D9/C9))</f>
        <v>6.5139641716075086E-2</v>
      </c>
      <c r="F9" s="59">
        <f>F26+F74+F42+F10+F58+F83</f>
        <v>28052</v>
      </c>
      <c r="G9" s="59">
        <f>G26+G74+G42+G10+G58+G83</f>
        <v>25019</v>
      </c>
      <c r="H9" s="368">
        <f>IF(ISERROR(F9-G9),"n/a",F9-G9)</f>
        <v>3033</v>
      </c>
      <c r="I9" s="60">
        <f t="shared" ref="I9" si="2">IF(ISERROR(H9/G9),"n/a",(H9/G9))</f>
        <v>0.12122786682121588</v>
      </c>
      <c r="J9" s="57">
        <f>J26+J74+J42+J10+J58+J83</f>
        <v>45</v>
      </c>
      <c r="K9" s="57">
        <f>K26+K74+K42+K10+K58+K83</f>
        <v>20</v>
      </c>
      <c r="L9" s="58">
        <f t="shared" ref="L9" si="3">IF(ISERROR(J9-K9),"n/a",J9-K9)</f>
        <v>25</v>
      </c>
      <c r="M9" s="61">
        <f t="shared" ref="M9" si="4">IF(ISERROR(L9/K9),"n/a",(L9/K9))</f>
        <v>1.25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14040</v>
      </c>
      <c r="C10" s="65">
        <f>C11+C18</f>
        <v>12011</v>
      </c>
      <c r="D10" s="66">
        <f t="shared" ref="D10:D25" si="9">IF(ISERROR(B10-C10),"n/a",B10-C10)</f>
        <v>2029</v>
      </c>
      <c r="E10" s="67">
        <f t="shared" ref="E10:E25" si="10">IF(ISERROR(D10/C10),"n/a",(D10/C10))</f>
        <v>0.16892848222462742</v>
      </c>
      <c r="F10" s="68">
        <f>F11+F18</f>
        <v>4494</v>
      </c>
      <c r="G10" s="69">
        <f>G11+G18</f>
        <v>4156</v>
      </c>
      <c r="H10" s="70">
        <f t="shared" ref="H10:H24" si="11">IF(ISERROR(F10-G10),"n/a",F10-G10)</f>
        <v>338</v>
      </c>
      <c r="I10" s="71">
        <f t="shared" ref="I10:I25" si="12">IF(ISERROR(H10/G10),"n/a",(H10/G10))</f>
        <v>8.1328200192492775E-2</v>
      </c>
      <c r="J10" s="72">
        <f>J11+J18</f>
        <v>4</v>
      </c>
      <c r="K10" s="73">
        <f>K11+K18</f>
        <v>1</v>
      </c>
      <c r="L10" s="74">
        <f t="shared" ref="L10:L24" si="13">IF(ISERROR(J10-K10),"n/a",J10-K10)</f>
        <v>3</v>
      </c>
      <c r="M10" s="75">
        <f t="shared" ref="M10:M25" si="14">IF(ISERROR(L10/K10),"n/a",(L10/K10))</f>
        <v>3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11227</v>
      </c>
      <c r="C11" s="65">
        <f>C12+C14+C16</f>
        <v>9464</v>
      </c>
      <c r="D11" s="66">
        <f t="shared" si="9"/>
        <v>1763</v>
      </c>
      <c r="E11" s="67">
        <f t="shared" si="10"/>
        <v>0.18628486897717667</v>
      </c>
      <c r="F11" s="68">
        <f>F12+F16+F14</f>
        <v>4223</v>
      </c>
      <c r="G11" s="69">
        <f>G12+G16+G14</f>
        <v>4156</v>
      </c>
      <c r="H11" s="70">
        <f t="shared" si="11"/>
        <v>67</v>
      </c>
      <c r="I11" s="71">
        <f t="shared" si="12"/>
        <v>1.6121270452358036E-2</v>
      </c>
      <c r="J11" s="72">
        <f>J12+J16+J14</f>
        <v>4</v>
      </c>
      <c r="K11" s="73">
        <f>K12+K16+K14</f>
        <v>1</v>
      </c>
      <c r="L11" s="74">
        <f t="shared" si="13"/>
        <v>3</v>
      </c>
      <c r="M11" s="75">
        <f t="shared" si="14"/>
        <v>3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9871</v>
      </c>
      <c r="C12" s="107">
        <f>C13</f>
        <v>8430</v>
      </c>
      <c r="D12" s="108">
        <f t="shared" ref="D12:D15" si="19">IF(ISERROR(B12-C12),"n/a",B12-C12)</f>
        <v>1441</v>
      </c>
      <c r="E12" s="109">
        <f t="shared" ref="E12:E15" si="20">IF(ISERROR(D12/C12),"n/a",(D12/C12))</f>
        <v>0.17093712930011862</v>
      </c>
      <c r="F12" s="194">
        <f>F13</f>
        <v>3974</v>
      </c>
      <c r="G12" s="195">
        <f>G13</f>
        <v>3817</v>
      </c>
      <c r="H12" s="110">
        <f t="shared" ref="H12:H15" si="21">IF(ISERROR(F12-G12),"n/a",F12-G12)</f>
        <v>157</v>
      </c>
      <c r="I12" s="111">
        <f t="shared" ref="I12:I15" si="22">IF(ISERROR(H12/G12),"n/a",(H12/G12))</f>
        <v>4.1131778883940269E-2</v>
      </c>
      <c r="J12" s="196">
        <f>J13</f>
        <v>4</v>
      </c>
      <c r="K12" s="197">
        <f>K13</f>
        <v>1</v>
      </c>
      <c r="L12" s="112">
        <f t="shared" ref="L12:L15" si="23">IF(ISERROR(J12-K12),"n/a",J12-K12)</f>
        <v>3</v>
      </c>
      <c r="M12" s="113">
        <f t="shared" ref="M12:M15" si="24">IF(ISERROR(L12/K12),"n/a",(L12/K12))</f>
        <v>3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9871</v>
      </c>
      <c r="C13" s="312">
        <v>8430</v>
      </c>
      <c r="D13" s="120">
        <f t="shared" si="19"/>
        <v>1441</v>
      </c>
      <c r="E13" s="321">
        <f t="shared" si="20"/>
        <v>0.17093712930011862</v>
      </c>
      <c r="F13" s="313">
        <v>3974</v>
      </c>
      <c r="G13" s="314">
        <v>3817</v>
      </c>
      <c r="H13" s="124">
        <f t="shared" si="21"/>
        <v>157</v>
      </c>
      <c r="I13" s="125">
        <f t="shared" si="22"/>
        <v>4.1131778883940269E-2</v>
      </c>
      <c r="J13" s="315">
        <v>4</v>
      </c>
      <c r="K13" s="316">
        <v>1</v>
      </c>
      <c r="L13" s="128">
        <f t="shared" si="23"/>
        <v>3</v>
      </c>
      <c r="M13" s="129">
        <f t="shared" si="24"/>
        <v>3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892</v>
      </c>
      <c r="C14" s="107">
        <f>C15</f>
        <v>761</v>
      </c>
      <c r="D14" s="108">
        <f t="shared" si="19"/>
        <v>131</v>
      </c>
      <c r="E14" s="109">
        <f t="shared" si="20"/>
        <v>0.17214191852825231</v>
      </c>
      <c r="F14" s="194">
        <f>F15</f>
        <v>144</v>
      </c>
      <c r="G14" s="195">
        <f>G15</f>
        <v>232</v>
      </c>
      <c r="H14" s="110">
        <f t="shared" si="21"/>
        <v>-88</v>
      </c>
      <c r="I14" s="111">
        <f t="shared" si="22"/>
        <v>-0.37931034482758619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892</v>
      </c>
      <c r="C15" s="119">
        <v>761</v>
      </c>
      <c r="D15" s="120">
        <f t="shared" si="19"/>
        <v>131</v>
      </c>
      <c r="E15" s="121">
        <f t="shared" si="20"/>
        <v>0.17214191852825231</v>
      </c>
      <c r="F15" s="122">
        <v>144</v>
      </c>
      <c r="G15" s="123">
        <v>232</v>
      </c>
      <c r="H15" s="124">
        <f t="shared" si="21"/>
        <v>-88</v>
      </c>
      <c r="I15" s="125">
        <f t="shared" si="22"/>
        <v>-0.37931034482758619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464</v>
      </c>
      <c r="C16" s="107">
        <f>C17</f>
        <v>273</v>
      </c>
      <c r="D16" s="108">
        <f t="shared" si="9"/>
        <v>191</v>
      </c>
      <c r="E16" s="109">
        <f t="shared" si="10"/>
        <v>0.69963369963369959</v>
      </c>
      <c r="F16" s="194">
        <f>F17</f>
        <v>105</v>
      </c>
      <c r="G16" s="195">
        <f>G17</f>
        <v>107</v>
      </c>
      <c r="H16" s="110">
        <f t="shared" si="11"/>
        <v>-2</v>
      </c>
      <c r="I16" s="111">
        <f t="shared" si="12"/>
        <v>-1.8691588785046728E-2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464</v>
      </c>
      <c r="C17" s="119">
        <v>273</v>
      </c>
      <c r="D17" s="120">
        <f t="shared" si="9"/>
        <v>191</v>
      </c>
      <c r="E17" s="121">
        <f t="shared" si="10"/>
        <v>0.69963369963369959</v>
      </c>
      <c r="F17" s="122">
        <v>105</v>
      </c>
      <c r="G17" s="123">
        <v>107</v>
      </c>
      <c r="H17" s="124">
        <f t="shared" si="11"/>
        <v>-2</v>
      </c>
      <c r="I17" s="125">
        <f t="shared" si="12"/>
        <v>-1.8691588785046728E-2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2813</v>
      </c>
      <c r="C18" s="65">
        <f>C19+C22+C24</f>
        <v>2547</v>
      </c>
      <c r="D18" s="66">
        <f t="shared" si="9"/>
        <v>266</v>
      </c>
      <c r="E18" s="67">
        <f t="shared" si="10"/>
        <v>0.1044365920691009</v>
      </c>
      <c r="F18" s="68">
        <f>F19+F24+F22</f>
        <v>271</v>
      </c>
      <c r="G18" s="69">
        <f>G19+G24+G22</f>
        <v>0</v>
      </c>
      <c r="H18" s="70">
        <f t="shared" si="11"/>
        <v>271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2542</v>
      </c>
      <c r="C19" s="258">
        <f>SUM(C20:C21)</f>
        <v>2297</v>
      </c>
      <c r="D19" s="247">
        <f t="shared" si="9"/>
        <v>245</v>
      </c>
      <c r="E19" s="248">
        <f t="shared" si="10"/>
        <v>0.10666086199390509</v>
      </c>
      <c r="F19" s="259">
        <f>SUM(F20:F21)</f>
        <v>259</v>
      </c>
      <c r="G19" s="260">
        <f>SUM(G20:G21)</f>
        <v>0</v>
      </c>
      <c r="H19" s="261">
        <f t="shared" si="11"/>
        <v>259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259</v>
      </c>
      <c r="G20" s="123">
        <v>0</v>
      </c>
      <c r="H20" s="124">
        <f>IF(ISERROR(F20-G20),"n/a",F20-G20)</f>
        <v>259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224</v>
      </c>
      <c r="C22" s="107">
        <f>C23</f>
        <v>224</v>
      </c>
      <c r="D22" s="108">
        <f>IF(ISERROR(B22-C22),"n/a",B22-C22)</f>
        <v>0</v>
      </c>
      <c r="E22" s="109">
        <f>IF(ISERROR(D22/C22),"n/a",(D22/C22))</f>
        <v>0</v>
      </c>
      <c r="F22" s="194">
        <f>F23</f>
        <v>12</v>
      </c>
      <c r="G22" s="195">
        <f>G23</f>
        <v>0</v>
      </c>
      <c r="H22" s="110">
        <f>IF(ISERROR(F22-G22),"n/a",F22-G22)</f>
        <v>12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224</v>
      </c>
      <c r="C23" s="119">
        <v>224</v>
      </c>
      <c r="D23" s="108">
        <f>IF(ISERROR(B23-C23),"n/a",B23-C23)</f>
        <v>0</v>
      </c>
      <c r="E23" s="121">
        <f>IF(ISERROR(D23/C23),"n/a",(D23/C23))</f>
        <v>0</v>
      </c>
      <c r="F23" s="122">
        <v>12</v>
      </c>
      <c r="G23" s="123">
        <v>0</v>
      </c>
      <c r="H23" s="124">
        <f>IF(ISERROR(F23-G23),"n/a",F23-G23)</f>
        <v>12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47</v>
      </c>
      <c r="C24" s="107">
        <f>C25</f>
        <v>26</v>
      </c>
      <c r="D24" s="229">
        <f t="shared" si="9"/>
        <v>21</v>
      </c>
      <c r="E24" s="109">
        <f t="shared" si="10"/>
        <v>0.80769230769230771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47</v>
      </c>
      <c r="C25" s="119">
        <v>26</v>
      </c>
      <c r="D25" s="120">
        <f t="shared" si="9"/>
        <v>21</v>
      </c>
      <c r="E25" s="121">
        <f t="shared" si="10"/>
        <v>0.80769230769230771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32345</v>
      </c>
      <c r="C26" s="65">
        <f>C27+C34</f>
        <v>30789</v>
      </c>
      <c r="D26" s="66">
        <f t="shared" ref="D26:D33" si="33">IF(ISERROR(B26-C26),"n/a",B26-C26)</f>
        <v>1556</v>
      </c>
      <c r="E26" s="67">
        <f t="shared" ref="E26:E33" si="34">IF(ISERROR(D26/C26),"n/a",(D26/C26))</f>
        <v>5.0537529637208096E-2</v>
      </c>
      <c r="F26" s="68">
        <f>F27+F34</f>
        <v>13688</v>
      </c>
      <c r="G26" s="69">
        <f>G27+G34</f>
        <v>11791</v>
      </c>
      <c r="H26" s="70">
        <f t="shared" ref="H26:H33" si="35">IF(ISERROR(F26-G26),"n/a",F26-G26)</f>
        <v>1897</v>
      </c>
      <c r="I26" s="71">
        <f t="shared" ref="I26:I33" si="36">IF(ISERROR(H26/G26),"n/a",(H26/G26))</f>
        <v>0.16088542108387754</v>
      </c>
      <c r="J26" s="72">
        <f>J27+J34</f>
        <v>26</v>
      </c>
      <c r="K26" s="73">
        <f>K27+K34</f>
        <v>11</v>
      </c>
      <c r="L26" s="74">
        <f t="shared" ref="L26:L33" si="37">IF(ISERROR(J26-K26),"n/a",J26-K26)</f>
        <v>15</v>
      </c>
      <c r="M26" s="75">
        <f t="shared" ref="M26:M33" si="38">IF(ISERROR(L26/K26),"n/a",(L26/K26))</f>
        <v>1.3636363636363635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25735</v>
      </c>
      <c r="C27" s="65">
        <f>C28+C32+C30</f>
        <v>24252</v>
      </c>
      <c r="D27" s="66">
        <f t="shared" si="33"/>
        <v>1483</v>
      </c>
      <c r="E27" s="67">
        <f t="shared" si="34"/>
        <v>6.1149595909615703E-2</v>
      </c>
      <c r="F27" s="68">
        <f>F28+F32+F30</f>
        <v>11881</v>
      </c>
      <c r="G27" s="69">
        <f>G28+G32+G30</f>
        <v>11791</v>
      </c>
      <c r="H27" s="70">
        <f t="shared" si="35"/>
        <v>90</v>
      </c>
      <c r="I27" s="71">
        <f t="shared" si="36"/>
        <v>7.6329403782546008E-3</v>
      </c>
      <c r="J27" s="72">
        <f>J28+J32+J30</f>
        <v>26</v>
      </c>
      <c r="K27" s="73">
        <f>K28+K32+K30</f>
        <v>11</v>
      </c>
      <c r="L27" s="74">
        <f t="shared" si="37"/>
        <v>15</v>
      </c>
      <c r="M27" s="75">
        <f t="shared" si="38"/>
        <v>1.3636363636363635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21659</v>
      </c>
      <c r="C28" s="107">
        <f>C29</f>
        <v>20799</v>
      </c>
      <c r="D28" s="108">
        <f t="shared" ref="D28" si="43">IF(ISERROR(B28-C28),"n/a",B28-C28)</f>
        <v>860</v>
      </c>
      <c r="E28" s="109">
        <f t="shared" ref="E28" si="44">IF(ISERROR(D28/C28),"n/a",(D28/C28))</f>
        <v>4.1348141737583541E-2</v>
      </c>
      <c r="F28" s="194">
        <f>F29</f>
        <v>10517</v>
      </c>
      <c r="G28" s="195">
        <f>G29</f>
        <v>10184</v>
      </c>
      <c r="H28" s="110">
        <f t="shared" ref="H28" si="45">IF(ISERROR(F28-G28),"n/a",F28-G28)</f>
        <v>333</v>
      </c>
      <c r="I28" s="111">
        <f t="shared" ref="I28" si="46">IF(ISERROR(H28/G28),"n/a",(H28/G28))</f>
        <v>3.2698350353495678E-2</v>
      </c>
      <c r="J28" s="196">
        <f>J29</f>
        <v>25</v>
      </c>
      <c r="K28" s="197">
        <f>K29</f>
        <v>10</v>
      </c>
      <c r="L28" s="112">
        <f t="shared" ref="L28" si="47">IF(ISERROR(J28-K28),"n/a",J28-K28)</f>
        <v>15</v>
      </c>
      <c r="M28" s="113">
        <f t="shared" ref="M28" si="48">IF(ISERROR(L28/K28),"n/a",(L28/K28))</f>
        <v>1.5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21659</v>
      </c>
      <c r="C29" s="269">
        <v>20799</v>
      </c>
      <c r="D29" s="270">
        <f t="shared" ref="D29" si="53">IF(ISERROR(B29-C29),"n/a",B29-C29)</f>
        <v>860</v>
      </c>
      <c r="E29" s="271">
        <f t="shared" ref="E29" si="54">IF(ISERROR(D29/C29),"n/a",(D29/C29))</f>
        <v>4.1348141737583541E-2</v>
      </c>
      <c r="F29" s="272">
        <v>10517</v>
      </c>
      <c r="G29" s="273">
        <v>10184</v>
      </c>
      <c r="H29" s="274">
        <f t="shared" ref="H29" si="55">IF(ISERROR(F29-G29),"n/a",F29-G29)</f>
        <v>333</v>
      </c>
      <c r="I29" s="275">
        <f t="shared" ref="I29" si="56">IF(ISERROR(H29/G29),"n/a",(H29/G29))</f>
        <v>3.2698350353495678E-2</v>
      </c>
      <c r="J29" s="276">
        <v>25</v>
      </c>
      <c r="K29" s="277">
        <v>10</v>
      </c>
      <c r="L29" s="278">
        <f t="shared" ref="L29" si="57">IF(ISERROR(J29-K29),"n/a",J29-K29)</f>
        <v>15</v>
      </c>
      <c r="M29" s="279">
        <f t="shared" ref="M29" si="58">IF(ISERROR(L29/K29),"n/a",(L29/K29))</f>
        <v>1.5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2832</v>
      </c>
      <c r="C30" s="107">
        <f>C31</f>
        <v>2667</v>
      </c>
      <c r="D30" s="108">
        <f t="shared" si="33"/>
        <v>165</v>
      </c>
      <c r="E30" s="109">
        <f t="shared" si="34"/>
        <v>6.1867266591676039E-2</v>
      </c>
      <c r="F30" s="194">
        <f>F31</f>
        <v>884</v>
      </c>
      <c r="G30" s="195">
        <f>G31</f>
        <v>1210</v>
      </c>
      <c r="H30" s="110">
        <f t="shared" si="35"/>
        <v>-326</v>
      </c>
      <c r="I30" s="111">
        <f t="shared" si="36"/>
        <v>-0.26942148760330581</v>
      </c>
      <c r="J30" s="196">
        <f>J31</f>
        <v>1</v>
      </c>
      <c r="K30" s="197">
        <f>K31</f>
        <v>0</v>
      </c>
      <c r="L30" s="112">
        <f t="shared" si="37"/>
        <v>1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2832</v>
      </c>
      <c r="C31" s="119">
        <v>2667</v>
      </c>
      <c r="D31" s="120">
        <f t="shared" si="33"/>
        <v>165</v>
      </c>
      <c r="E31" s="121">
        <f t="shared" si="34"/>
        <v>6.1867266591676039E-2</v>
      </c>
      <c r="F31" s="122">
        <v>884</v>
      </c>
      <c r="G31" s="123">
        <v>1210</v>
      </c>
      <c r="H31" s="124">
        <f t="shared" si="35"/>
        <v>-326</v>
      </c>
      <c r="I31" s="125">
        <f t="shared" si="36"/>
        <v>-0.26942148760330581</v>
      </c>
      <c r="J31" s="126">
        <v>1</v>
      </c>
      <c r="K31" s="127">
        <v>0</v>
      </c>
      <c r="L31" s="128">
        <f t="shared" si="37"/>
        <v>1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1244</v>
      </c>
      <c r="C32" s="107">
        <f>C33</f>
        <v>786</v>
      </c>
      <c r="D32" s="108">
        <f t="shared" si="33"/>
        <v>458</v>
      </c>
      <c r="E32" s="109">
        <f t="shared" si="34"/>
        <v>0.58269720101781175</v>
      </c>
      <c r="F32" s="194">
        <f>F33</f>
        <v>480</v>
      </c>
      <c r="G32" s="195">
        <f>G33</f>
        <v>397</v>
      </c>
      <c r="H32" s="110">
        <f t="shared" si="35"/>
        <v>83</v>
      </c>
      <c r="I32" s="111">
        <f t="shared" si="36"/>
        <v>0.20906801007556675</v>
      </c>
      <c r="J32" s="196">
        <f>J33</f>
        <v>0</v>
      </c>
      <c r="K32" s="197">
        <f>K33</f>
        <v>1</v>
      </c>
      <c r="L32" s="112">
        <f t="shared" si="37"/>
        <v>-1</v>
      </c>
      <c r="M32" s="113">
        <f t="shared" si="38"/>
        <v>-1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1244</v>
      </c>
      <c r="C33" s="119">
        <v>786</v>
      </c>
      <c r="D33" s="120">
        <f t="shared" si="33"/>
        <v>458</v>
      </c>
      <c r="E33" s="121">
        <f t="shared" si="34"/>
        <v>0.58269720101781175</v>
      </c>
      <c r="F33" s="122">
        <v>480</v>
      </c>
      <c r="G33" s="123">
        <v>397</v>
      </c>
      <c r="H33" s="124">
        <f t="shared" si="35"/>
        <v>83</v>
      </c>
      <c r="I33" s="125">
        <f t="shared" si="36"/>
        <v>0.20906801007556675</v>
      </c>
      <c r="J33" s="126">
        <v>0</v>
      </c>
      <c r="K33" s="127">
        <v>1</v>
      </c>
      <c r="L33" s="128">
        <f t="shared" si="37"/>
        <v>-1</v>
      </c>
      <c r="M33" s="129">
        <f t="shared" si="38"/>
        <v>-1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6610</v>
      </c>
      <c r="C34" s="65">
        <f>C35+C40+C38</f>
        <v>6537</v>
      </c>
      <c r="D34" s="66">
        <f t="shared" ref="D34" si="63">IF(ISERROR(B34-C34),"n/a",B34-C34)</f>
        <v>73</v>
      </c>
      <c r="E34" s="67">
        <f t="shared" ref="E34" si="64">IF(ISERROR(D34/C34),"n/a",(D34/C34))</f>
        <v>1.1167202080465045E-2</v>
      </c>
      <c r="F34" s="68">
        <f>F35+F40+F38</f>
        <v>1807</v>
      </c>
      <c r="G34" s="69">
        <f>G35+G40+G38</f>
        <v>0</v>
      </c>
      <c r="H34" s="70">
        <f t="shared" ref="H34" si="65">IF(ISERROR(F34-G34),"n/a",F34-G34)</f>
        <v>1807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5847</v>
      </c>
      <c r="C35" s="246">
        <f>SUM(C36:C37)</f>
        <v>5654</v>
      </c>
      <c r="D35" s="247">
        <f t="shared" ref="D35:D41" si="73">IF(ISERROR(B35-C35),"n/a",B35-C35)</f>
        <v>193</v>
      </c>
      <c r="E35" s="248">
        <f t="shared" ref="E35:E41" si="74">IF(ISERROR(D35/C35),"n/a",(D35/C35))</f>
        <v>3.4135125574814289E-2</v>
      </c>
      <c r="F35" s="249">
        <f>SUM(F36:F37)</f>
        <v>1734</v>
      </c>
      <c r="G35" s="250">
        <f>SUM(G36:G37)</f>
        <v>0</v>
      </c>
      <c r="H35" s="251">
        <f t="shared" ref="H35:H41" si="75">IF(ISERROR(F35-G35),"n/a",F35-G35)</f>
        <v>1734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5847</v>
      </c>
      <c r="C36" s="269">
        <v>5654</v>
      </c>
      <c r="D36" s="202">
        <f t="shared" si="73"/>
        <v>193</v>
      </c>
      <c r="E36" s="267">
        <f t="shared" si="74"/>
        <v>3.4135125574814289E-2</v>
      </c>
      <c r="F36" s="272">
        <v>1734</v>
      </c>
      <c r="G36" s="273">
        <v>0</v>
      </c>
      <c r="H36" s="274">
        <f>IF(ISERROR(F36-G36),"n/a",F36-G36)</f>
        <v>1734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680</v>
      </c>
      <c r="C38" s="107">
        <f>C39</f>
        <v>802</v>
      </c>
      <c r="D38" s="108">
        <f>IF(ISERROR(B38-C38),"n/a",B38-C38)</f>
        <v>-122</v>
      </c>
      <c r="E38" s="109">
        <f>IF(ISERROR(D38/C38),"n/a",(D38/C38))</f>
        <v>-0.15211970074812967</v>
      </c>
      <c r="F38" s="194">
        <f>F39</f>
        <v>73</v>
      </c>
      <c r="G38" s="195">
        <f>G39</f>
        <v>0</v>
      </c>
      <c r="H38" s="110">
        <f>IF(ISERROR(F38-G38),"n/a",F38-G38)</f>
        <v>73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680</v>
      </c>
      <c r="C39" s="119">
        <v>802</v>
      </c>
      <c r="D39" s="120">
        <f>IF(ISERROR(B39-C39),"n/a",B39-C39)</f>
        <v>-122</v>
      </c>
      <c r="E39" s="121">
        <f>IF(ISERROR(D39/C39),"n/a",(D39/C39))</f>
        <v>-0.15211970074812967</v>
      </c>
      <c r="F39" s="122">
        <v>73</v>
      </c>
      <c r="G39" s="123">
        <v>0</v>
      </c>
      <c r="H39" s="124">
        <f>IF(ISERROR(F39-G39),"n/a",F39-G39)</f>
        <v>73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81</v>
      </c>
      <c r="D40" s="108">
        <f t="shared" si="73"/>
        <v>2</v>
      </c>
      <c r="E40" s="109">
        <f t="shared" si="74"/>
        <v>2.4691358024691357E-2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81</v>
      </c>
      <c r="D41" s="120">
        <f t="shared" si="73"/>
        <v>2</v>
      </c>
      <c r="E41" s="121">
        <f t="shared" si="74"/>
        <v>2.4691358024691357E-2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16956</v>
      </c>
      <c r="C42" s="65">
        <f>C43+C50</f>
        <v>17043</v>
      </c>
      <c r="D42" s="66">
        <f t="shared" ref="D42:D57" si="87">IF(ISERROR(B42-C42),"n/a",B42-C42)</f>
        <v>-87</v>
      </c>
      <c r="E42" s="67">
        <f t="shared" ref="E42:E57" si="88">IF(ISERROR(D42/C42),"n/a",(D42/C42))</f>
        <v>-5.1047350818517866E-3</v>
      </c>
      <c r="F42" s="68">
        <f>F43+F50</f>
        <v>8550</v>
      </c>
      <c r="G42" s="69">
        <f>G43+G50</f>
        <v>8421</v>
      </c>
      <c r="H42" s="70">
        <f t="shared" ref="H42:H57" si="89">IF(ISERROR(F42-G42),"n/a",F42-G42)</f>
        <v>129</v>
      </c>
      <c r="I42" s="71">
        <f t="shared" ref="I42:I57" si="90">IF(ISERROR(H42/G42),"n/a",(H42/G42))</f>
        <v>1.5318845742785893E-2</v>
      </c>
      <c r="J42" s="72">
        <f>J43+J50</f>
        <v>14</v>
      </c>
      <c r="K42" s="73">
        <f>K43+K50</f>
        <v>7</v>
      </c>
      <c r="L42" s="74">
        <f t="shared" ref="L42:L56" si="91">IF(ISERROR(J42-K42),"n/a",J42-K42)</f>
        <v>7</v>
      </c>
      <c r="M42" s="75">
        <f t="shared" ref="M42:M57" si="92">IF(ISERROR(L42/K42),"n/a",(L42/K42))</f>
        <v>1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14259</v>
      </c>
      <c r="C43" s="65">
        <f>C44+C48+C46</f>
        <v>14481</v>
      </c>
      <c r="D43" s="66">
        <f t="shared" si="87"/>
        <v>-222</v>
      </c>
      <c r="E43" s="67">
        <f t="shared" si="88"/>
        <v>-1.5330432981147711E-2</v>
      </c>
      <c r="F43" s="68">
        <f>F44+F48+F46</f>
        <v>8087</v>
      </c>
      <c r="G43" s="69">
        <f>G44+G48+G46</f>
        <v>8421</v>
      </c>
      <c r="H43" s="70">
        <f t="shared" si="89"/>
        <v>-334</v>
      </c>
      <c r="I43" s="71">
        <f t="shared" si="90"/>
        <v>-3.9662747892174326E-2</v>
      </c>
      <c r="J43" s="72">
        <f>J44+J48+J46</f>
        <v>14</v>
      </c>
      <c r="K43" s="73">
        <f>K44+K48+K46</f>
        <v>7</v>
      </c>
      <c r="L43" s="74">
        <f t="shared" si="91"/>
        <v>7</v>
      </c>
      <c r="M43" s="75">
        <f t="shared" si="92"/>
        <v>1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12790</v>
      </c>
      <c r="C44" s="93">
        <f>C45</f>
        <v>13102</v>
      </c>
      <c r="D44" s="93">
        <f t="shared" si="87"/>
        <v>-312</v>
      </c>
      <c r="E44" s="94">
        <f t="shared" si="88"/>
        <v>-2.3813158296443291E-2</v>
      </c>
      <c r="F44" s="95">
        <f>F45</f>
        <v>7509</v>
      </c>
      <c r="G44" s="97">
        <f>G45</f>
        <v>7679</v>
      </c>
      <c r="H44" s="97">
        <f t="shared" si="89"/>
        <v>-170</v>
      </c>
      <c r="I44" s="98">
        <f t="shared" si="90"/>
        <v>-2.2138299257715849E-2</v>
      </c>
      <c r="J44" s="99">
        <f>J45</f>
        <v>14</v>
      </c>
      <c r="K44" s="101">
        <f>K45</f>
        <v>7</v>
      </c>
      <c r="L44" s="101">
        <f t="shared" si="91"/>
        <v>7</v>
      </c>
      <c r="M44" s="102">
        <f t="shared" si="92"/>
        <v>1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12790</v>
      </c>
      <c r="C45" s="269">
        <v>13102</v>
      </c>
      <c r="D45" s="202">
        <f t="shared" ref="D45" si="97">IF(ISERROR(B45-C45),"n/a",B45-C45)</f>
        <v>-312</v>
      </c>
      <c r="E45" s="267">
        <f t="shared" ref="E45" si="98">IF(ISERROR(D45/C45),"n/a",(D45/C45))</f>
        <v>-2.3813158296443291E-2</v>
      </c>
      <c r="F45" s="308">
        <v>7509</v>
      </c>
      <c r="G45" s="304">
        <v>7679</v>
      </c>
      <c r="H45" s="304">
        <f t="shared" ref="H45" si="99">IF(ISERROR(F45-G45),"n/a",F45-G45)</f>
        <v>-170</v>
      </c>
      <c r="I45" s="305">
        <f t="shared" ref="I45" si="100">IF(ISERROR(H45/G45),"n/a",(H45/G45))</f>
        <v>-2.2138299257715849E-2</v>
      </c>
      <c r="J45" s="276">
        <v>14</v>
      </c>
      <c r="K45" s="306">
        <v>7</v>
      </c>
      <c r="L45" s="306">
        <f t="shared" ref="L45" si="101">IF(ISERROR(J45-K45),"n/a",J45-K45)</f>
        <v>7</v>
      </c>
      <c r="M45" s="307">
        <f t="shared" ref="M45" si="102">IF(ISERROR(L45/K45),"n/a",(L45/K45))</f>
        <v>1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1010</v>
      </c>
      <c r="D46" s="108">
        <f>IF(ISERROR(B46-C46),"n/a",B46-C46)</f>
        <v>-93</v>
      </c>
      <c r="E46" s="109">
        <f>IF(ISERROR(D46/C46),"n/a",(D46/C46))</f>
        <v>-9.2079207920792078E-2</v>
      </c>
      <c r="F46" s="194">
        <f>F47</f>
        <v>328</v>
      </c>
      <c r="G46" s="195">
        <f>G47</f>
        <v>522</v>
      </c>
      <c r="H46" s="110">
        <f>IF(ISERROR(F46-G46),"n/a",F46-G46)</f>
        <v>-194</v>
      </c>
      <c r="I46" s="111">
        <f>IF(ISERROR(H46/G46),"n/a",(H46/G46))</f>
        <v>-0.37164750957854409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917</v>
      </c>
      <c r="C47" s="119">
        <v>1010</v>
      </c>
      <c r="D47" s="120">
        <f>IF(ISERROR(B47-C47),"n/a",B47-C47)</f>
        <v>-93</v>
      </c>
      <c r="E47" s="121">
        <f>IF(ISERROR(D47/C47),"n/a",(D47/C47))</f>
        <v>-9.2079207920792078E-2</v>
      </c>
      <c r="F47" s="122">
        <v>328</v>
      </c>
      <c r="G47" s="123">
        <v>522</v>
      </c>
      <c r="H47" s="124">
        <f>IF(ISERROR(F47-G47),"n/a",F47-G47)</f>
        <v>-194</v>
      </c>
      <c r="I47" s="125">
        <f>IF(ISERROR(H47/G47),"n/a",(H47/G47))</f>
        <v>-0.37164750957854409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552</v>
      </c>
      <c r="C48" s="107">
        <f>C49</f>
        <v>369</v>
      </c>
      <c r="D48" s="108">
        <f t="shared" si="87"/>
        <v>183</v>
      </c>
      <c r="E48" s="109">
        <f t="shared" si="88"/>
        <v>0.49593495934959347</v>
      </c>
      <c r="F48" s="194">
        <f>F49</f>
        <v>250</v>
      </c>
      <c r="G48" s="195">
        <f>G49</f>
        <v>220</v>
      </c>
      <c r="H48" s="110">
        <f t="shared" si="89"/>
        <v>30</v>
      </c>
      <c r="I48" s="111">
        <f t="shared" si="90"/>
        <v>0.13636363636363635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552</v>
      </c>
      <c r="C49" s="119">
        <v>369</v>
      </c>
      <c r="D49" s="120">
        <f t="shared" si="87"/>
        <v>183</v>
      </c>
      <c r="E49" s="121">
        <f t="shared" si="88"/>
        <v>0.49593495934959347</v>
      </c>
      <c r="F49" s="122">
        <v>250</v>
      </c>
      <c r="G49" s="123">
        <v>220</v>
      </c>
      <c r="H49" s="124">
        <f t="shared" si="89"/>
        <v>30</v>
      </c>
      <c r="I49" s="125">
        <f t="shared" si="90"/>
        <v>0.13636363636363635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2697</v>
      </c>
      <c r="C50" s="65">
        <f>C51+C56+C54</f>
        <v>2562</v>
      </c>
      <c r="D50" s="66">
        <f t="shared" si="87"/>
        <v>135</v>
      </c>
      <c r="E50" s="67">
        <f t="shared" si="88"/>
        <v>5.2693208430913352E-2</v>
      </c>
      <c r="F50" s="68">
        <f>F51+F56+F54</f>
        <v>463</v>
      </c>
      <c r="G50" s="69">
        <f>G51+G56+G54</f>
        <v>0</v>
      </c>
      <c r="H50" s="70">
        <f t="shared" si="89"/>
        <v>463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2505</v>
      </c>
      <c r="C51" s="92">
        <f>SUM(C52:C53)</f>
        <v>2377</v>
      </c>
      <c r="D51" s="93">
        <f t="shared" si="87"/>
        <v>128</v>
      </c>
      <c r="E51" s="94">
        <f t="shared" si="88"/>
        <v>5.3849389987379051E-2</v>
      </c>
      <c r="F51" s="95">
        <f>SUM(F52:F53)</f>
        <v>460</v>
      </c>
      <c r="G51" s="96">
        <f>SUM(G52:G53)</f>
        <v>0</v>
      </c>
      <c r="H51" s="97">
        <f t="shared" si="89"/>
        <v>460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2505</v>
      </c>
      <c r="C52" s="269">
        <v>2377</v>
      </c>
      <c r="D52" s="270">
        <f>IF(ISERROR(B52-C52),"n/a",B52-C52)</f>
        <v>128</v>
      </c>
      <c r="E52" s="271">
        <f>IF(ISERROR(D52/C52),"n/a",(D52/C52))</f>
        <v>5.3849389987379051E-2</v>
      </c>
      <c r="F52" s="272">
        <v>460</v>
      </c>
      <c r="G52" s="273">
        <v>0</v>
      </c>
      <c r="H52" s="274">
        <f>IF(ISERROR(F52-G52),"n/a",F52-G52)</f>
        <v>460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134</v>
      </c>
      <c r="C54" s="107">
        <f>C55</f>
        <v>151</v>
      </c>
      <c r="D54" s="108">
        <f>IF(ISERROR(B54-C54),"n/a",B54-C54)</f>
        <v>-17</v>
      </c>
      <c r="E54" s="109">
        <f>IF(ISERROR(D54/C54),"n/a",(D54/C54))</f>
        <v>-0.11258278145695365</v>
      </c>
      <c r="F54" s="194">
        <f>F55</f>
        <v>3</v>
      </c>
      <c r="G54" s="195">
        <f>G55</f>
        <v>0</v>
      </c>
      <c r="H54" s="110">
        <f>IF(ISERROR(F54-G54),"n/a",F54-G54)</f>
        <v>3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134</v>
      </c>
      <c r="C55" s="119">
        <v>151</v>
      </c>
      <c r="D55" s="120">
        <f>IF(ISERROR(B55-C55),"n/a",B55-C55)</f>
        <v>-17</v>
      </c>
      <c r="E55" s="121">
        <f>IF(ISERROR(D55/C55),"n/a",(D55/C55))</f>
        <v>-0.11258278145695365</v>
      </c>
      <c r="F55" s="122">
        <v>3</v>
      </c>
      <c r="G55" s="123">
        <v>0</v>
      </c>
      <c r="H55" s="124">
        <f>IF(ISERROR(F55-G55),"n/a",F55-G55)</f>
        <v>3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58</v>
      </c>
      <c r="C56" s="107">
        <f>C57</f>
        <v>34</v>
      </c>
      <c r="D56" s="108">
        <f t="shared" si="87"/>
        <v>24</v>
      </c>
      <c r="E56" s="109">
        <f t="shared" si="88"/>
        <v>0.70588235294117652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58</v>
      </c>
      <c r="C57" s="119">
        <v>34</v>
      </c>
      <c r="D57" s="120">
        <f t="shared" si="87"/>
        <v>24</v>
      </c>
      <c r="E57" s="121">
        <f t="shared" si="88"/>
        <v>0.70588235294117652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1185</v>
      </c>
      <c r="C58" s="65">
        <f>C59+C66</f>
        <v>983</v>
      </c>
      <c r="D58" s="66">
        <f t="shared" ref="D58:D61" si="111">IF(ISERROR(B58-C58),"n/a",B58-C58)</f>
        <v>202</v>
      </c>
      <c r="E58" s="67">
        <f t="shared" ref="E58:E61" si="112">IF(ISERROR(D58/C58),"n/a",(D58/C58))</f>
        <v>0.20549338758901323</v>
      </c>
      <c r="F58" s="68">
        <f>F59+F66</f>
        <v>628</v>
      </c>
      <c r="G58" s="69">
        <f>G59+G66</f>
        <v>501</v>
      </c>
      <c r="H58" s="70">
        <f t="shared" ref="H58:H61" si="113">IF(ISERROR(F58-G58),"n/a",F58-G58)</f>
        <v>127</v>
      </c>
      <c r="I58" s="71">
        <f t="shared" ref="I58:I61" si="114">IF(ISERROR(H58/G58),"n/a",(H58/G58))</f>
        <v>0.25349301397205587</v>
      </c>
      <c r="J58" s="72">
        <f>J59+J66</f>
        <v>1</v>
      </c>
      <c r="K58" s="73">
        <f>K59+K66</f>
        <v>1</v>
      </c>
      <c r="L58" s="74">
        <f t="shared" ref="L58:L61" si="115">IF(ISERROR(J58-K58),"n/a",J58-K58)</f>
        <v>0</v>
      </c>
      <c r="M58" s="75">
        <f t="shared" ref="M58:M61" si="116">IF(ISERROR(L58/K58),"n/a",(L58/K58))</f>
        <v>0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1024</v>
      </c>
      <c r="C59" s="65">
        <f>C60+C64+C62</f>
        <v>854</v>
      </c>
      <c r="D59" s="66">
        <f t="shared" si="111"/>
        <v>170</v>
      </c>
      <c r="E59" s="67">
        <f t="shared" si="112"/>
        <v>0.19906323185011709</v>
      </c>
      <c r="F59" s="68">
        <f>F60+F64+F62</f>
        <v>562</v>
      </c>
      <c r="G59" s="69">
        <f>G60+G64+G62</f>
        <v>501</v>
      </c>
      <c r="H59" s="70">
        <f t="shared" si="113"/>
        <v>61</v>
      </c>
      <c r="I59" s="71">
        <f t="shared" si="114"/>
        <v>0.1217564870259481</v>
      </c>
      <c r="J59" s="72">
        <f>J60+J64+J62</f>
        <v>1</v>
      </c>
      <c r="K59" s="73">
        <f>K60+K64+K62</f>
        <v>1</v>
      </c>
      <c r="L59" s="74">
        <f t="shared" si="115"/>
        <v>0</v>
      </c>
      <c r="M59" s="75">
        <f t="shared" si="116"/>
        <v>0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928</v>
      </c>
      <c r="C60" s="93">
        <f>C61</f>
        <v>785</v>
      </c>
      <c r="D60" s="93">
        <f t="shared" si="111"/>
        <v>143</v>
      </c>
      <c r="E60" s="94">
        <f t="shared" si="112"/>
        <v>0.18216560509554139</v>
      </c>
      <c r="F60" s="95">
        <f>F61</f>
        <v>520</v>
      </c>
      <c r="G60" s="97">
        <f>G61</f>
        <v>463</v>
      </c>
      <c r="H60" s="97">
        <f t="shared" si="113"/>
        <v>57</v>
      </c>
      <c r="I60" s="98">
        <f t="shared" si="114"/>
        <v>0.12311015118790497</v>
      </c>
      <c r="J60" s="99">
        <f>J61</f>
        <v>1</v>
      </c>
      <c r="K60" s="101">
        <f>K61</f>
        <v>1</v>
      </c>
      <c r="L60" s="101">
        <f t="shared" si="115"/>
        <v>0</v>
      </c>
      <c r="M60" s="102">
        <f t="shared" si="116"/>
        <v>0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928</v>
      </c>
      <c r="C61" s="269">
        <v>785</v>
      </c>
      <c r="D61" s="202">
        <f t="shared" si="111"/>
        <v>143</v>
      </c>
      <c r="E61" s="267">
        <f t="shared" si="112"/>
        <v>0.18216560509554139</v>
      </c>
      <c r="F61" s="308">
        <v>520</v>
      </c>
      <c r="G61" s="304">
        <v>463</v>
      </c>
      <c r="H61" s="304">
        <f t="shared" si="113"/>
        <v>57</v>
      </c>
      <c r="I61" s="305">
        <f t="shared" si="114"/>
        <v>0.12311015118790497</v>
      </c>
      <c r="J61" s="276">
        <v>1</v>
      </c>
      <c r="K61" s="306">
        <v>1</v>
      </c>
      <c r="L61" s="306">
        <f t="shared" si="115"/>
        <v>0</v>
      </c>
      <c r="M61" s="307">
        <f t="shared" si="116"/>
        <v>0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59</v>
      </c>
      <c r="D62" s="108">
        <f>IF(ISERROR(B62-C62),"n/a",B62-C62)</f>
        <v>5</v>
      </c>
      <c r="E62" s="109">
        <f>IF(ISERROR(D62/C62),"n/a",(D62/C62))</f>
        <v>8.4745762711864403E-2</v>
      </c>
      <c r="F62" s="194">
        <f>F63</f>
        <v>29</v>
      </c>
      <c r="G62" s="195">
        <f>G63</f>
        <v>30</v>
      </c>
      <c r="H62" s="110">
        <f>IF(ISERROR(F62-G62),"n/a",F62-G62)</f>
        <v>-1</v>
      </c>
      <c r="I62" s="111">
        <f>IF(ISERROR(H62/G62),"n/a",(H62/G62))</f>
        <v>-3.3333333333333333E-2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59</v>
      </c>
      <c r="D63" s="120">
        <f>IF(ISERROR(B63-C63),"n/a",B63-C63)</f>
        <v>5</v>
      </c>
      <c r="E63" s="121">
        <f>IF(ISERROR(D63/C63),"n/a",(D63/C63))</f>
        <v>8.4745762711864403E-2</v>
      </c>
      <c r="F63" s="122">
        <v>29</v>
      </c>
      <c r="G63" s="123">
        <v>30</v>
      </c>
      <c r="H63" s="124">
        <f>IF(ISERROR(F63-G63),"n/a",F63-G63)</f>
        <v>-1</v>
      </c>
      <c r="I63" s="125">
        <f>IF(ISERROR(H63/G63),"n/a",(H63/G63))</f>
        <v>-3.3333333333333333E-2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32</v>
      </c>
      <c r="C64" s="107">
        <f>C65</f>
        <v>10</v>
      </c>
      <c r="D64" s="108">
        <f t="shared" ref="D64:D67" si="121">IF(ISERROR(B64-C64),"n/a",B64-C64)</f>
        <v>22</v>
      </c>
      <c r="E64" s="109">
        <f t="shared" ref="E64:E67" si="122">IF(ISERROR(D64/C64),"n/a",(D64/C64))</f>
        <v>2.2000000000000002</v>
      </c>
      <c r="F64" s="194">
        <f>F65</f>
        <v>13</v>
      </c>
      <c r="G64" s="195">
        <f>G65</f>
        <v>8</v>
      </c>
      <c r="H64" s="110">
        <f t="shared" ref="H64:H67" si="123">IF(ISERROR(F64-G64),"n/a",F64-G64)</f>
        <v>5</v>
      </c>
      <c r="I64" s="111">
        <f t="shared" ref="I64:I67" si="124">IF(ISERROR(H64/G64),"n/a",(H64/G64))</f>
        <v>0.625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32</v>
      </c>
      <c r="C65" s="119">
        <v>10</v>
      </c>
      <c r="D65" s="120">
        <f t="shared" si="121"/>
        <v>22</v>
      </c>
      <c r="E65" s="121">
        <f t="shared" si="122"/>
        <v>2.2000000000000002</v>
      </c>
      <c r="F65" s="122">
        <v>13</v>
      </c>
      <c r="G65" s="123">
        <v>8</v>
      </c>
      <c r="H65" s="124">
        <f t="shared" si="123"/>
        <v>5</v>
      </c>
      <c r="I65" s="125">
        <f t="shared" si="124"/>
        <v>0.625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161</v>
      </c>
      <c r="C66" s="65">
        <f>C67+C72+C70</f>
        <v>129</v>
      </c>
      <c r="D66" s="66">
        <f t="shared" si="121"/>
        <v>32</v>
      </c>
      <c r="E66" s="67">
        <f t="shared" si="122"/>
        <v>0.24806201550387597</v>
      </c>
      <c r="F66" s="68">
        <f>F67+F72+F70</f>
        <v>66</v>
      </c>
      <c r="G66" s="69">
        <f>G67+G72+G70</f>
        <v>0</v>
      </c>
      <c r="H66" s="70">
        <f t="shared" si="123"/>
        <v>66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153</v>
      </c>
      <c r="C67" s="92">
        <f>SUM(C68:C69)</f>
        <v>110</v>
      </c>
      <c r="D67" s="93">
        <f t="shared" si="121"/>
        <v>43</v>
      </c>
      <c r="E67" s="94">
        <f t="shared" si="122"/>
        <v>0.39090909090909093</v>
      </c>
      <c r="F67" s="95">
        <f>SUM(F68:F69)</f>
        <v>64</v>
      </c>
      <c r="G67" s="96">
        <f>SUM(G68:G69)</f>
        <v>0</v>
      </c>
      <c r="H67" s="97">
        <f t="shared" si="123"/>
        <v>64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153</v>
      </c>
      <c r="C68" s="269">
        <v>110</v>
      </c>
      <c r="D68" s="270">
        <f>IF(ISERROR(B68-C68),"n/a",B68-C68)</f>
        <v>43</v>
      </c>
      <c r="E68" s="271">
        <f>IF(ISERROR(D68/C68),"n/a",(D68/C68))</f>
        <v>0.39090909090909093</v>
      </c>
      <c r="F68" s="272">
        <v>64</v>
      </c>
      <c r="G68" s="273">
        <v>0</v>
      </c>
      <c r="H68" s="274">
        <f>IF(ISERROR(F68-G68),"n/a",F68-G68)</f>
        <v>64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6</v>
      </c>
      <c r="C70" s="107">
        <f>C71</f>
        <v>17</v>
      </c>
      <c r="D70" s="108">
        <f>IF(ISERROR(B70-C70),"n/a",B70-C70)</f>
        <v>-11</v>
      </c>
      <c r="E70" s="109">
        <f>IF(ISERROR(D70/C70),"n/a",(D70/C70))</f>
        <v>-0.6470588235294118</v>
      </c>
      <c r="F70" s="194">
        <f>F71</f>
        <v>2</v>
      </c>
      <c r="G70" s="195">
        <f>G71</f>
        <v>0</v>
      </c>
      <c r="H70" s="110">
        <f>IF(ISERROR(F70-G70),"n/a",F70-G70)</f>
        <v>2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6</v>
      </c>
      <c r="C71" s="119">
        <v>17</v>
      </c>
      <c r="D71" s="120">
        <f>IF(ISERROR(B71-C71),"n/a",B71-C71)</f>
        <v>-11</v>
      </c>
      <c r="E71" s="121">
        <f>IF(ISERROR(D71/C71),"n/a",(D71/C71))</f>
        <v>-0.6470588235294118</v>
      </c>
      <c r="F71" s="122">
        <v>2</v>
      </c>
      <c r="G71" s="123">
        <v>0</v>
      </c>
      <c r="H71" s="124">
        <f>IF(ISERROR(F71-G71),"n/a",F71-G71)</f>
        <v>2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2054</v>
      </c>
      <c r="C74" s="65">
        <f>SUM(C75:C75)</f>
        <v>1798</v>
      </c>
      <c r="D74" s="66">
        <f>IF(ISERROR(B74-C74),"n/a",B74-C74)</f>
        <v>256</v>
      </c>
      <c r="E74" s="67">
        <f>IF(ISERROR(D74/C74),"n/a",(D74/C74))</f>
        <v>0.14238042269187987</v>
      </c>
      <c r="F74" s="68">
        <f>SUM(F75:F75)</f>
        <v>455</v>
      </c>
      <c r="G74" s="69">
        <f>SUM(G75:G75)</f>
        <v>0</v>
      </c>
      <c r="H74" s="70">
        <f>IF(ISERROR(F74-G74),"n/a",F74-G74)</f>
        <v>455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2054</v>
      </c>
      <c r="C75" s="65">
        <f>C76+C81+C79</f>
        <v>1798</v>
      </c>
      <c r="D75" s="66">
        <f t="shared" ref="D75:D86" si="141">IF(ISERROR(B75-C75),"n/a",B75-C75)</f>
        <v>256</v>
      </c>
      <c r="E75" s="67">
        <f t="shared" ref="E75:E86" si="142">IF(ISERROR(D75/C75),"n/a",(D75/C75))</f>
        <v>0.14238042269187987</v>
      </c>
      <c r="F75" s="68">
        <f>F76+F81+F79</f>
        <v>455</v>
      </c>
      <c r="G75" s="69">
        <f>G76+G81+G79</f>
        <v>0</v>
      </c>
      <c r="H75" s="70">
        <f t="shared" ref="H75:H86" si="143">IF(ISERROR(F75-G75),"n/a",F75-G75)</f>
        <v>455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1820</v>
      </c>
      <c r="C76" s="92">
        <f>SUM(C77:C78)</f>
        <v>1504</v>
      </c>
      <c r="D76" s="93">
        <f t="shared" si="141"/>
        <v>316</v>
      </c>
      <c r="E76" s="94">
        <f t="shared" si="142"/>
        <v>0.21010638297872342</v>
      </c>
      <c r="F76" s="95">
        <f>SUM(F77:F78)</f>
        <v>439</v>
      </c>
      <c r="G76" s="96">
        <f>SUM(G77:G78)</f>
        <v>0</v>
      </c>
      <c r="H76" s="97">
        <f t="shared" si="143"/>
        <v>439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1820</v>
      </c>
      <c r="C77" s="269">
        <v>1504</v>
      </c>
      <c r="D77" s="270">
        <f>IF(ISERROR(B77-C77),"n/a",B77-C77)</f>
        <v>316</v>
      </c>
      <c r="E77" s="271">
        <f>IF(ISERROR(D77/C77),"n/a",(D77/C77))</f>
        <v>0.21010638297872342</v>
      </c>
      <c r="F77" s="272">
        <v>439</v>
      </c>
      <c r="G77" s="273">
        <v>0</v>
      </c>
      <c r="H77" s="274">
        <f>IF(ISERROR(F77-G77),"n/a",F77-G77)</f>
        <v>439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216</v>
      </c>
      <c r="C79" s="107">
        <f>C80</f>
        <v>277</v>
      </c>
      <c r="D79" s="108">
        <f>IF(ISERROR(B79-C79),"n/a",B79-C79)</f>
        <v>-61</v>
      </c>
      <c r="E79" s="109">
        <f>IF(ISERROR(D79/C79),"n/a",(D79/C79))</f>
        <v>-0.22021660649819494</v>
      </c>
      <c r="F79" s="194">
        <f>F80</f>
        <v>16</v>
      </c>
      <c r="G79" s="195">
        <f>G80</f>
        <v>0</v>
      </c>
      <c r="H79" s="110">
        <f>IF(ISERROR(F79-G79),"n/a",F79-G79)</f>
        <v>16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216</v>
      </c>
      <c r="C80" s="119">
        <v>277</v>
      </c>
      <c r="D80" s="120">
        <f>IF(ISERROR(B80-C80),"n/a",B80-C80)</f>
        <v>-61</v>
      </c>
      <c r="E80" s="121">
        <f>IF(ISERROR(D80/C80),"n/a",(D80/C80))</f>
        <v>-0.22021660649819494</v>
      </c>
      <c r="F80" s="122">
        <v>16</v>
      </c>
      <c r="G80" s="123">
        <v>0</v>
      </c>
      <c r="H80" s="124">
        <f>IF(ISERROR(F80-G80),"n/a",F80-G80)</f>
        <v>16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429</v>
      </c>
      <c r="C83" s="65">
        <f>C84+C91</f>
        <v>287</v>
      </c>
      <c r="D83" s="66">
        <f t="shared" si="141"/>
        <v>142</v>
      </c>
      <c r="E83" s="67">
        <f t="shared" si="142"/>
        <v>0.49477351916376305</v>
      </c>
      <c r="F83" s="68">
        <f>F84+F91</f>
        <v>237</v>
      </c>
      <c r="G83" s="69">
        <f>G84+G91</f>
        <v>150</v>
      </c>
      <c r="H83" s="70">
        <f t="shared" si="143"/>
        <v>87</v>
      </c>
      <c r="I83" s="71">
        <f t="shared" si="144"/>
        <v>0.57999999999999996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319</v>
      </c>
      <c r="C84" s="65">
        <f>C85+C89+C87</f>
        <v>200</v>
      </c>
      <c r="D84" s="66">
        <f t="shared" si="141"/>
        <v>119</v>
      </c>
      <c r="E84" s="67">
        <f t="shared" si="142"/>
        <v>0.59499999999999997</v>
      </c>
      <c r="F84" s="68">
        <f>F85+F89+F87</f>
        <v>194</v>
      </c>
      <c r="G84" s="69">
        <f>G85+G89+G87</f>
        <v>150</v>
      </c>
      <c r="H84" s="70">
        <f t="shared" si="143"/>
        <v>44</v>
      </c>
      <c r="I84" s="71">
        <f t="shared" si="144"/>
        <v>0.29333333333333333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286</v>
      </c>
      <c r="C85" s="93">
        <f>C86</f>
        <v>187</v>
      </c>
      <c r="D85" s="93">
        <f t="shared" si="141"/>
        <v>99</v>
      </c>
      <c r="E85" s="94">
        <f t="shared" si="142"/>
        <v>0.52941176470588236</v>
      </c>
      <c r="F85" s="95">
        <f>F86</f>
        <v>179</v>
      </c>
      <c r="G85" s="97">
        <f>G86</f>
        <v>146</v>
      </c>
      <c r="H85" s="97">
        <f t="shared" si="143"/>
        <v>33</v>
      </c>
      <c r="I85" s="98">
        <f t="shared" si="144"/>
        <v>0.22602739726027396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286</v>
      </c>
      <c r="C86" s="269">
        <v>187</v>
      </c>
      <c r="D86" s="202">
        <f t="shared" si="141"/>
        <v>99</v>
      </c>
      <c r="E86" s="267">
        <f t="shared" si="142"/>
        <v>0.52941176470588236</v>
      </c>
      <c r="F86" s="308">
        <v>179</v>
      </c>
      <c r="G86" s="304">
        <v>146</v>
      </c>
      <c r="H86" s="304">
        <f t="shared" si="143"/>
        <v>33</v>
      </c>
      <c r="I86" s="305">
        <f t="shared" si="144"/>
        <v>0.22602739726027396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7</v>
      </c>
      <c r="G87" s="195">
        <f>G88</f>
        <v>0</v>
      </c>
      <c r="H87" s="110">
        <f>IF(ISERROR(F87-G87),"n/a",F87-G87)</f>
        <v>7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7</v>
      </c>
      <c r="G88" s="123">
        <v>0</v>
      </c>
      <c r="H88" s="124">
        <f>IF(ISERROR(F88-G88),"n/a",F88-G88)</f>
        <v>7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8</v>
      </c>
      <c r="G89" s="195">
        <f>G90</f>
        <v>4</v>
      </c>
      <c r="H89" s="110">
        <f t="shared" ref="H89:H92" si="157">IF(ISERROR(F89-G89),"n/a",F89-G89)</f>
        <v>4</v>
      </c>
      <c r="I89" s="111">
        <f t="shared" ref="I89:I92" si="158">IF(ISERROR(H89/G89),"n/a",(H89/G89))</f>
        <v>1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8</v>
      </c>
      <c r="G90" s="123">
        <v>4</v>
      </c>
      <c r="H90" s="124">
        <f t="shared" si="157"/>
        <v>4</v>
      </c>
      <c r="I90" s="125">
        <f t="shared" si="158"/>
        <v>1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110</v>
      </c>
      <c r="C91" s="65">
        <f>C92+C97+C95</f>
        <v>87</v>
      </c>
      <c r="D91" s="66">
        <f t="shared" si="155"/>
        <v>23</v>
      </c>
      <c r="E91" s="67">
        <f t="shared" si="156"/>
        <v>0.26436781609195403</v>
      </c>
      <c r="F91" s="68">
        <f>F92+F97+F95</f>
        <v>43</v>
      </c>
      <c r="G91" s="69">
        <f>G92+G97+G95</f>
        <v>0</v>
      </c>
      <c r="H91" s="70">
        <f t="shared" si="157"/>
        <v>43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100</v>
      </c>
      <c r="C92" s="92">
        <f>SUM(C93:C94)</f>
        <v>85</v>
      </c>
      <c r="D92" s="93">
        <f t="shared" si="155"/>
        <v>15</v>
      </c>
      <c r="E92" s="94">
        <f t="shared" si="156"/>
        <v>0.17647058823529413</v>
      </c>
      <c r="F92" s="95">
        <f>SUM(F93:F94)</f>
        <v>41</v>
      </c>
      <c r="G92" s="96">
        <f>SUM(G93:G94)</f>
        <v>0</v>
      </c>
      <c r="H92" s="97">
        <f t="shared" si="157"/>
        <v>41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100</v>
      </c>
      <c r="C93" s="269">
        <v>85</v>
      </c>
      <c r="D93" s="270">
        <f>IF(ISERROR(B93-C93),"n/a",B93-C93)</f>
        <v>15</v>
      </c>
      <c r="E93" s="271">
        <f>IF(ISERROR(D93/C93),"n/a",(D93/C93))</f>
        <v>0.17647058823529413</v>
      </c>
      <c r="F93" s="272">
        <v>41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2</v>
      </c>
      <c r="G95" s="195">
        <f>G96</f>
        <v>0</v>
      </c>
      <c r="H95" s="110">
        <f>IF(ISERROR(F95-G95),"n/a",F95-G95)</f>
        <v>2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2</v>
      </c>
      <c r="G96" s="123">
        <v>0</v>
      </c>
      <c r="H96" s="124">
        <f>IF(ISERROR(F96-G96),"n/a",F96-G96)</f>
        <v>2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3/5/2021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March 5,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3/5/21</v>
      </c>
      <c r="C8" s="349" t="str">
        <f>Summary!C7</f>
        <v>as of 3/5/21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0.49850661044494227</v>
      </c>
      <c r="C10" s="10">
        <f>IF(ISERROR(Summary!C48/Summary!C10),"n/a",Summary!C48/Summary!C10)</f>
        <v>0.51472184375216501</v>
      </c>
      <c r="D10" s="12">
        <f>IF(ISERROR(B10-C10),"n/a",B10-C10)</f>
        <v>-1.6215233307222743E-2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1.9824661879377947E-3</v>
      </c>
      <c r="C11" s="10">
        <f>IF(ISERROR(Summary!C67/Summary!C48),"n/a",Summary!C67/Summary!C48)</f>
        <v>8.5243842254026652E-4</v>
      </c>
      <c r="D11" s="12">
        <f>IF(ISERROR(B11-C11),"n/a",B11-C11)</f>
        <v>1.1300277653975282E-3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0.37120555073720729</v>
      </c>
      <c r="C16" s="10">
        <f>IF(ISERROR(Summary!C53/Summary!C15),"n/a",Summary!C53/Summary!C15)</f>
        <v>0.50969529085872578</v>
      </c>
      <c r="D16" s="12">
        <f>IF(ISERROR(B16-C16),"n/a",B16-C16)</f>
        <v>-0.13848974012151849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0</v>
      </c>
      <c r="C17" s="10">
        <f>IF(ISERROR(Summary!C72/Summary!C53),"n/a",Summary!C72/Summary!C53)</f>
        <v>1.358695652173913E-3</v>
      </c>
      <c r="D17" s="12">
        <f>IF(ISERROR(B17-C17),"n/a",B17-C17)</f>
        <v>-1.358695652173913E-3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>
        <f>IF(ISERROR(Summary!C115/Summary!C72),"n/a",Summary!C115/Summary!C72)</f>
        <v>0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0.29466553767993225</v>
      </c>
      <c r="C22" s="10">
        <f>IF(ISERROR(Summary!C51/Summary!C13),"n/a",Summary!C51/Summary!C13)</f>
        <v>0.44271758436944936</v>
      </c>
      <c r="D22" s="12">
        <f>IF(ISERROR(B22-C22),"n/a",B22-C22)</f>
        <v>-0.1480520466895171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7.1839080459770114E-4</v>
      </c>
      <c r="C23" s="10">
        <f>IF(ISERROR(Summary!C70/Summary!C51),"n/a",Summary!C70/Summary!C51)</f>
        <v>0</v>
      </c>
      <c r="D23" s="12">
        <f>IF(ISERROR(B23-C23),"n/a",B23-C23)</f>
        <v>7.1839080459770114E-4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0.47460238946807703</v>
      </c>
      <c r="C28" s="10">
        <f>IF(ISERROR(Summary!C47/Summary!C9),"n/a",Summary!C47/Summary!C9)</f>
        <v>0.50798968548861956</v>
      </c>
      <c r="D28" s="12">
        <f>IF(ISERROR(B28-C28),"n/a",B28-C28)</f>
        <v>-3.3387296020542523E-2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1.8439090872650018E-3</v>
      </c>
      <c r="C29" s="10">
        <f>IF(ISERROR(Summary!C66/Summary!C47),"n/a",Summary!C66/Summary!C47)</f>
        <v>7.9939246172908585E-4</v>
      </c>
      <c r="D29" s="12">
        <f>IF(ISERROR(B29-C29),"n/a",B29-C29)</f>
        <v>1.0445166255359159E-3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3/5/21</v>
      </c>
      <c r="C36" s="349" t="str">
        <f>Summary!C7</f>
        <v>as of 3/5/21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0.23112516387753529</v>
      </c>
      <c r="C39" s="10">
        <f>IF(ISERROR(Summary!C56/Summary!C18),"n/a",Summary!C56/Summary!C18)</f>
        <v>0</v>
      </c>
      <c r="D39" s="12">
        <f>IF(ISERROR(B39-C39),"n/a",B39-C39)</f>
        <v>0.23112516387753529</v>
      </c>
    </row>
    <row r="40" spans="1:4" ht="15" x14ac:dyDescent="0.2">
      <c r="A40" s="14" t="s">
        <v>14</v>
      </c>
      <c r="B40" s="10">
        <f>IF(ISERROR(Summary!B75/Summary!B56),"n/a",Summary!B75/Summary!B56)</f>
        <v>0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8.5443037974683542E-2</v>
      </c>
      <c r="C57" s="10">
        <f>IF(ISERROR(Summary!C59/Summary!C21),"n/a",Summary!C59/Summary!C21)</f>
        <v>0</v>
      </c>
      <c r="D57" s="12">
        <f>IF(ISERROR(B57-C57),"n/a",B57-C57)</f>
        <v>8.5443037974683542E-2</v>
      </c>
    </row>
    <row r="58" spans="1:4" ht="15" x14ac:dyDescent="0.2">
      <c r="A58" s="14" t="s">
        <v>14</v>
      </c>
      <c r="B58" s="10">
        <f>IF(ISERROR(Summary!B78/Summary!B59),"n/a",Summary!B78/Summary!B59)</f>
        <v>0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0.21495327102803738</v>
      </c>
      <c r="C63" s="10">
        <f>IF(ISERROR(Summary!C54/Summary!C16),"n/a",Summary!C54/Summary!C16)</f>
        <v>0</v>
      </c>
      <c r="D63" s="12">
        <f>IF(ISERROR(B63-C63),"n/a",B63-C63)</f>
        <v>0.21495327102803738</v>
      </c>
    </row>
    <row r="64" spans="1:4" ht="15" x14ac:dyDescent="0.2">
      <c r="A64" s="14" t="s">
        <v>14</v>
      </c>
      <c r="B64" s="10">
        <f>IF(ISERROR(Summary!B73/Summary!B54),"n/a",Summary!B73/Summary!B54)</f>
        <v>0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3/5/2021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March 5,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3/5/21</v>
      </c>
      <c r="C9" s="351" t="str">
        <f>Summary!C7</f>
        <v>as of 3/5/21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0.40259345557694254</v>
      </c>
      <c r="C11" s="10">
        <f>IF(ISERROR(College!G13/College!C13),"n/a",College!G13/College!C13)</f>
        <v>0.45278766310794782</v>
      </c>
      <c r="D11" s="12">
        <f>IF(ISERROR(B11-C11),"n/a",B11-C11)</f>
        <v>-5.0194207531005286E-2</v>
      </c>
    </row>
    <row r="12" spans="1:5" ht="15" x14ac:dyDescent="0.2">
      <c r="A12" s="14" t="s">
        <v>14</v>
      </c>
      <c r="B12" s="10">
        <f>IF(ISERROR(College!J13/College!F13),"n/a",College!J13/College!F13)</f>
        <v>1.0065425264217413E-3</v>
      </c>
      <c r="C12" s="10">
        <f>IF(ISERROR(College!K13/College!G13),"n/a",College!K13/College!G13)</f>
        <v>2.6198585276395077E-4</v>
      </c>
      <c r="D12" s="12">
        <f>IF(ISERROR(B12-C12),"n/a",B12-C12)</f>
        <v>7.4455667365779053E-4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0.22629310344827586</v>
      </c>
      <c r="C17" s="10">
        <f>IF(ISERROR(College!G17/College!C17),"n/a",College!G17/College!C17)</f>
        <v>0.39194139194139194</v>
      </c>
      <c r="D17" s="12">
        <f>IF(ISERROR(B17-C17),"n/a",B17-C17)</f>
        <v>-0.16564828849311608</v>
      </c>
    </row>
    <row r="18" spans="1:4" ht="15" x14ac:dyDescent="0.2">
      <c r="A18" s="14" t="s">
        <v>14</v>
      </c>
      <c r="B18" s="10">
        <f>IF(ISERROR(College!J17/College!F17),"n/a",College!J17/College!F17)</f>
        <v>0</v>
      </c>
      <c r="C18" s="10">
        <f>IF(ISERROR(College!K17/College!G17),"n/a",College!K17/College!G17)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0.16143497757847533</v>
      </c>
      <c r="C23" s="10">
        <f>IF(ISERROR(College!G15/College!C15),"n/a",College!G15/College!C15)</f>
        <v>0.30486202365308807</v>
      </c>
      <c r="D23" s="12">
        <f>IF(ISERROR(B23-C23),"n/a",B23-C23)</f>
        <v>-0.14342704607461274</v>
      </c>
    </row>
    <row r="24" spans="1:4" ht="15" x14ac:dyDescent="0.2">
      <c r="A24" s="14" t="s">
        <v>14</v>
      </c>
      <c r="B24" s="10">
        <f>IF(ISERROR(College!J15/College!F15),"n/a",College!J15/College!F15)</f>
        <v>0</v>
      </c>
      <c r="C24" s="10">
        <f>IF(ISERROR(College!K15/College!G15),"n/a",College!K15/College!G15)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0.37614678899082571</v>
      </c>
      <c r="C29" s="10">
        <f>IF(ISERROR(College!G11/College!C11),"n/a",College!G11/College!C11)</f>
        <v>0.43913778529163144</v>
      </c>
      <c r="D29" s="12">
        <f>IF(ISERROR(B29-C29),"n/a",B29-C29)</f>
        <v>-6.2990996300805735E-2</v>
      </c>
    </row>
    <row r="30" spans="1:4" ht="15" x14ac:dyDescent="0.2">
      <c r="A30" s="14" t="s">
        <v>14</v>
      </c>
      <c r="B30" s="10">
        <f>IF(ISERROR(College!J11/College!F11),"n/a",College!J11/College!F11)</f>
        <v>9.4719393795879704E-4</v>
      </c>
      <c r="C30" s="10">
        <f>IF(ISERROR(College!K11/College!G11),"n/a",College!K11/College!G11)</f>
        <v>2.4061597690086623E-4</v>
      </c>
      <c r="D30" s="12">
        <f>IF(ISERROR(B30-C30),"n/a",B30-C30)</f>
        <v>7.0657796105793084E-4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3/5/21</v>
      </c>
      <c r="C36" s="349" t="str">
        <f>(Summary!C7)</f>
        <v>as of 3/5/21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0.1018882769472856</v>
      </c>
      <c r="C39" s="10">
        <f>IF(ISERROR(College!G20/College!C20),"n/a",College!G20/College!C20)</f>
        <v>0</v>
      </c>
      <c r="D39" s="12">
        <f>IF(ISERROR(B39-C39),"n/a",B39-C39)</f>
        <v>0.1018882769472856</v>
      </c>
    </row>
    <row r="40" spans="1:4" ht="15" x14ac:dyDescent="0.2">
      <c r="A40" s="14" t="s">
        <v>14</v>
      </c>
      <c r="B40" s="10">
        <f>IF(ISERROR(College!J20/College!F20),"n/a",College!J20/College!F20)</f>
        <v>0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5.3571428571428568E-2</v>
      </c>
      <c r="C57" s="10">
        <f>IF(ISERROR(College!G23/College!C23),"n/a",College!G23/College!C23)</f>
        <v>0</v>
      </c>
      <c r="D57" s="12">
        <f>IF(ISERROR(B57-C57),"n/a",B57-C57)</f>
        <v>5.3571428571428568E-2</v>
      </c>
    </row>
    <row r="58" spans="1:4" ht="15" x14ac:dyDescent="0.2">
      <c r="A58" s="14" t="s">
        <v>14</v>
      </c>
      <c r="B58" s="10">
        <f>IF(ISERROR(College!J23/College!F23),"n/a",College!J23/College!F23)</f>
        <v>0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9.633842872378244E-2</v>
      </c>
      <c r="C63" s="10">
        <f>IF(ISERROR(College!G18/College!C18),"n/a",College!G18/College!C18)</f>
        <v>0</v>
      </c>
      <c r="D63" s="12">
        <f>IF(ISERROR(B63-C63),"n/a",B63-C63)</f>
        <v>9.633842872378244E-2</v>
      </c>
    </row>
    <row r="64" spans="1:4" ht="15" x14ac:dyDescent="0.2">
      <c r="A64" s="14" t="s">
        <v>14</v>
      </c>
      <c r="B64" s="10">
        <f>IF(ISERROR(College!J18/College!F18),"n/a",College!J18/College!F18)</f>
        <v>0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3/5/2021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March 5,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3/5/21</v>
      </c>
      <c r="C9" s="351" t="str">
        <f>Summary!C7</f>
        <v>as of 3/5/21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0.48557181772011637</v>
      </c>
      <c r="C11" s="10">
        <f>IF(ISERROR(College!G29/College!C29),"n/a",College!G29/College!C29)</f>
        <v>0.48963892494831485</v>
      </c>
      <c r="D11" s="12">
        <f>IF(ISERROR(B11-C11),"n/a",B11-C11)</f>
        <v>-4.0671072281984744E-3</v>
      </c>
    </row>
    <row r="12" spans="1:19" ht="15" x14ac:dyDescent="0.2">
      <c r="A12" s="14" t="s">
        <v>14</v>
      </c>
      <c r="B12" s="10">
        <f>IF(ISERROR(College!J29/College!F29),"n/a",College!J29/College!F29)</f>
        <v>2.3771037368070743E-3</v>
      </c>
      <c r="C12" s="10">
        <f>IF(ISERROR(College!K29/College!G29),"n/a",College!K29/College!G29)</f>
        <v>9.8193244304791826E-4</v>
      </c>
      <c r="D12" s="12">
        <f>IF(ISERROR(B12-C12),"n/a",B12-C12)</f>
        <v>1.3951712937591561E-3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0.38585209003215432</v>
      </c>
      <c r="C17" s="10">
        <f>IF(ISERROR(College!G33/College!C33),"n/a",College!G33/College!C33)</f>
        <v>0.50508905852417307</v>
      </c>
      <c r="D17" s="12">
        <f>IF(ISERROR(B17-C17),"n/a",B17-C17)</f>
        <v>-0.11923696849201876</v>
      </c>
    </row>
    <row r="18" spans="1:4" ht="15" x14ac:dyDescent="0.2">
      <c r="A18" s="14" t="s">
        <v>14</v>
      </c>
      <c r="B18" s="10">
        <f>IF(ISERROR(College!J33/College!F33),"n/a",College!J33/College!F33)</f>
        <v>0</v>
      </c>
      <c r="C18" s="10">
        <f>IF(ISERROR(College!K33/College!G33),"n/a",College!K33/College!G33)</f>
        <v>2.5188916876574307E-3</v>
      </c>
      <c r="D18" s="12">
        <f>IF(ISERROR(B18-C18),"n/a",B18-C18)</f>
        <v>-2.5188916876574307E-3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>
        <f>IF(ISERROR(College!O33/College!K33),"n/a",College!O33/College!K33)</f>
        <v>0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0.31214689265536721</v>
      </c>
      <c r="C23" s="10">
        <f>IF(ISERROR(College!G31/College!C31),"n/a",College!G31/College!C31)</f>
        <v>0.45369328833895761</v>
      </c>
      <c r="D23" s="12">
        <f>IF(ISERROR(B23-C23),"n/a",B23-C23)</f>
        <v>-0.1415463956835904</v>
      </c>
    </row>
    <row r="24" spans="1:4" ht="15" x14ac:dyDescent="0.2">
      <c r="A24" s="14" t="s">
        <v>14</v>
      </c>
      <c r="B24" s="10">
        <f>IF(ISERROR(College!J31/College!F31),"n/a",College!J31/College!F31)</f>
        <v>1.1312217194570137E-3</v>
      </c>
      <c r="C24" s="10">
        <f>IF(ISERROR(College!K31/College!G31),"n/a",College!K31/College!G31)</f>
        <v>0</v>
      </c>
      <c r="D24" s="12">
        <f>IF(ISERROR(B24-C24),"n/a",B24-C24)</f>
        <v>1.1312217194570137E-3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0.46166699047989118</v>
      </c>
      <c r="C29" s="10">
        <f>IF(ISERROR(College!G27/College!C27),"n/a",College!G27/College!C27)</f>
        <v>0.48618670625103083</v>
      </c>
      <c r="D29" s="12">
        <f>IF(ISERROR(B29-C29),"n/a",B29-C29)</f>
        <v>-2.451971577113965E-2</v>
      </c>
    </row>
    <row r="30" spans="1:4" ht="15" x14ac:dyDescent="0.2">
      <c r="A30" s="14" t="s">
        <v>14</v>
      </c>
      <c r="B30" s="10">
        <f>IF(ISERROR(College!J27/College!F27),"n/a",College!J27/College!F27)</f>
        <v>2.1883679824930562E-3</v>
      </c>
      <c r="C30" s="10">
        <f>IF(ISERROR(College!K27/College!G27),"n/a",College!K27/College!G27)</f>
        <v>9.3291493512000678E-4</v>
      </c>
      <c r="D30" s="12">
        <f>IF(ISERROR(B30-C30),"n/a",B30-C30)</f>
        <v>1.2554530473730494E-3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3/5/21</v>
      </c>
      <c r="C36" s="349" t="str">
        <f>(Summary!C7)</f>
        <v>as of 3/5/21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0.2965623396613648</v>
      </c>
      <c r="C39" s="10">
        <f>IF(ISERROR(College!G36/College!C36),"n/a",College!G36/College!C36)</f>
        <v>0</v>
      </c>
      <c r="D39" s="12">
        <f>IF(ISERROR(B39-C39),"n/a",B39-C39)</f>
        <v>0.2965623396613648</v>
      </c>
    </row>
    <row r="40" spans="1:4" ht="15" x14ac:dyDescent="0.2">
      <c r="A40" s="14" t="s">
        <v>14</v>
      </c>
      <c r="B40" s="10">
        <f>IF(ISERROR(College!J36/College!F36),"n/a",College!J36/College!F36)</f>
        <v>0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0.10735294117647058</v>
      </c>
      <c r="C57" s="10">
        <f>IF(ISERROR(College!G39/College!C39),"n/a",College!G39/College!C39)</f>
        <v>0</v>
      </c>
      <c r="D57" s="12">
        <f>IF(ISERROR(B57-C57),"n/a",B57-C57)</f>
        <v>0.10735294117647058</v>
      </c>
    </row>
    <row r="58" spans="1:4" ht="15" x14ac:dyDescent="0.2">
      <c r="A58" s="14" t="s">
        <v>14</v>
      </c>
      <c r="B58" s="10">
        <f>IF(ISERROR(College!J39/College!F39),"n/a",College!J39/College!F39)</f>
        <v>0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0.27337367624810893</v>
      </c>
      <c r="C63" s="10">
        <f>IF(ISERROR(College!G34/College!C34),"n/a",College!G34/College!C34)</f>
        <v>0</v>
      </c>
      <c r="D63" s="12">
        <f>IF(ISERROR(B63-C63),"n/a",B63-C63)</f>
        <v>0.27337367624810893</v>
      </c>
    </row>
    <row r="64" spans="1:4" ht="15" x14ac:dyDescent="0.2">
      <c r="A64" s="14" t="s">
        <v>14</v>
      </c>
      <c r="B64" s="10">
        <f>IF(ISERROR(College!J34/College!F34),"n/a",College!J34/College!F34)</f>
        <v>0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3/5/2021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March 5,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3/5/21</v>
      </c>
      <c r="C9" s="351" t="str">
        <f>Summary!C7</f>
        <v>as of 3/5/21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0.58709929632525415</v>
      </c>
      <c r="C11" s="10">
        <f>IF(ISERROR(College!G45/College!C45),"n/a",College!G45/College!C45)</f>
        <v>0.58609372614867961</v>
      </c>
      <c r="D11" s="12">
        <f>IF(ISERROR(B11-C11),"n/a",B11-C11)</f>
        <v>1.005570176574544E-3</v>
      </c>
    </row>
    <row r="12" spans="1:4" ht="15" x14ac:dyDescent="0.2">
      <c r="A12" s="14" t="s">
        <v>14</v>
      </c>
      <c r="B12" s="10">
        <f>IF(ISERROR(College!J45/College!F45),"n/a",College!J45/College!F45)</f>
        <v>1.8644293514449327E-3</v>
      </c>
      <c r="C12" s="10">
        <f>IF(ISERROR(College!K45/College!G45),"n/a",College!K45/College!G45)</f>
        <v>9.1157702825888785E-4</v>
      </c>
      <c r="D12" s="12">
        <f>IF(ISERROR(B12-C12),"n/a",B12-C12)</f>
        <v>9.5285232318604489E-4</v>
      </c>
    </row>
    <row r="13" spans="1:4" ht="15" x14ac:dyDescent="0.2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0.45289855072463769</v>
      </c>
      <c r="C17" s="10">
        <f>IF(ISERROR(College!G49/College!C49),"n/a",College!G49/College!C49)</f>
        <v>0.59620596205962062</v>
      </c>
      <c r="D17" s="12">
        <f>IF(ISERROR(B17-C17),"n/a",B17-C17)</f>
        <v>-0.14330741133498293</v>
      </c>
    </row>
    <row r="18" spans="1:4" ht="15" x14ac:dyDescent="0.2">
      <c r="A18" s="14" t="s">
        <v>14</v>
      </c>
      <c r="B18" s="10">
        <f>IF(ISERROR(College!J49/College!F49),"n/a",College!J49/College!F49)</f>
        <v>0</v>
      </c>
      <c r="C18" s="10">
        <f>IF(ISERROR(College!K49/College!G49),"n/a",College!K49/College!G49)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0.35768811341330425</v>
      </c>
      <c r="C23" s="10">
        <f>IF(ISERROR(College!G47/College!C47),"n/a",College!G47/College!C47)</f>
        <v>0.51683168316831685</v>
      </c>
      <c r="D23" s="12">
        <f>IF(ISERROR(B23-C23),"n/a",B23-C23)</f>
        <v>-0.15914356975501259</v>
      </c>
    </row>
    <row r="24" spans="1:4" ht="15" x14ac:dyDescent="0.2">
      <c r="A24" s="14" t="s">
        <v>14</v>
      </c>
      <c r="B24" s="10">
        <f>IF(ISERROR(College!J47/College!F47),"n/a",College!J47/College!F47)</f>
        <v>0</v>
      </c>
      <c r="C24" s="10">
        <f>IF(ISERROR(College!K47/College!G47),"n/a",College!K47/College!G47)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0.56715057156883375</v>
      </c>
      <c r="C29" s="10">
        <f>IF(ISERROR(College!G43/College!C43),"n/a",College!G43/College!C43)</f>
        <v>0.58152061321731929</v>
      </c>
      <c r="D29" s="12">
        <f>IF(ISERROR(B29-C29),"n/a",B29-C29)</f>
        <v>-1.4370041648485543E-2</v>
      </c>
    </row>
    <row r="30" spans="1:4" ht="15" x14ac:dyDescent="0.2">
      <c r="A30" s="14" t="s">
        <v>14</v>
      </c>
      <c r="B30" s="10">
        <f>IF(ISERROR(College!J43/College!F43),"n/a",College!J43/College!F43)</f>
        <v>1.731173488314579E-3</v>
      </c>
      <c r="C30" s="10">
        <f>IF(ISERROR(College!K43/College!G43),"n/a",College!K43/College!G43)</f>
        <v>8.3125519534497092E-4</v>
      </c>
      <c r="D30" s="12">
        <f>IF(ISERROR(B30-C30),"n/a",B30-C30)</f>
        <v>8.9991829296960809E-4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3/5/21</v>
      </c>
      <c r="C36" s="349" t="str">
        <f>(Summary!C7)</f>
        <v>as of 3/5/21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0.18363273453093812</v>
      </c>
      <c r="C39" s="10">
        <f>IF(ISERROR(College!G52/College!C52),"n/a",College!G52/College!C52)</f>
        <v>0</v>
      </c>
      <c r="D39" s="12">
        <f>IF(ISERROR(B39-C39),"n/a",B39-C39)</f>
        <v>0.18363273453093812</v>
      </c>
    </row>
    <row r="40" spans="1:4" ht="15" x14ac:dyDescent="0.2">
      <c r="A40" s="14" t="s">
        <v>14</v>
      </c>
      <c r="B40" s="10">
        <f>IF(ISERROR(College!J52/College!F52),"n/a",College!J52/College!F52)</f>
        <v>0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2.2388059701492536E-2</v>
      </c>
      <c r="C57" s="10">
        <f>IF(ISERROR(College!G55/College!C55),"n/a",College!G55/College!C55)</f>
        <v>0</v>
      </c>
      <c r="D57" s="12">
        <f>IF(ISERROR(B57-C57),"n/a",B57-C57)</f>
        <v>2.2388059701492536E-2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0.17167222840192806</v>
      </c>
      <c r="C63" s="10">
        <f>IF(ISERROR(College!G50/College!C50),"n/a",College!G50/College!C50)</f>
        <v>0</v>
      </c>
      <c r="D63" s="12">
        <f>IF(ISERROR(B63-C63),"n/a",B63-C63)</f>
        <v>0.17167222840192806</v>
      </c>
    </row>
    <row r="64" spans="1:4" ht="15" x14ac:dyDescent="0.2">
      <c r="A64" s="14" t="s">
        <v>14</v>
      </c>
      <c r="B64" s="10">
        <f>IF(ISERROR(College!J50/College!F50),"n/a",College!J50/College!F50)</f>
        <v>0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3/5/2021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March 5,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3/5/21</v>
      </c>
      <c r="C9" s="351" t="str">
        <f>Summary!C7</f>
        <v>as of 3/5/21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0.56034482758620685</v>
      </c>
      <c r="C11" s="10">
        <f>IF(ISERROR(College!G61/College!C61),"n/a",College!G61/College!C61)</f>
        <v>0.58980891719745221</v>
      </c>
      <c r="D11" s="12">
        <f>IF(ISERROR(B11-C11),"n/a",B11-C11)</f>
        <v>-2.9464089611245359E-2</v>
      </c>
    </row>
    <row r="12" spans="1:4" ht="15" x14ac:dyDescent="0.2">
      <c r="A12" s="14" t="s">
        <v>14</v>
      </c>
      <c r="B12" s="10">
        <f>IF(ISERROR(College!J61/College!F61),"n/a",College!J61/College!F61)</f>
        <v>1.9230769230769232E-3</v>
      </c>
      <c r="C12" s="10">
        <f>IF(ISERROR(College!K61/College!G61),"n/a",College!K61/College!G61)</f>
        <v>2.1598272138228943E-3</v>
      </c>
      <c r="D12" s="12">
        <f>IF(ISERROR(B12-C12),"n/a",B12-C12)</f>
        <v>-2.3675029074597112E-4</v>
      </c>
    </row>
    <row r="13" spans="1:4" ht="15" x14ac:dyDescent="0.2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0.40625</v>
      </c>
      <c r="C17" s="10">
        <f>IF(ISERROR(College!G65/College!C65),"n/a",College!G65/College!C65)</f>
        <v>0.8</v>
      </c>
      <c r="D17" s="12">
        <f>IF(ISERROR(B17-C17),"n/a",B17-C17)</f>
        <v>-0.39375000000000004</v>
      </c>
    </row>
    <row r="18" spans="1:4" ht="15" x14ac:dyDescent="0.2">
      <c r="A18" s="14" t="s">
        <v>14</v>
      </c>
      <c r="B18" s="10">
        <f>IF(ISERROR(College!J65/College!F65),"n/a",College!J65/College!F65)</f>
        <v>0</v>
      </c>
      <c r="C18" s="10">
        <f>IF(ISERROR(College!K65/College!G65),"n/a",College!K65/College!G65)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0.453125</v>
      </c>
      <c r="C23" s="10">
        <f>IF(ISERROR(College!G63/College!C63),"n/a",College!G63/College!C63)</f>
        <v>0.50847457627118642</v>
      </c>
      <c r="D23" s="12">
        <f>IF(ISERROR(B23-C23),"n/a",B23-C23)</f>
        <v>-5.5349576271186418E-2</v>
      </c>
    </row>
    <row r="24" spans="1:4" ht="15" x14ac:dyDescent="0.2">
      <c r="A24" s="14" t="s">
        <v>14</v>
      </c>
      <c r="B24" s="10">
        <f>IF(ISERROR(College!J63/College!F63),"n/a",College!J63/College!F63)</f>
        <v>0</v>
      </c>
      <c r="C24" s="10">
        <f>IF(ISERROR(College!K63/College!G63),"n/a",College!K63/College!G63)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0.548828125</v>
      </c>
      <c r="C29" s="10">
        <f>IF(ISERROR(College!G59/College!C59),"n/a",College!G59/College!C59)</f>
        <v>0.5866510538641686</v>
      </c>
      <c r="D29" s="12">
        <f>IF(ISERROR(B29-C29),"n/a",B29-C29)</f>
        <v>-3.7822928864168603E-2</v>
      </c>
    </row>
    <row r="30" spans="1:4" ht="15" x14ac:dyDescent="0.2">
      <c r="A30" s="14" t="s">
        <v>14</v>
      </c>
      <c r="B30" s="10">
        <f>IF(ISERROR(College!J59/College!F59),"n/a",College!J59/College!F59)</f>
        <v>1.7793594306049821E-3</v>
      </c>
      <c r="C30" s="10">
        <f>IF(ISERROR(College!K59/College!G59),"n/a",College!K59/College!G59)</f>
        <v>1.996007984031936E-3</v>
      </c>
      <c r="D30" s="12">
        <f>IF(ISERROR(B30-C30),"n/a",B30-C30)</f>
        <v>-2.1664855342695384E-4</v>
      </c>
    </row>
    <row r="31" spans="1:4" ht="15" x14ac:dyDescent="0.2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3/5/21</v>
      </c>
      <c r="C36" s="349" t="str">
        <f>(Summary!C7)</f>
        <v>as of 3/5/21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0.41830065359477125</v>
      </c>
      <c r="C39" s="10">
        <f>IF(ISERROR(College!G68/College!C68),"n/a",College!G68/College!C68)</f>
        <v>0</v>
      </c>
      <c r="D39" s="12">
        <f>IF(ISERROR(B39-C39),"n/a",B39-C39)</f>
        <v>0.41830065359477125</v>
      </c>
    </row>
    <row r="40" spans="1:4" ht="15" x14ac:dyDescent="0.2">
      <c r="A40" s="14" t="s">
        <v>14</v>
      </c>
      <c r="B40" s="10">
        <f>IF(ISERROR(College!J68/College!F68),"n/a",College!J68/College!F68)</f>
        <v>0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0.33333333333333331</v>
      </c>
      <c r="C57" s="10">
        <f>IF(ISERROR(College!G71/College!C71),"n/a",College!G71/College!C71)</f>
        <v>0</v>
      </c>
      <c r="D57" s="12">
        <f>IF(ISERROR(B57-C57),"n/a",B57-C57)</f>
        <v>0.33333333333333331</v>
      </c>
    </row>
    <row r="58" spans="1:4" ht="15" x14ac:dyDescent="0.2">
      <c r="A58" s="14" t="s">
        <v>14</v>
      </c>
      <c r="B58" s="10">
        <f>IF(ISERROR(College!J71/College!F71),"n/a",College!J71/College!F71)</f>
        <v>0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0.40993788819875776</v>
      </c>
      <c r="C63" s="10">
        <f>IF(ISERROR(College!G66/College!C66),"n/a",College!G66/College!C66)</f>
        <v>0</v>
      </c>
      <c r="D63" s="12">
        <f>IF(ISERROR(B63-C63),"n/a",B63-C63)</f>
        <v>0.40993788819875776</v>
      </c>
    </row>
    <row r="64" spans="1:4" ht="15" x14ac:dyDescent="0.2">
      <c r="A64" s="14" t="s">
        <v>14</v>
      </c>
      <c r="B64" s="10">
        <f>IF(ISERROR(College!J66/College!F66),"n/a",College!J66/College!F66)</f>
        <v>0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3/5/2021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March 5,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3/5/21</v>
      </c>
      <c r="C9" s="349" t="str">
        <f>(Summary!C7)</f>
        <v>as of 3/5/21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0.24120879120879121</v>
      </c>
      <c r="C12" s="10">
        <f>IF(ISERROR(College!G77/College!C77),"n/a",College!G77/College!C77)</f>
        <v>0</v>
      </c>
      <c r="D12" s="12">
        <f>IF(ISERROR(B12-C12),"n/a",B12-C12)</f>
        <v>0.24120879120879121</v>
      </c>
    </row>
    <row r="13" spans="1:4" ht="15" x14ac:dyDescent="0.2">
      <c r="A13" s="14" t="s">
        <v>14</v>
      </c>
      <c r="B13" s="10">
        <f>IF(ISERROR(College!J77/College!F77),"n/a",College!J77/College!F77)</f>
        <v>0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7.407407407407407E-2</v>
      </c>
      <c r="C30" s="10">
        <f>IF(ISERROR(College!G80/College!C80),"n/a",College!G80/College!C80)</f>
        <v>0</v>
      </c>
      <c r="D30" s="12">
        <f>IF(ISERROR(B30-C30),"n/a",B30-C30)</f>
        <v>7.407407407407407E-2</v>
      </c>
    </row>
    <row r="31" spans="1:4" ht="15" x14ac:dyDescent="0.2">
      <c r="A31" s="14" t="s">
        <v>14</v>
      </c>
      <c r="B31" s="10">
        <f>IF(ISERROR(College!J80/College!F80),"n/a",College!J80/College!F80)</f>
        <v>0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0.22151898734177214</v>
      </c>
      <c r="C36" s="10">
        <f>IF(ISERROR(College!G75/College!C75),"n/a",College!G75/College!C75)</f>
        <v>0</v>
      </c>
      <c r="D36" s="12">
        <f>IF(ISERROR(B36-C36),"n/a",B36-C36)</f>
        <v>0.22151898734177214</v>
      </c>
    </row>
    <row r="37" spans="1:4" ht="15" x14ac:dyDescent="0.2">
      <c r="A37" s="14" t="s">
        <v>14</v>
      </c>
      <c r="B37" s="10">
        <f>IF(ISERROR(College!J75/College!F75),"n/a",College!J75/College!F75)</f>
        <v>0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3/5/2021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March 5,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3/5/21</v>
      </c>
      <c r="C9" s="351" t="str">
        <f>Summary!C7</f>
        <v>as of 3/5/21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0.62587412587412583</v>
      </c>
      <c r="C11" s="10">
        <f>IF(ISERROR(College!G86/College!C86),"n/a",College!G86/College!C86)</f>
        <v>0.78074866310160429</v>
      </c>
      <c r="D11" s="12">
        <f>IF(ISERROR(B11-C11),"n/a",B11-C11)</f>
        <v>-0.15487453722747846</v>
      </c>
    </row>
    <row r="12" spans="1:4" ht="15" x14ac:dyDescent="0.2">
      <c r="A12" s="14" t="s">
        <v>14</v>
      </c>
      <c r="B12" s="10">
        <f>IF(ISERROR(College!J86/College!F86),"n/a",College!J86/College!F86)</f>
        <v>0</v>
      </c>
      <c r="C12" s="10">
        <f>IF(ISERROR(College!K86/College!G86),"n/a",College!K86/College!G86)</f>
        <v>0</v>
      </c>
      <c r="D12" s="12">
        <f>IF(ISERROR(B12-C12),"n/a",B12-C12)</f>
        <v>0</v>
      </c>
    </row>
    <row r="13" spans="1:4" ht="15" x14ac:dyDescent="0.2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0.5714285714285714</v>
      </c>
      <c r="C17" s="10">
        <f>IF(ISERROR(College!G90/College!C90),"n/a",College!G90/College!C90)</f>
        <v>0.66666666666666663</v>
      </c>
      <c r="D17" s="12">
        <f>IF(ISERROR(B17-C17),"n/a",B17-C17)</f>
        <v>-9.5238095238095233E-2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0.36842105263157893</v>
      </c>
      <c r="C23" s="10">
        <f>IF(ISERROR(College!G88/College!C88),"n/a",College!G88/College!C88)</f>
        <v>0</v>
      </c>
      <c r="D23" s="12">
        <f>IF(ISERROR(B23-C23),"n/a",B23-C23)</f>
        <v>0.36842105263157893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0.60815047021943569</v>
      </c>
      <c r="C29" s="10">
        <f>IF(ISERROR(College!G84/College!C84),"n/a",College!G84/College!C84)</f>
        <v>0.75</v>
      </c>
      <c r="D29" s="12">
        <f>IF(ISERROR(B29-C29),"n/a",B29-C29)</f>
        <v>-0.14184952978056431</v>
      </c>
    </row>
    <row r="30" spans="1:4" ht="15" x14ac:dyDescent="0.2">
      <c r="A30" s="14" t="s">
        <v>14</v>
      </c>
      <c r="B30" s="10">
        <f>IF(ISERROR(College!J84/College!F84),"n/a",College!J84/College!F84)</f>
        <v>0</v>
      </c>
      <c r="C30" s="10">
        <f>IF(ISERROR(College!K84/College!G84),"n/a",College!K84/College!G84)</f>
        <v>0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3/5/21</v>
      </c>
      <c r="C36" s="349" t="str">
        <f>(Summary!C7)</f>
        <v>as of 3/5/21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0.41</v>
      </c>
      <c r="C39" s="10">
        <f>IF(ISERROR(College!G93/College!C93),"n/a",College!G93/College!C93)</f>
        <v>0</v>
      </c>
      <c r="D39" s="12">
        <f>IF(ISERROR(B39-C39),"n/a",B39-C39)</f>
        <v>0.41</v>
      </c>
    </row>
    <row r="40" spans="1:4" ht="15" x14ac:dyDescent="0.2">
      <c r="A40" s="14" t="s">
        <v>14</v>
      </c>
      <c r="B40" s="10">
        <f>IF(ISERROR(College!J93/College!F93),"n/a",College!J93/College!F93)</f>
        <v>0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0.5</v>
      </c>
      <c r="C57" s="10">
        <f>IF(ISERROR(College!G96/College!C96),"n/a",College!G96/College!C96)</f>
        <v>0</v>
      </c>
      <c r="D57" s="12">
        <f>IF(ISERROR(B57-C57),"n/a",B57-C57)</f>
        <v>0.5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0.39090909090909093</v>
      </c>
      <c r="C63" s="10">
        <f>IF(ISERROR(College!G91/College!C91),"n/a",College!G91/College!C91)</f>
        <v>0</v>
      </c>
      <c r="D63" s="12">
        <f>IF(ISERROR(B63-C63),"n/a",B63-C63)</f>
        <v>0.39090909090909093</v>
      </c>
    </row>
    <row r="64" spans="1:4" ht="15" x14ac:dyDescent="0.2">
      <c r="A64" s="14" t="s">
        <v>14</v>
      </c>
      <c r="B64" s="10">
        <f>IF(ISERROR(College!J91/College!F91),"n/a",College!J91/College!F91)</f>
        <v>0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3/5/2021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ca7bfdcf-1463-48ab-aff7-245b8ac76c12"/>
    <ds:schemaRef ds:uri="http://schemas.microsoft.com/office/infopath/2007/PartnerControls"/>
    <ds:schemaRef ds:uri="7b0d7e73-53c3-49f5-853f-2cb02a03065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2021-03-05T16:19:10Z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