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<sst xmlns="http://schemas.openxmlformats.org/spreadsheetml/2006/main" count="921" uniqueCount="90">
  <si>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</si>
  <si>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</si>
  <si>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</si>
  <si>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</si>
  <si>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</si>
  <si>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</si>
  <si>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</si>
  <si>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</si>
  <si>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</si>
  <si>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</si>
  <si>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</si>
  <si>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</si>
  <si>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</si>
  <si>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</si>
  <si>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</si>
  <si>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</si>
  <si>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</si>
  <si>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</si>
  <si>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</si>
  <si>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</si>
  <si>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</si>
  <si>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</si>
  <si>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</si>
  <si>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</si>
  <si>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</si>
  <si>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</si>
  <si>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</si>
  <si>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</si>
  <si>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</si>
  <si>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</si>
  <si>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</si>
  <si>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</si>
  <si>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</si>
  <si>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</si>
  <si>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</si>
  <si>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</si>
  <si>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</si>
  <si>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</si>
  <si>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</si>
  <si>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</si>
  <si>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</si>
  <si>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</si>
  <si>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</si>
  <si>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</si>
  <si>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</si>
  <si>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</si>
  <si>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</si>
  <si>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</si>
  <si>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</si>
  <si>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</si>
  <si>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</si>
  <si>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</si>
  <si>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</si>
  <si>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</si>
  <si>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</si>
  <si>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</si>
  <si>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</si>
  <si>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</si>
  <si>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</si>
  <si>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</si>
  <si>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</si>
  <si>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</si>
  <si>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</si>
  <si>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</si>
  <si>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</si>
  <si>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</si>
  <si>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</si>
  <si>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</si>
  <si>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</si>
  <si>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</si>
  <si>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</si>
  <si>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</si>
  <si>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</si>
  <si>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</si>
  <si>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</si>
  <si>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</si>
  <si>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</si>
  <si>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</si>
  <si>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</si>
  <si>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</si>
  <si>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</si>
  <si>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</si>
  <si>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</si>
  <si>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February 5, 2021</t>
  </si>
  <si>
    <t>as of 2/5/21</t>
  </si>
  <si>
    <t>as of 2/5/20</t>
  </si>
  <si>
    <t>CA Resident Transfer = 1975</t>
  </si>
  <si>
    <t>Nonresident Freshman = 250</t>
  </si>
  <si>
    <t>Nonresident Transfer = 250</t>
  </si>
  <si>
    <t>Fall 2021 Enrollment 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</si>
</sst>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52563</v>
      </c>
      <c r="C9" s="84">
        <f>(C10+C14+C12)</f>
        <v>49251</v>
      </c>
      <c r="D9" s="84">
        <f>IF(ISERROR(B9-C9),"n/a",B9-C9)</f>
        <v>3312</v>
      </c>
      <c r="E9" s="156">
        <f>IF(ISERROR(D9/C9),"n/a",(D9/C9))</f>
        <v>6.7247365535725162E-2</v>
      </c>
    </row>
    <row r="10" spans="1:7" x14ac:dyDescent="0.2">
      <c r="A10" s="157" t="s">
        <v>31</v>
      </c>
      <c r="B10" s="210">
        <f>B11</f>
        <v>45552</v>
      </c>
      <c r="C10" s="210">
        <f>C11</f>
        <v>43304</v>
      </c>
      <c r="D10" s="7">
        <f t="shared" ref="D10:D16" si="0">IF(ISERROR(B10-C10),"n/a",B10-C10)</f>
        <v>2248</v>
      </c>
      <c r="E10" s="158">
        <f t="shared" ref="E10:E16" si="1">IF(ISERROR(D10/C10),"n/a",(D10/C10))</f>
        <v>5.1912063550711249E-2</v>
      </c>
    </row>
    <row r="11" spans="1:7" x14ac:dyDescent="0.2">
      <c r="A11" s="159" t="s">
        <v>32</v>
      </c>
      <c r="B11" s="280">
        <v>45552</v>
      </c>
      <c r="C11" s="280">
        <v>43304</v>
      </c>
      <c r="D11" s="282">
        <f t="shared" ref="D11" si="2">IF(ISERROR(B11-C11),"n/a",B11-C11)</f>
        <v>2248</v>
      </c>
      <c r="E11" s="283">
        <f t="shared" ref="E11" si="3">IF(ISERROR(D11/C11),"n/a",(D11/C11))</f>
        <v>5.1912063550711249E-2</v>
      </c>
    </row>
    <row r="12" spans="1:7" x14ac:dyDescent="0.2">
      <c r="A12" s="157" t="s">
        <v>30</v>
      </c>
      <c r="B12" s="28">
        <f>B13</f>
        <v>4726</v>
      </c>
      <c r="C12" s="210">
        <f>C13</f>
        <v>4503</v>
      </c>
      <c r="D12" s="7">
        <f>IF(ISERROR(B12-C12),"n/a",B12-C12)</f>
        <v>223</v>
      </c>
      <c r="E12" s="158">
        <f>IF(ISERROR(D12/C12),"n/a",(D12/C12))</f>
        <v>4.9522540528536531E-2</v>
      </c>
    </row>
    <row r="13" spans="1:7" x14ac:dyDescent="0.2">
      <c r="A13" s="159" t="s">
        <v>32</v>
      </c>
      <c r="B13" s="211">
        <v>4726</v>
      </c>
      <c r="C13" s="211">
        <v>4503</v>
      </c>
      <c r="D13" s="6">
        <f>IF(ISERROR(B13-C13),"n/a",B13-C13)</f>
        <v>223</v>
      </c>
      <c r="E13" s="160">
        <f>IF(ISERROR(D13/C13),"n/a",(D13/C13))</f>
        <v>4.9522540528536531E-2</v>
      </c>
    </row>
    <row r="14" spans="1:7" x14ac:dyDescent="0.2">
      <c r="A14" s="157" t="s">
        <v>33</v>
      </c>
      <c r="B14" s="28">
        <f>B15</f>
        <v>2285</v>
      </c>
      <c r="C14" s="28">
        <f>C15</f>
        <v>1444</v>
      </c>
      <c r="D14" s="7">
        <f t="shared" si="0"/>
        <v>841</v>
      </c>
      <c r="E14" s="158">
        <f t="shared" si="1"/>
        <v>0.58240997229916902</v>
      </c>
    </row>
    <row r="15" spans="1:7" x14ac:dyDescent="0.2">
      <c r="A15" s="159" t="s">
        <v>32</v>
      </c>
      <c r="B15" s="211">
        <v>2285</v>
      </c>
      <c r="C15" s="211">
        <v>1444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14433</v>
      </c>
      <c r="C16" s="84">
        <f>(C17+C23+C20)</f>
        <v>13645</v>
      </c>
      <c r="D16" s="84">
        <f t="shared" si="0"/>
        <v>788</v>
      </c>
      <c r="E16" s="156">
        <f t="shared" si="1"/>
        <v>5.7750091608647858E-2</v>
      </c>
    </row>
    <row r="17" spans="1:5" x14ac:dyDescent="0.2">
      <c r="A17" s="157" t="s">
        <v>31</v>
      </c>
      <c r="B17" s="210">
        <f>SUM(B18:B19)</f>
        <v>12955</v>
      </c>
      <c r="C17" s="210">
        <f>SUM(C18:C19)</f>
        <v>12016</v>
      </c>
      <c r="D17" s="7">
        <f t="shared" ref="D17:D23" si="4">IF(ISERROR(B17-C17),"n/a",B17-C17)</f>
        <v>939</v>
      </c>
      <c r="E17" s="158">
        <f t="shared" ref="E17:E24" si="5">IF(ISERROR(D17/C17),"n/a",(D17/C17))</f>
        <v>7.8145805592543277E-2</v>
      </c>
    </row>
    <row r="18" spans="1:5" x14ac:dyDescent="0.2">
      <c r="A18" s="159" t="s">
        <v>32</v>
      </c>
      <c r="B18" s="280">
        <v>12955</v>
      </c>
      <c r="C18" s="281">
        <v>12016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1266</v>
      </c>
      <c r="C20" s="28">
        <f>C21+C22</f>
        <v>1468</v>
      </c>
      <c r="D20" s="7">
        <f>IF(ISERROR(B20-C20),"n/a",B20-C20)</f>
        <v>-202</v>
      </c>
      <c r="E20" s="158">
        <f>IF(ISERROR(D20/C20),"n/a",(D20/C20))</f>
        <v>-0.13760217983651227</v>
      </c>
    </row>
    <row r="21" spans="1:5" x14ac:dyDescent="0.2">
      <c r="A21" s="159" t="s">
        <v>32</v>
      </c>
      <c r="B21" s="211">
        <v>1266</v>
      </c>
      <c r="C21" s="211">
        <v>1468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212</v>
      </c>
      <c r="C23" s="28">
        <f>C24</f>
        <v>161</v>
      </c>
      <c r="D23" s="7">
        <f t="shared" si="4"/>
        <v>51</v>
      </c>
      <c r="E23" s="158">
        <f t="shared" si="5"/>
        <v>0.31677018633540371</v>
      </c>
    </row>
    <row r="24" spans="1:5" x14ac:dyDescent="0.2">
      <c r="A24" s="159" t="s">
        <v>32</v>
      </c>
      <c r="B24" s="211">
        <v>212</v>
      </c>
      <c r="C24" s="211">
        <v>161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66996</v>
      </c>
      <c r="C25" s="84">
        <f>(C9+C16)</f>
        <v>62896</v>
      </c>
      <c r="D25" s="84">
        <f>IF(ISERROR(B25-C25),"n/a",B25-C25)</f>
        <v>4100</v>
      </c>
      <c r="E25" s="156">
        <f>IF(ISERROR(D25/C25),"n/a",(D25/C25))</f>
        <v>6.5186975324344948E-2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49656</v>
      </c>
      <c r="C28" s="84">
        <f>(C29+C33+C31)</f>
        <v>44824</v>
      </c>
      <c r="D28" s="84">
        <f t="shared" ref="D28:D44" si="6">IF(ISERROR(B28-C28),"n/a",B28-C28)</f>
        <v>4832</v>
      </c>
      <c r="E28" s="156">
        <f t="shared" ref="E28:E44" si="7">IF(ISERROR(D28/C28),"n/a",(D28/C28))</f>
        <v>0.10779939318222381</v>
      </c>
    </row>
    <row r="29" spans="1:5" x14ac:dyDescent="0.2">
      <c r="A29" s="157" t="s">
        <v>31</v>
      </c>
      <c r="B29" s="210">
        <f>B30</f>
        <v>43281</v>
      </c>
      <c r="C29" s="210">
        <f>C30</f>
        <v>39889</v>
      </c>
      <c r="D29" s="7">
        <f t="shared" si="6"/>
        <v>3392</v>
      </c>
      <c r="E29" s="158">
        <f t="shared" si="7"/>
        <v>8.5035974830153682E-2</v>
      </c>
    </row>
    <row r="30" spans="1:5" x14ac:dyDescent="0.2">
      <c r="A30" s="159" t="s">
        <v>32</v>
      </c>
      <c r="B30" s="280">
        <v>43281</v>
      </c>
      <c r="C30" s="280">
        <v>39889</v>
      </c>
      <c r="D30" s="282">
        <f t="shared" ref="D30" si="8">IF(ISERROR(B30-C30),"n/a",B30-C30)</f>
        <v>3392</v>
      </c>
      <c r="E30" s="283">
        <f t="shared" ref="E30" si="9">IF(ISERROR(D30/C30),"n/a",(D30/C30))</f>
        <v>8.5035974830153682E-2</v>
      </c>
    </row>
    <row r="31" spans="1:5" x14ac:dyDescent="0.2">
      <c r="A31" s="157" t="s">
        <v>30</v>
      </c>
      <c r="B31" s="28">
        <f>B32</f>
        <v>4193</v>
      </c>
      <c r="C31" s="28">
        <f>C32</f>
        <v>3670</v>
      </c>
      <c r="D31" s="7">
        <f>IF(ISERROR(B31-C31),"n/a",B31-C31)</f>
        <v>523</v>
      </c>
      <c r="E31" s="158">
        <f>IF(ISERROR(D31/C31),"n/a",(D31/C31))</f>
        <v>0.14250681198910081</v>
      </c>
    </row>
    <row r="32" spans="1:5" x14ac:dyDescent="0.2">
      <c r="A32" s="159" t="s">
        <v>32</v>
      </c>
      <c r="B32" s="211">
        <v>4193</v>
      </c>
      <c r="C32" s="211">
        <v>3670</v>
      </c>
      <c r="D32" s="6">
        <f>IF(ISERROR(B32-C32),"n/a",B32-C32)</f>
        <v>523</v>
      </c>
      <c r="E32" s="160">
        <f>IF(ISERROR(D32/C32),"n/a",(D32/C32))</f>
        <v>0.14250681198910081</v>
      </c>
    </row>
    <row r="33" spans="1:5" x14ac:dyDescent="0.2">
      <c r="A33" s="157" t="s">
        <v>33</v>
      </c>
      <c r="B33" s="28">
        <f>B34</f>
        <v>2182</v>
      </c>
      <c r="C33" s="28">
        <f>C34</f>
        <v>1265</v>
      </c>
      <c r="D33" s="7">
        <f t="shared" si="6"/>
        <v>917</v>
      </c>
      <c r="E33" s="158">
        <f t="shared" si="7"/>
        <v>0.72490118577075102</v>
      </c>
    </row>
    <row r="34" spans="1:5" x14ac:dyDescent="0.2">
      <c r="A34" s="159" t="s">
        <v>32</v>
      </c>
      <c r="B34" s="211">
        <v>2182</v>
      </c>
      <c r="C34" s="211">
        <v>1265</v>
      </c>
      <c r="D34" s="6">
        <f t="shared" si="6"/>
        <v>917</v>
      </c>
      <c r="E34" s="160">
        <f t="shared" si="7"/>
        <v>0.72490118577075102</v>
      </c>
    </row>
    <row r="35" spans="1:5" x14ac:dyDescent="0.2">
      <c r="A35" s="155" t="s">
        <v>8</v>
      </c>
      <c r="B35" s="84">
        <f>(B36+B42+B39)</f>
        <v>14132</v>
      </c>
      <c r="C35" s="84">
        <f>(C36+C42+C39)</f>
        <v>13494</v>
      </c>
      <c r="D35" s="84">
        <f t="shared" si="6"/>
        <v>638</v>
      </c>
      <c r="E35" s="156">
        <f t="shared" si="7"/>
        <v>4.7280272713798727E-2</v>
      </c>
    </row>
    <row r="36" spans="1:5" x14ac:dyDescent="0.2">
      <c r="A36" s="157" t="s">
        <v>31</v>
      </c>
      <c r="B36" s="210">
        <f>SUM(B37:B38)</f>
        <v>12657</v>
      </c>
      <c r="C36" s="210">
        <f>SUM(C37:C38)</f>
        <v>11877</v>
      </c>
      <c r="D36" s="7">
        <f t="shared" si="6"/>
        <v>780</v>
      </c>
      <c r="E36" s="158">
        <f t="shared" si="7"/>
        <v>6.5673149785299312E-2</v>
      </c>
    </row>
    <row r="37" spans="1:5" x14ac:dyDescent="0.2">
      <c r="A37" s="159" t="s">
        <v>32</v>
      </c>
      <c r="B37" s="280">
        <v>12657</v>
      </c>
      <c r="C37" s="281">
        <v>11877</v>
      </c>
      <c r="D37" s="282">
        <f t="shared" si="6"/>
        <v>780</v>
      </c>
      <c r="E37" s="283">
        <f t="shared" si="7"/>
        <v>6.5673149785299312E-2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1263</v>
      </c>
      <c r="C39" s="28">
        <f>C40+C41</f>
        <v>1458</v>
      </c>
      <c r="D39" s="7">
        <f>IF(ISERROR(B39-C39),"n/a",B39-C39)</f>
        <v>-195</v>
      </c>
      <c r="E39" s="158">
        <f>IF(ISERROR(D39/C39),"n/a",(D39/C39))</f>
        <v>-0.13374485596707819</v>
      </c>
    </row>
    <row r="40" spans="1:5" x14ac:dyDescent="0.2">
      <c r="A40" s="159" t="s">
        <v>32</v>
      </c>
      <c r="B40" s="211">
        <v>1263</v>
      </c>
      <c r="C40" s="211">
        <v>1458</v>
      </c>
      <c r="D40" s="6">
        <f>IF(ISERROR(B40-C40),"n/a",B40-C40)</f>
        <v>-195</v>
      </c>
      <c r="E40" s="160">
        <f>IF(ISERROR(D40/C40),"n/a",(D40/C40))</f>
        <v>-0.13374485596707819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212</v>
      </c>
      <c r="C42" s="28">
        <f>SUM(C43:C43)</f>
        <v>159</v>
      </c>
      <c r="D42" s="7">
        <f t="shared" si="6"/>
        <v>53</v>
      </c>
      <c r="E42" s="158">
        <f t="shared" si="7"/>
        <v>0.33333333333333331</v>
      </c>
    </row>
    <row r="43" spans="1:5" x14ac:dyDescent="0.2">
      <c r="A43" s="159" t="s">
        <v>32</v>
      </c>
      <c r="B43" s="211">
        <v>212</v>
      </c>
      <c r="C43" s="211">
        <v>159</v>
      </c>
      <c r="D43" s="6">
        <f t="shared" si="6"/>
        <v>53</v>
      </c>
      <c r="E43" s="160">
        <f t="shared" si="7"/>
        <v>0.33333333333333331</v>
      </c>
    </row>
    <row r="44" spans="1:5" x14ac:dyDescent="0.2">
      <c r="A44" s="161" t="s">
        <v>5</v>
      </c>
      <c r="B44" s="84">
        <f>(B28+B35)</f>
        <v>63788</v>
      </c>
      <c r="C44" s="84">
        <f>(C28+C35)</f>
        <v>58318</v>
      </c>
      <c r="D44" s="84">
        <f t="shared" si="6"/>
        <v>5470</v>
      </c>
      <c r="E44" s="156">
        <f t="shared" si="7"/>
        <v>9.3796083541959605E-2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35</v>
      </c>
      <c r="B46" s="33"/>
      <c r="C46" s="33"/>
      <c r="D46" s="26"/>
      <c r="E46" s="154"/>
    </row>
    <row r="47" spans="1:5" hidden="1" x14ac:dyDescent="0.2">
      <c r="A47" s="155" t="s">
        <v>7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8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31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32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30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32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0</v>
      </c>
      <c r="D63" s="84">
        <f t="shared" si="14"/>
        <v>0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89</v>
      </c>
    </row>
    <row r="151" spans="1:6" x14ac:dyDescent="0.2">
      <c r="A151" s="85" t="s">
        <v>82</v>
      </c>
    </row>
    <row r="152" spans="1:6" x14ac:dyDescent="0.2">
      <c r="A152" s="85" t="s">
        <v>86</v>
      </c>
    </row>
    <row r="153" spans="1:6" x14ac:dyDescent="0.2">
      <c r="A153" s="85" t="s">
        <v>87</v>
      </c>
    </row>
    <row r="154" spans="1:6" x14ac:dyDescent="0.2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2/5/2021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3" width="9.140625" style="330" customWidth="1"/>
    <col min="4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February 5,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2024</v>
      </c>
      <c r="C10" s="341">
        <f>SUM(C43,C74,C105,C136,C183)</f>
        <v>1707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15251</v>
      </c>
      <c r="C12" s="341">
        <f t="shared" si="2"/>
        <v>13800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53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21440</v>
      </c>
      <c r="C14" s="341">
        <f t="shared" si="4"/>
        <v>21452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2352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4766</v>
      </c>
      <c r="C16" s="341">
        <f t="shared" si="6"/>
        <v>4532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5583</v>
      </c>
      <c r="C18" s="341">
        <f t="shared" si="8"/>
        <v>4678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52563</v>
      </c>
      <c r="C19" s="359">
        <f t="shared" si="9"/>
        <v>49251</v>
      </c>
      <c r="D19" s="359">
        <f t="shared" ref="D19:M19" si="10">SUM(D10:D18)</f>
        <v>0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559</v>
      </c>
      <c r="C24" s="341">
        <f t="shared" ref="C24:M24" si="11">SUM(C57,C88,C119,C150,C167,C197)</f>
        <v>517</v>
      </c>
      <c r="D24" s="341">
        <f t="shared" si="11"/>
        <v>0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3635</v>
      </c>
      <c r="C26" s="341">
        <f t="shared" si="12"/>
        <v>3164</v>
      </c>
      <c r="D26" s="341">
        <f t="shared" si="12"/>
        <v>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5310</v>
      </c>
      <c r="C28" s="341">
        <f t="shared" si="12"/>
        <v>5032</v>
      </c>
      <c r="D28" s="341">
        <f t="shared" si="12"/>
        <v>0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807</v>
      </c>
      <c r="D29" s="341">
        <f t="shared" si="12"/>
        <v>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1286</v>
      </c>
      <c r="C30" s="341">
        <f t="shared" si="12"/>
        <v>1488</v>
      </c>
      <c r="D30" s="341">
        <f t="shared" si="12"/>
        <v>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149</v>
      </c>
      <c r="D31" s="341">
        <f t="shared" si="12"/>
        <v>0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2734</v>
      </c>
      <c r="C32" s="341">
        <f t="shared" si="12"/>
        <v>2446</v>
      </c>
      <c r="D32" s="341">
        <f t="shared" si="12"/>
        <v>0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14433</v>
      </c>
      <c r="C33" s="359">
        <f t="shared" ref="C33:M33" si="13">SUM(C24:C32)</f>
        <v>13645</v>
      </c>
      <c r="D33" s="359">
        <f t="shared" si="13"/>
        <v>0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66996</v>
      </c>
      <c r="C35" s="357">
        <f t="shared" si="14"/>
        <v>62896</v>
      </c>
      <c r="D35" s="357">
        <f t="shared" si="14"/>
        <v>0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323</v>
      </c>
      <c r="C43" s="341">
        <v>237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4518</v>
      </c>
      <c r="C45" s="341">
        <v>3708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3410</v>
      </c>
      <c r="C47" s="341">
        <v>3155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462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897</v>
      </c>
      <c r="C49" s="341">
        <v>762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389</v>
      </c>
      <c r="C50" s="341">
        <v>229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1170</v>
      </c>
      <c r="C51" s="341">
        <v>898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11235</v>
      </c>
      <c r="C52" s="344">
        <f t="shared" ref="C52:M52" si="15">SUM(C43:C51)</f>
        <v>9462</v>
      </c>
      <c r="D52" s="344">
        <f t="shared" si="15"/>
        <v>0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980</v>
      </c>
      <c r="C59" s="341">
        <v>756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777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149</v>
      </c>
      <c r="C62" s="341">
        <v>168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232</v>
      </c>
      <c r="C63" s="341">
        <v>227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545</v>
      </c>
      <c r="C65" s="341">
        <v>501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2815</v>
      </c>
      <c r="C66" s="353">
        <f t="shared" ref="C66:M66" si="16">SUM(C57:C65)</f>
        <v>2545</v>
      </c>
      <c r="D66" s="353">
        <f t="shared" si="16"/>
        <v>0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14050</v>
      </c>
      <c r="C67" s="355">
        <f t="shared" ref="C67:M67" si="17">SUM(C52,C66)</f>
        <v>12007</v>
      </c>
      <c r="D67" s="355">
        <f t="shared" si="17"/>
        <v>0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1126</v>
      </c>
      <c r="C74" s="341">
        <v>973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5933</v>
      </c>
      <c r="C76" s="341">
        <v>5508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28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11491</v>
      </c>
      <c r="C78" s="341">
        <v>11468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1111</v>
      </c>
      <c r="C79" s="341">
        <v>1068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2861</v>
      </c>
      <c r="C80" s="341">
        <v>2688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397</v>
      </c>
      <c r="C81" s="341">
        <v>236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2747</v>
      </c>
      <c r="C82" s="341">
        <v>2281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25726</v>
      </c>
      <c r="C83" s="344">
        <f t="shared" ref="C83:M83" si="18">SUM(C74:C82)</f>
        <v>24268</v>
      </c>
      <c r="D83" s="344">
        <f t="shared" si="18"/>
        <v>0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308</v>
      </c>
      <c r="C88" s="341">
        <v>287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1218</v>
      </c>
      <c r="C90" s="341">
        <v>1110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2786</v>
      </c>
      <c r="C92" s="341">
        <v>2785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350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688</v>
      </c>
      <c r="C94" s="341">
        <v>813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62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1180</v>
      </c>
      <c r="C96" s="341">
        <v>1095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6602</v>
      </c>
      <c r="C97" s="344">
        <f t="shared" ref="C97:M97" si="19">SUM(C88:C96)</f>
        <v>6529</v>
      </c>
      <c r="D97" s="344">
        <f t="shared" si="19"/>
        <v>0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32328</v>
      </c>
      <c r="C98" s="357">
        <f t="shared" ref="C98:M98" si="20">SUM(C83,C97)</f>
        <v>30797</v>
      </c>
      <c r="D98" s="357">
        <f t="shared" si="20"/>
        <v>0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531</v>
      </c>
      <c r="C105" s="341">
        <v>459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4558</v>
      </c>
      <c r="C107" s="341">
        <v>4397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5719</v>
      </c>
      <c r="C109" s="341">
        <v>6196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649</v>
      </c>
      <c r="C110" s="341">
        <v>784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924</v>
      </c>
      <c r="C111" s="341">
        <v>1016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278</v>
      </c>
      <c r="C112" s="341">
        <v>170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1565</v>
      </c>
      <c r="C113" s="341">
        <v>1433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14258</v>
      </c>
      <c r="C114" s="344">
        <f t="shared" ref="C114:M114" si="21">SUM(C105:C113)</f>
        <v>14483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94</v>
      </c>
      <c r="C119" s="341">
        <v>91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664</v>
      </c>
      <c r="C121" s="341">
        <v>677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971</v>
      </c>
      <c r="C123" s="341">
        <v>860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144</v>
      </c>
      <c r="C124" s="341">
        <v>192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139</v>
      </c>
      <c r="C125" s="341">
        <v>151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639</v>
      </c>
      <c r="C127" s="341">
        <v>559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2695</v>
      </c>
      <c r="C128" s="344">
        <f t="shared" si="22"/>
        <v>2561</v>
      </c>
      <c r="D128" s="344">
        <f t="shared" si="22"/>
        <v>0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16953</v>
      </c>
      <c r="C129" s="357">
        <f t="shared" ref="C129:M129" si="23">SUM(C114,C128)</f>
        <v>17044</v>
      </c>
      <c r="D129" s="357">
        <f t="shared" si="23"/>
        <v>0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24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160</v>
      </c>
      <c r="C138" s="341">
        <v>135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669</v>
      </c>
      <c r="C140" s="341">
        <v>544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22</v>
      </c>
      <c r="C141" s="341">
        <v>32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59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64</v>
      </c>
      <c r="C144" s="341">
        <v>39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1023</v>
      </c>
      <c r="C145" s="344">
        <f t="shared" ref="C145:M145" si="24">SUM(C136:C144)</f>
        <v>840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35</v>
      </c>
      <c r="C152" s="341">
        <v>16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64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3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22</v>
      </c>
      <c r="C158" s="341">
        <v>21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160</v>
      </c>
      <c r="C159" s="344">
        <f t="shared" si="25"/>
        <v>129</v>
      </c>
      <c r="D159" s="344">
        <f t="shared" si="25"/>
        <v>0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1183</v>
      </c>
      <c r="C160" s="357">
        <f t="shared" ref="C160:M160" si="26">SUM(C145,C159)</f>
        <v>969</v>
      </c>
      <c r="D160" s="357">
        <f t="shared" si="26"/>
        <v>0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715</v>
      </c>
      <c r="C169" s="341">
        <v>588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643</v>
      </c>
      <c r="C171" s="341">
        <v>507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63</v>
      </c>
      <c r="C172" s="341">
        <v>90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278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331</v>
      </c>
      <c r="C175" s="341">
        <v>253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2051</v>
      </c>
      <c r="C176" s="359">
        <f t="shared" ref="C176:M176" si="27">SUM(C167:C175)</f>
        <v>1795</v>
      </c>
      <c r="D176" s="359">
        <f t="shared" si="27"/>
        <v>0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14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82</v>
      </c>
      <c r="C185" s="341">
        <v>52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151</v>
      </c>
      <c r="C187" s="341">
        <v>89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6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27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321</v>
      </c>
      <c r="C192" s="344">
        <f t="shared" ref="C192:M192" si="28">SUM(C183:C191)</f>
        <v>198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14</v>
      </c>
      <c r="C197" s="341">
        <v>7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17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39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17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110</v>
      </c>
      <c r="C206" s="344">
        <f t="shared" si="29"/>
        <v>86</v>
      </c>
      <c r="D206" s="344">
        <f t="shared" si="29"/>
        <v>0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431</v>
      </c>
      <c r="C207" s="357">
        <f t="shared" ref="C207:M207" si="30">SUM(C192,C206)</f>
        <v>284</v>
      </c>
      <c r="D207" s="357">
        <f t="shared" si="30"/>
        <v>0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2/5/2021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33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February 5,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2/5/21</v>
      </c>
      <c r="C8" s="42" t="str">
        <f>Summary!C7</f>
        <v>as of 2/5/20</v>
      </c>
      <c r="D8" s="379"/>
      <c r="E8" s="381"/>
      <c r="F8" s="44" t="str">
        <f>B8</f>
        <v>as of 2/5/21</v>
      </c>
      <c r="G8" s="46" t="str">
        <f>C8</f>
        <v>as of 2/5/20</v>
      </c>
      <c r="H8" s="383"/>
      <c r="I8" s="385"/>
      <c r="J8" s="48" t="str">
        <f>F8</f>
        <v>as of 2/5/21</v>
      </c>
      <c r="K8" s="50" t="str">
        <f>G8</f>
        <v>as of 2/5/20</v>
      </c>
      <c r="L8" s="395"/>
      <c r="M8" s="397"/>
      <c r="N8" s="52" t="str">
        <f>J8</f>
        <v>as of 2/5/21</v>
      </c>
      <c r="O8" s="54" t="str">
        <f>K8</f>
        <v>as of 2/5/20</v>
      </c>
      <c r="P8" s="413"/>
      <c r="Q8" s="415"/>
      <c r="R8" s="133" t="str">
        <f>N8</f>
        <v>as of 2/5/21</v>
      </c>
      <c r="S8" s="134" t="str">
        <f>O8</f>
        <v>as of 2/5/20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66996</v>
      </c>
      <c r="C9" s="55">
        <f>C26+C74+C42+C10+C58+C83</f>
        <v>62896</v>
      </c>
      <c r="D9" s="55">
        <f t="shared" ref="D9" si="0">IF(ISERROR(B9-C9),"n/a",B9-C9)</f>
        <v>4100</v>
      </c>
      <c r="E9" s="56">
        <f t="shared" ref="E9" si="1">IF(ISERROR(D9/C9),"n/a",(D9/C9))</f>
        <v>6.5186975324344948E-2</v>
      </c>
      <c r="F9" s="59">
        <f>F26+F74+F42+F10+F58+F83</f>
        <v>0</v>
      </c>
      <c r="G9" s="59">
        <f>G26+G74+G42+G10+G58+G83</f>
        <v>0</v>
      </c>
      <c r="H9" s="368">
        <f>IF(ISERROR(F9-G9),"n/a",F9-G9)</f>
        <v>0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14050</v>
      </c>
      <c r="C10" s="65">
        <f>C11+C18</f>
        <v>12007</v>
      </c>
      <c r="D10" s="66">
        <f t="shared" ref="D10:D25" si="9">IF(ISERROR(B10-C10),"n/a",B10-C10)</f>
        <v>2043</v>
      </c>
      <c r="E10" s="67">
        <f t="shared" ref="E10:E25" si="10">IF(ISERROR(D10/C10),"n/a",(D10/C10))</f>
        <v>0.17015074539851754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11235</v>
      </c>
      <c r="C11" s="65">
        <f>C12+C14+C16</f>
        <v>9462</v>
      </c>
      <c r="D11" s="66">
        <f t="shared" si="9"/>
        <v>1773</v>
      </c>
      <c r="E11" s="67">
        <f t="shared" si="10"/>
        <v>0.18738110336081168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9881</v>
      </c>
      <c r="C12" s="107">
        <f>C13</f>
        <v>8430</v>
      </c>
      <c r="D12" s="108">
        <f t="shared" ref="D12:D15" si="19">IF(ISERROR(B12-C12),"n/a",B12-C12)</f>
        <v>1451</v>
      </c>
      <c r="E12" s="109">
        <f t="shared" ref="E12:E15" si="20">IF(ISERROR(D12/C12),"n/a",(D12/C12))</f>
        <v>0.17212336892052194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9881</v>
      </c>
      <c r="C13" s="312">
        <v>8430</v>
      </c>
      <c r="D13" s="120">
        <f t="shared" si="19"/>
        <v>1451</v>
      </c>
      <c r="E13" s="321">
        <f t="shared" si="20"/>
        <v>0.17212336892052194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892</v>
      </c>
      <c r="C14" s="107">
        <f>C15</f>
        <v>759</v>
      </c>
      <c r="D14" s="108">
        <f t="shared" si="19"/>
        <v>133</v>
      </c>
      <c r="E14" s="109">
        <f t="shared" si="20"/>
        <v>0.17523056653491437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892</v>
      </c>
      <c r="C15" s="119">
        <v>759</v>
      </c>
      <c r="D15" s="120">
        <f t="shared" si="19"/>
        <v>133</v>
      </c>
      <c r="E15" s="121">
        <f t="shared" si="20"/>
        <v>0.17523056653491437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462</v>
      </c>
      <c r="C16" s="107">
        <f>C17</f>
        <v>273</v>
      </c>
      <c r="D16" s="108">
        <f t="shared" si="9"/>
        <v>189</v>
      </c>
      <c r="E16" s="109">
        <f t="shared" si="10"/>
        <v>0.69230769230769229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462</v>
      </c>
      <c r="C17" s="119">
        <v>273</v>
      </c>
      <c r="D17" s="120">
        <f t="shared" si="9"/>
        <v>189</v>
      </c>
      <c r="E17" s="121">
        <f t="shared" si="10"/>
        <v>0.69230769230769229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2815</v>
      </c>
      <c r="C18" s="65">
        <f>C19+C22+C24</f>
        <v>2545</v>
      </c>
      <c r="D18" s="66">
        <f t="shared" si="9"/>
        <v>270</v>
      </c>
      <c r="E18" s="67">
        <f t="shared" si="10"/>
        <v>0.10609037328094302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2542</v>
      </c>
      <c r="C19" s="258">
        <f>SUM(C20:C21)</f>
        <v>2296</v>
      </c>
      <c r="D19" s="247">
        <f t="shared" si="9"/>
        <v>246</v>
      </c>
      <c r="E19" s="248">
        <f t="shared" si="10"/>
        <v>0.10714285714285714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2296</v>
      </c>
      <c r="D20" s="202">
        <f t="shared" si="9"/>
        <v>246</v>
      </c>
      <c r="E20" s="267">
        <f t="shared" si="10"/>
        <v>0.10714285714285714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226</v>
      </c>
      <c r="C22" s="107">
        <f>C23</f>
        <v>223</v>
      </c>
      <c r="D22" s="108">
        <f>IF(ISERROR(B22-C22),"n/a",B22-C22)</f>
        <v>3</v>
      </c>
      <c r="E22" s="109">
        <f>IF(ISERROR(D22/C22),"n/a",(D22/C22))</f>
        <v>1.3452914798206279E-2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226</v>
      </c>
      <c r="C23" s="119">
        <v>223</v>
      </c>
      <c r="D23" s="108">
        <f>IF(ISERROR(B23-C23),"n/a",B23-C23)</f>
        <v>3</v>
      </c>
      <c r="E23" s="121">
        <f>IF(ISERROR(D23/C23),"n/a",(D23/C23))</f>
        <v>1.3452914798206279E-2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26</v>
      </c>
      <c r="D24" s="229">
        <f t="shared" si="9"/>
        <v>21</v>
      </c>
      <c r="E24" s="109">
        <f t="shared" si="10"/>
        <v>0.80769230769230771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26</v>
      </c>
      <c r="D25" s="120">
        <f t="shared" si="9"/>
        <v>21</v>
      </c>
      <c r="E25" s="121">
        <f t="shared" si="10"/>
        <v>0.80769230769230771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32328</v>
      </c>
      <c r="C26" s="65">
        <f>C27+C34</f>
        <v>30797</v>
      </c>
      <c r="D26" s="66">
        <f t="shared" ref="D26:D33" si="33">IF(ISERROR(B26-C26),"n/a",B26-C26)</f>
        <v>1531</v>
      </c>
      <c r="E26" s="67">
        <f t="shared" ref="E26:E33" si="34">IF(ISERROR(D26/C26),"n/a",(D26/C26))</f>
        <v>4.971263434750138E-2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25726</v>
      </c>
      <c r="C27" s="65">
        <f>C28+C32+C30</f>
        <v>24268</v>
      </c>
      <c r="D27" s="66">
        <f t="shared" si="33"/>
        <v>1458</v>
      </c>
      <c r="E27" s="67">
        <f t="shared" si="34"/>
        <v>6.0079116532058677E-2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21659</v>
      </c>
      <c r="C28" s="107">
        <f>C29</f>
        <v>20814</v>
      </c>
      <c r="D28" s="108">
        <f t="shared" ref="D28" si="43">IF(ISERROR(B28-C28),"n/a",B28-C28)</f>
        <v>845</v>
      </c>
      <c r="E28" s="109">
        <f t="shared" ref="E28" si="44">IF(ISERROR(D28/C28),"n/a",(D28/C28))</f>
        <v>4.0597674642067837E-2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21659</v>
      </c>
      <c r="C29" s="269">
        <v>20814</v>
      </c>
      <c r="D29" s="270">
        <f t="shared" ref="D29" si="53">IF(ISERROR(B29-C29),"n/a",B29-C29)</f>
        <v>845</v>
      </c>
      <c r="E29" s="271">
        <f t="shared" ref="E29" si="54">IF(ISERROR(D29/C29),"n/a",(D29/C29))</f>
        <v>4.0597674642067837E-2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2835</v>
      </c>
      <c r="C30" s="107">
        <f>C31</f>
        <v>2667</v>
      </c>
      <c r="D30" s="108">
        <f t="shared" si="33"/>
        <v>168</v>
      </c>
      <c r="E30" s="109">
        <f t="shared" si="34"/>
        <v>6.2992125984251968E-2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2835</v>
      </c>
      <c r="C31" s="119">
        <v>2667</v>
      </c>
      <c r="D31" s="120">
        <f t="shared" si="33"/>
        <v>168</v>
      </c>
      <c r="E31" s="121">
        <f t="shared" si="34"/>
        <v>6.2992125984251968E-2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1232</v>
      </c>
      <c r="C32" s="107">
        <f>C33</f>
        <v>787</v>
      </c>
      <c r="D32" s="108">
        <f t="shared" si="33"/>
        <v>445</v>
      </c>
      <c r="E32" s="109">
        <f t="shared" si="34"/>
        <v>0.56543837357052096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1232</v>
      </c>
      <c r="C33" s="119">
        <v>787</v>
      </c>
      <c r="D33" s="120">
        <f t="shared" si="33"/>
        <v>445</v>
      </c>
      <c r="E33" s="121">
        <f t="shared" si="34"/>
        <v>0.56543837357052096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6602</v>
      </c>
      <c r="C34" s="65">
        <f>C35+C40+C38</f>
        <v>6529</v>
      </c>
      <c r="D34" s="66">
        <f t="shared" ref="D34" si="63">IF(ISERROR(B34-C34),"n/a",B34-C34)</f>
        <v>73</v>
      </c>
      <c r="E34" s="67">
        <f t="shared" ref="E34" si="64">IF(ISERROR(D34/C34),"n/a",(D34/C34))</f>
        <v>1.118088528105376E-2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5841</v>
      </c>
      <c r="C35" s="246">
        <f>SUM(C36:C37)</f>
        <v>5645</v>
      </c>
      <c r="D35" s="247">
        <f t="shared" ref="D35:D41" si="73">IF(ISERROR(B35-C35),"n/a",B35-C35)</f>
        <v>196</v>
      </c>
      <c r="E35" s="248">
        <f t="shared" ref="E35:E41" si="74">IF(ISERROR(D35/C35),"n/a",(D35/C35))</f>
        <v>3.4720992028343667E-2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5841</v>
      </c>
      <c r="C36" s="269">
        <v>5645</v>
      </c>
      <c r="D36" s="202">
        <f t="shared" si="73"/>
        <v>196</v>
      </c>
      <c r="E36" s="267">
        <f t="shared" si="74"/>
        <v>3.4720992028343667E-2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680</v>
      </c>
      <c r="C38" s="107">
        <f>C39</f>
        <v>802</v>
      </c>
      <c r="D38" s="108">
        <f>IF(ISERROR(B38-C38),"n/a",B38-C38)</f>
        <v>-122</v>
      </c>
      <c r="E38" s="109">
        <f>IF(ISERROR(D38/C38),"n/a",(D38/C38))</f>
        <v>-0.15211970074812967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680</v>
      </c>
      <c r="C39" s="119">
        <v>802</v>
      </c>
      <c r="D39" s="120">
        <f>IF(ISERROR(B39-C39),"n/a",B39-C39)</f>
        <v>-122</v>
      </c>
      <c r="E39" s="121">
        <f>IF(ISERROR(D39/C39),"n/a",(D39/C39))</f>
        <v>-0.15211970074812967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81</v>
      </c>
      <c r="C40" s="107">
        <f>C41</f>
        <v>82</v>
      </c>
      <c r="D40" s="108">
        <f t="shared" si="73"/>
        <v>-1</v>
      </c>
      <c r="E40" s="109">
        <f t="shared" si="74"/>
        <v>-1.2195121951219513E-2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81</v>
      </c>
      <c r="C41" s="119">
        <v>82</v>
      </c>
      <c r="D41" s="120">
        <f t="shared" si="73"/>
        <v>-1</v>
      </c>
      <c r="E41" s="121">
        <f t="shared" si="74"/>
        <v>-1.2195121951219513E-2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16953</v>
      </c>
      <c r="C42" s="65">
        <f>C43+C50</f>
        <v>17044</v>
      </c>
      <c r="D42" s="66">
        <f t="shared" ref="D42:D57" si="87">IF(ISERROR(B42-C42),"n/a",B42-C42)</f>
        <v>-91</v>
      </c>
      <c r="E42" s="67">
        <f t="shared" ref="E42:E57" si="88">IF(ISERROR(D42/C42),"n/a",(D42/C42))</f>
        <v>-5.3391222717671912E-3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14258</v>
      </c>
      <c r="C43" s="65">
        <f>C44+C48+C46</f>
        <v>14483</v>
      </c>
      <c r="D43" s="66">
        <f t="shared" si="87"/>
        <v>-225</v>
      </c>
      <c r="E43" s="67">
        <f t="shared" si="88"/>
        <v>-1.5535455361458261E-2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12796</v>
      </c>
      <c r="C44" s="93">
        <f>C45</f>
        <v>13104</v>
      </c>
      <c r="D44" s="93">
        <f t="shared" si="87"/>
        <v>-308</v>
      </c>
      <c r="E44" s="94">
        <f t="shared" si="88"/>
        <v>-2.3504273504273504E-2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12796</v>
      </c>
      <c r="C45" s="269">
        <v>13104</v>
      </c>
      <c r="D45" s="202">
        <f t="shared" ref="D45" si="97">IF(ISERROR(B45-C45),"n/a",B45-C45)</f>
        <v>-308</v>
      </c>
      <c r="E45" s="267">
        <f t="shared" ref="E45" si="98">IF(ISERROR(D45/C45),"n/a",(D45/C45))</f>
        <v>-2.3504273504273504E-2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916</v>
      </c>
      <c r="C46" s="107">
        <f>C47</f>
        <v>1011</v>
      </c>
      <c r="D46" s="108">
        <f>IF(ISERROR(B46-C46),"n/a",B46-C46)</f>
        <v>-95</v>
      </c>
      <c r="E46" s="109">
        <f>IF(ISERROR(D46/C46),"n/a",(D46/C46))</f>
        <v>-9.3966369930761628E-2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916</v>
      </c>
      <c r="C47" s="119">
        <v>1011</v>
      </c>
      <c r="D47" s="120">
        <f>IF(ISERROR(B47-C47),"n/a",B47-C47)</f>
        <v>-95</v>
      </c>
      <c r="E47" s="121">
        <f>IF(ISERROR(D47/C47),"n/a",(D47/C47))</f>
        <v>-9.3966369930761628E-2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546</v>
      </c>
      <c r="C48" s="107">
        <f>C49</f>
        <v>368</v>
      </c>
      <c r="D48" s="108">
        <f t="shared" si="87"/>
        <v>178</v>
      </c>
      <c r="E48" s="109">
        <f t="shared" si="88"/>
        <v>0.48369565217391303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546</v>
      </c>
      <c r="C49" s="119">
        <v>368</v>
      </c>
      <c r="D49" s="120">
        <f t="shared" si="87"/>
        <v>178</v>
      </c>
      <c r="E49" s="121">
        <f t="shared" si="88"/>
        <v>0.48369565217391303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2695</v>
      </c>
      <c r="C50" s="65">
        <f>C51+C56+C54</f>
        <v>2561</v>
      </c>
      <c r="D50" s="66">
        <f t="shared" si="87"/>
        <v>134</v>
      </c>
      <c r="E50" s="67">
        <f t="shared" si="88"/>
        <v>5.232331120655994E-2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2503</v>
      </c>
      <c r="C51" s="92">
        <f>SUM(C52:C53)</f>
        <v>2378</v>
      </c>
      <c r="D51" s="93">
        <f t="shared" si="87"/>
        <v>125</v>
      </c>
      <c r="E51" s="94">
        <f t="shared" si="88"/>
        <v>5.2565180824222034E-2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2503</v>
      </c>
      <c r="C52" s="269">
        <v>2378</v>
      </c>
      <c r="D52" s="270">
        <f>IF(ISERROR(B52-C52),"n/a",B52-C52)</f>
        <v>125</v>
      </c>
      <c r="E52" s="271">
        <f>IF(ISERROR(D52/C52),"n/a",(D52/C52))</f>
        <v>5.2565180824222034E-2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134</v>
      </c>
      <c r="C54" s="107">
        <f>C55</f>
        <v>149</v>
      </c>
      <c r="D54" s="108">
        <f>IF(ISERROR(B54-C54),"n/a",B54-C54)</f>
        <v>-15</v>
      </c>
      <c r="E54" s="109">
        <f>IF(ISERROR(D54/C54),"n/a",(D54/C54))</f>
        <v>-0.10067114093959731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134</v>
      </c>
      <c r="C55" s="119">
        <v>149</v>
      </c>
      <c r="D55" s="120">
        <f>IF(ISERROR(B55-C55),"n/a",B55-C55)</f>
        <v>-15</v>
      </c>
      <c r="E55" s="121">
        <f>IF(ISERROR(D55/C55),"n/a",(D55/C55))</f>
        <v>-0.10067114093959731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58</v>
      </c>
      <c r="C56" s="107">
        <f>C57</f>
        <v>34</v>
      </c>
      <c r="D56" s="108">
        <f t="shared" si="87"/>
        <v>24</v>
      </c>
      <c r="E56" s="109">
        <f t="shared" si="88"/>
        <v>0.70588235294117652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58</v>
      </c>
      <c r="C57" s="119">
        <v>34</v>
      </c>
      <c r="D57" s="120">
        <f t="shared" si="87"/>
        <v>24</v>
      </c>
      <c r="E57" s="121">
        <f t="shared" si="88"/>
        <v>0.70588235294117652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1183</v>
      </c>
      <c r="C58" s="65">
        <f>C59+C66</f>
        <v>969</v>
      </c>
      <c r="D58" s="66">
        <f t="shared" ref="D58:D61" si="111">IF(ISERROR(B58-C58),"n/a",B58-C58)</f>
        <v>214</v>
      </c>
      <c r="E58" s="67">
        <f t="shared" ref="E58:E61" si="112">IF(ISERROR(D58/C58),"n/a",(D58/C58))</f>
        <v>0.22084623323013416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1023</v>
      </c>
      <c r="C59" s="65">
        <f>C60+C64+C62</f>
        <v>840</v>
      </c>
      <c r="D59" s="66">
        <f t="shared" si="111"/>
        <v>183</v>
      </c>
      <c r="E59" s="67">
        <f t="shared" si="112"/>
        <v>0.21785714285714286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928</v>
      </c>
      <c r="C60" s="93">
        <f>C61</f>
        <v>771</v>
      </c>
      <c r="D60" s="93">
        <f t="shared" si="111"/>
        <v>157</v>
      </c>
      <c r="E60" s="94">
        <f t="shared" si="112"/>
        <v>0.20363164721141375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928</v>
      </c>
      <c r="C61" s="269">
        <v>771</v>
      </c>
      <c r="D61" s="202">
        <f t="shared" si="111"/>
        <v>157</v>
      </c>
      <c r="E61" s="267">
        <f t="shared" si="112"/>
        <v>0.20363164721141375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59</v>
      </c>
      <c r="D62" s="108">
        <f>IF(ISERROR(B62-C62),"n/a",B62-C62)</f>
        <v>5</v>
      </c>
      <c r="E62" s="109">
        <f>IF(ISERROR(D62/C62),"n/a",(D62/C62))</f>
        <v>8.4745762711864403E-2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59</v>
      </c>
      <c r="D63" s="120">
        <f>IF(ISERROR(B63-C63),"n/a",B63-C63)</f>
        <v>5</v>
      </c>
      <c r="E63" s="121">
        <f>IF(ISERROR(D63/C63),"n/a",(D63/C63))</f>
        <v>8.4745762711864403E-2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31</v>
      </c>
      <c r="C64" s="107">
        <f>C65</f>
        <v>10</v>
      </c>
      <c r="D64" s="108">
        <f t="shared" ref="D64:D67" si="121">IF(ISERROR(B64-C64),"n/a",B64-C64)</f>
        <v>21</v>
      </c>
      <c r="E64" s="109">
        <f t="shared" ref="E64:E67" si="122">IF(ISERROR(D64/C64),"n/a",(D64/C64))</f>
        <v>2.1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31</v>
      </c>
      <c r="C65" s="119">
        <v>10</v>
      </c>
      <c r="D65" s="120">
        <f t="shared" si="121"/>
        <v>21</v>
      </c>
      <c r="E65" s="121">
        <f t="shared" si="122"/>
        <v>2.1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160</v>
      </c>
      <c r="C66" s="65">
        <f>C67+C72+C70</f>
        <v>129</v>
      </c>
      <c r="D66" s="66">
        <f t="shared" si="121"/>
        <v>31</v>
      </c>
      <c r="E66" s="67">
        <f t="shared" si="122"/>
        <v>0.24031007751937986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152</v>
      </c>
      <c r="C67" s="92">
        <f>SUM(C68:C69)</f>
        <v>110</v>
      </c>
      <c r="D67" s="93">
        <f t="shared" si="121"/>
        <v>42</v>
      </c>
      <c r="E67" s="94">
        <f t="shared" si="122"/>
        <v>0.38181818181818183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152</v>
      </c>
      <c r="C68" s="269">
        <v>110</v>
      </c>
      <c r="D68" s="270">
        <f>IF(ISERROR(B68-C68),"n/a",B68-C68)</f>
        <v>42</v>
      </c>
      <c r="E68" s="271">
        <f>IF(ISERROR(D68/C68),"n/a",(D68/C68))</f>
        <v>0.38181818181818183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2051</v>
      </c>
      <c r="C74" s="65">
        <f>SUM(C75:C75)</f>
        <v>1795</v>
      </c>
      <c r="D74" s="66">
        <f>IF(ISERROR(B74-C74),"n/a",B74-C74)</f>
        <v>256</v>
      </c>
      <c r="E74" s="67">
        <f>IF(ISERROR(D74/C74),"n/a",(D74/C74))</f>
        <v>0.14261838440111421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2051</v>
      </c>
      <c r="C75" s="65">
        <f>C76+C81+C79</f>
        <v>1795</v>
      </c>
      <c r="D75" s="66">
        <f t="shared" ref="D75:D86" si="141">IF(ISERROR(B75-C75),"n/a",B75-C75)</f>
        <v>256</v>
      </c>
      <c r="E75" s="67">
        <f t="shared" ref="E75:E86" si="142">IF(ISERROR(D75/C75),"n/a",(D75/C75))</f>
        <v>0.14261838440111421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1817</v>
      </c>
      <c r="C76" s="92">
        <f>SUM(C77:C78)</f>
        <v>1503</v>
      </c>
      <c r="D76" s="93">
        <f t="shared" si="141"/>
        <v>314</v>
      </c>
      <c r="E76" s="94">
        <f t="shared" si="142"/>
        <v>0.20891550232867598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1817</v>
      </c>
      <c r="C77" s="269">
        <v>1503</v>
      </c>
      <c r="D77" s="270">
        <f>IF(ISERROR(B77-C77),"n/a",B77-C77)</f>
        <v>314</v>
      </c>
      <c r="E77" s="271">
        <f>IF(ISERROR(D77/C77),"n/a",(D77/C77))</f>
        <v>0.20891550232867598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216</v>
      </c>
      <c r="C79" s="107">
        <f>C80</f>
        <v>275</v>
      </c>
      <c r="D79" s="108">
        <f>IF(ISERROR(B79-C79),"n/a",B79-C79)</f>
        <v>-59</v>
      </c>
      <c r="E79" s="109">
        <f>IF(ISERROR(D79/C79),"n/a",(D79/C79))</f>
        <v>-0.21454545454545454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216</v>
      </c>
      <c r="C80" s="119">
        <v>275</v>
      </c>
      <c r="D80" s="120">
        <f>IF(ISERROR(B80-C80),"n/a",B80-C80)</f>
        <v>-59</v>
      </c>
      <c r="E80" s="121">
        <f>IF(ISERROR(D80/C80),"n/a",(D80/C80))</f>
        <v>-0.21454545454545454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431</v>
      </c>
      <c r="C83" s="65">
        <f>C84+C91</f>
        <v>284</v>
      </c>
      <c r="D83" s="66">
        <f t="shared" si="141"/>
        <v>147</v>
      </c>
      <c r="E83" s="67">
        <f t="shared" si="142"/>
        <v>0.51760563380281688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321</v>
      </c>
      <c r="C84" s="65">
        <f>C85+C89+C87</f>
        <v>198</v>
      </c>
      <c r="D84" s="66">
        <f t="shared" si="141"/>
        <v>123</v>
      </c>
      <c r="E84" s="67">
        <f t="shared" si="142"/>
        <v>0.62121212121212122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288</v>
      </c>
      <c r="C85" s="93">
        <f>C86</f>
        <v>185</v>
      </c>
      <c r="D85" s="93">
        <f t="shared" si="141"/>
        <v>103</v>
      </c>
      <c r="E85" s="94">
        <f t="shared" si="142"/>
        <v>0.55675675675675673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288</v>
      </c>
      <c r="C86" s="269">
        <v>185</v>
      </c>
      <c r="D86" s="202">
        <f t="shared" si="141"/>
        <v>103</v>
      </c>
      <c r="E86" s="267">
        <f t="shared" si="142"/>
        <v>0.55675675675675673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110</v>
      </c>
      <c r="C91" s="65">
        <f>C92+C97+C95</f>
        <v>86</v>
      </c>
      <c r="D91" s="66">
        <f t="shared" si="155"/>
        <v>24</v>
      </c>
      <c r="E91" s="67">
        <f t="shared" si="156"/>
        <v>0.27906976744186046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100</v>
      </c>
      <c r="C92" s="92">
        <f>SUM(C93:C94)</f>
        <v>84</v>
      </c>
      <c r="D92" s="93">
        <f t="shared" si="155"/>
        <v>16</v>
      </c>
      <c r="E92" s="94">
        <f t="shared" si="156"/>
        <v>0.19047619047619047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100</v>
      </c>
      <c r="C93" s="269">
        <v>84</v>
      </c>
      <c r="D93" s="270">
        <f>IF(ISERROR(B93-C93),"n/a",B93-C93)</f>
        <v>16</v>
      </c>
      <c r="E93" s="271">
        <f>IF(ISERROR(D93/C93),"n/a",(D93/C93))</f>
        <v>0.19047619047619047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1" spans="1:22" s="83" customFormat="1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302"/>
    </row>
    <row r="102" spans="1:22" s="83" customForma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302"/>
    </row>
    <row r="103" spans="1:22" s="83" customForma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21" spans="1:22" s="83" customForma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302"/>
    </row>
    <row r="130" spans="1:22" s="83" customForma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302"/>
    </row>
    <row r="131" spans="1:22" s="83" customForma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302"/>
    </row>
    <row r="132" spans="1:22" s="83" customForma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302"/>
    </row>
    <row r="133" spans="1:22" s="83" customFormat="1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2/5/2021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February 5,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2/5/21</v>
      </c>
      <c r="C8" s="349" t="str">
        <f>Summary!C7</f>
        <v>as of 2/5/20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>
        <f>IF(ISERROR(Summary!C48/Summary!C10),"n/a",Summary!C48/Summary!C10)</f>
        <v>0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</v>
      </c>
      <c r="C16" s="10">
        <f>IF(ISERROR(Summary!C53/Summary!C15),"n/a",Summary!C53/Summary!C15)</f>
        <v>0</v>
      </c>
      <c r="D16" s="12">
        <f>IF(ISERROR(B16-C16),"n/a",B16-C16)</f>
        <v>0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>
        <f>IF(ISERROR(Summary!C51/Summary!C13),"n/a",Summary!C51/Summary!C13)</f>
        <v>0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2/5/21</v>
      </c>
      <c r="C36" s="349" t="str">
        <f>Summary!C7</f>
        <v>as of 2/5/20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2/5/2021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February 5,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2/5/21</v>
      </c>
      <c r="C9" s="351" t="str">
        <f>Summary!C7</f>
        <v>as of 2/5/20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>
        <f>IF(ISERROR(College!G13/College!C13),"n/a",College!G13/College!C13)</f>
        <v>0</v>
      </c>
      <c r="D11" s="12">
        <f>IF(ISERROR(B11-C11),"n/a",B11-C11)</f>
        <v>0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</v>
      </c>
      <c r="C17" s="10">
        <f>IF(ISERROR(College!G17/College!C17),"n/a",College!G17/College!C17)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>
        <f>IF(ISERROR(College!G15/College!C15),"n/a",College!G15/College!C15)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>
        <f>IF(ISERROR(College!G11/College!C11),"n/a",College!G11/College!C11)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2/5/21</v>
      </c>
      <c r="C36" s="349" t="str">
        <f>(Summary!C7)</f>
        <v>as of 2/5/20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2/5/2021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February 5,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2/5/21</v>
      </c>
      <c r="C9" s="351" t="str">
        <f>Summary!C7</f>
        <v>as of 2/5/20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</v>
      </c>
      <c r="C11" s="10">
        <f>IF(ISERROR(College!G29/College!C29),"n/a",College!G29/College!C29)</f>
        <v>0</v>
      </c>
      <c r="D11" s="12">
        <f>IF(ISERROR(B11-C11),"n/a",B11-C11)</f>
        <v>0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</v>
      </c>
      <c r="C17" s="10">
        <f>IF(ISERROR(College!G33/College!C33),"n/a",College!G33/College!C33)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>
        <f>IF(ISERROR(College!G31/College!C31),"n/a",College!G31/College!C31)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2/5/21</v>
      </c>
      <c r="C36" s="349" t="str">
        <f>(Summary!C7)</f>
        <v>as of 2/5/20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2/5/2021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2/5/21</v>
      </c>
      <c r="C9" s="351" t="str">
        <f>Summary!C7</f>
        <v>as of 2/5/20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</v>
      </c>
      <c r="C11" s="10">
        <f>IF(ISERROR(College!G45/College!C45),"n/a",College!G45/College!C45)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</v>
      </c>
      <c r="C17" s="10">
        <f>IF(ISERROR(College!G49/College!C49),"n/a",College!G49/College!C49)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2/5/21</v>
      </c>
      <c r="C36" s="349" t="str">
        <f>(Summary!C7)</f>
        <v>as of 2/5/20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2/5/2021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2/5/21</v>
      </c>
      <c r="C9" s="351" t="str">
        <f>Summary!C7</f>
        <v>as of 2/5/20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</v>
      </c>
      <c r="C11" s="10">
        <f>IF(ISERROR(College!G61/College!C61),"n/a",College!G61/College!C61)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</v>
      </c>
      <c r="C17" s="10">
        <f>IF(ISERROR(College!G65/College!C65),"n/a",College!G65/College!C65)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</v>
      </c>
      <c r="C23" s="10">
        <f>IF(ISERROR(College!G63/College!C63),"n/a",College!G63/College!C63)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</v>
      </c>
      <c r="C29" s="10">
        <f>IF(ISERROR(College!G59/College!C59),"n/a",College!G59/College!C59)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2/5/21</v>
      </c>
      <c r="C36" s="349" t="str">
        <f>(Summary!C7)</f>
        <v>as of 2/5/20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>
        <f>IF(ISERROR(College!G71/College!C71),"n/a",College!G71/College!C71)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2/5/2021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2/5/21</v>
      </c>
      <c r="C9" s="349" t="str">
        <f>(Summary!C7)</f>
        <v>as of 2/5/20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14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14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14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2/5/2021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2/5/21</v>
      </c>
      <c r="C9" s="351" t="str">
        <f>Summary!C7</f>
        <v>as of 2/5/20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</v>
      </c>
      <c r="C11" s="10">
        <f>IF(ISERROR(College!G86/College!C86),"n/a",College!G86/College!C86)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</v>
      </c>
      <c r="C17" s="10">
        <f>IF(ISERROR(College!G90/College!C90),"n/a",College!G90/College!C90)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</v>
      </c>
      <c r="C23" s="10">
        <f>IF(ISERROR(College!G88/College!C88),"n/a",College!G88/College!C88)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</v>
      </c>
      <c r="C29" s="10">
        <f>IF(ISERROR(College!G84/College!C84),"n/a",College!G84/College!C84)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2/5/21</v>
      </c>
      <c r="C36" s="349" t="str">
        <f>(Summary!C7)</f>
        <v>as of 2/5/20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0</v>
      </c>
      <c r="C57" s="10">
        <f>IF(ISERROR(College!G96/College!C96),"n/a",College!G96/College!C96)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2/5/2021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ca7bfdcf-1463-48ab-aff7-245b8ac76c12"/>
    <ds:schemaRef ds:uri="http://purl.org/dc/dcmitype/"/>
    <ds:schemaRef ds:uri="7b0d7e73-53c3-49f5-853f-2cb02a030650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2021-02-05T15:44:20Z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