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<sst xmlns="http://schemas.openxmlformats.org/spreadsheetml/2006/main" count="921" uniqueCount="90">
  <si>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</si>
  <si>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</si>
  <si>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</si>
  <si>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</si>
  <si>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</si>
  <si>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</si>
  <si>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</si>
  <si>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</si>
  <si>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</si>
  <si>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</si>
  <si>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</si>
  <si>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</si>
  <si>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</si>
  <si>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</si>
  <si>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</si>
  <si>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</si>
  <si>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</si>
  <si>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</si>
  <si>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</si>
  <si>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</si>
  <si>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</si>
  <si>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</si>
  <si>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</si>
  <si>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</si>
  <si>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</si>
  <si>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</si>
  <si>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</si>
  <si>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</si>
  <si>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</si>
  <si>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</si>
  <si>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</si>
  <si>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</si>
  <si>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</si>
  <si>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</si>
  <si>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</si>
  <si>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</si>
  <si>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</si>
  <si>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</si>
  <si>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</si>
  <si>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</si>
  <si>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</si>
  <si>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</si>
  <si>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</si>
  <si>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</si>
  <si>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</si>
  <si>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</si>
  <si>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</si>
  <si>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</si>
  <si>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</si>
  <si>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</si>
  <si>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</si>
  <si>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</si>
  <si>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</si>
  <si>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</si>
  <si>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</si>
  <si>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</si>
  <si>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</si>
  <si>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</si>
  <si>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</si>
  <si>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</si>
  <si>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</si>
  <si>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</si>
  <si>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</si>
  <si>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</si>
  <si>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</si>
  <si>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</si>
  <si>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</si>
  <si>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</si>
  <si>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</si>
  <si>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</si>
  <si>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</si>
  <si>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</si>
  <si>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</si>
  <si>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</si>
  <si>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</si>
  <si>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</si>
  <si>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</si>
  <si>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</si>
  <si>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</si>
  <si>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</si>
  <si>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</si>
  <si>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as of Friday, January 22, 2021</t>
  </si>
  <si>
    <t>Fall 2020</t>
  </si>
  <si>
    <t>as of 1/22/21</t>
  </si>
  <si>
    <t>as of 1/22/20</t>
  </si>
  <si>
    <t>Fall 2021 Enrollment Targets</t>
  </si>
  <si>
    <t>CA Resident Freshman = 4750</t>
  </si>
  <si>
    <t>CA Resident Transfer = 2000</t>
  </si>
  <si>
    <t>Nonresident Freshman = TBD</t>
  </si>
  <si>
    <t>Nonresident Transfer =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</si>
</sst>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52556</v>
      </c>
      <c r="C9" s="84">
        <f>(C10+C14+C12)</f>
        <v>49253</v>
      </c>
      <c r="D9" s="84">
        <f>IF(ISERROR(B9-C9),"n/a",B9-C9)</f>
        <v>3303</v>
      </c>
      <c r="E9" s="156">
        <f>IF(ISERROR(D9/C9),"n/a",(D9/C9))</f>
        <v>6.706190485858729E-2</v>
      </c>
    </row>
    <row r="10" spans="1:7" x14ac:dyDescent="0.2">
      <c r="A10" s="157" t="s">
        <v>31</v>
      </c>
      <c r="B10" s="210">
        <f>B11</f>
        <v>45545</v>
      </c>
      <c r="C10" s="210">
        <f>C11</f>
        <v>43306</v>
      </c>
      <c r="D10" s="7">
        <f t="shared" ref="D10:D16" si="0">IF(ISERROR(B10-C10),"n/a",B10-C10)</f>
        <v>2239</v>
      </c>
      <c r="E10" s="158">
        <f t="shared" ref="E10:E16" si="1">IF(ISERROR(D10/C10),"n/a",(D10/C10))</f>
        <v>5.1701842700780494E-2</v>
      </c>
    </row>
    <row r="11" spans="1:7" x14ac:dyDescent="0.2">
      <c r="A11" s="159" t="s">
        <v>32</v>
      </c>
      <c r="B11" s="280">
        <v>45545</v>
      </c>
      <c r="C11" s="280">
        <v>43306</v>
      </c>
      <c r="D11" s="282">
        <f t="shared" ref="D11" si="2">IF(ISERROR(B11-C11),"n/a",B11-C11)</f>
        <v>2239</v>
      </c>
      <c r="E11" s="283">
        <f t="shared" ref="E11" si="3">IF(ISERROR(D11/C11),"n/a",(D11/C11))</f>
        <v>5.1701842700780494E-2</v>
      </c>
    </row>
    <row r="12" spans="1:7" x14ac:dyDescent="0.2">
      <c r="A12" s="157" t="s">
        <v>30</v>
      </c>
      <c r="B12" s="28">
        <f>B13</f>
        <v>4726</v>
      </c>
      <c r="C12" s="210">
        <f>C13</f>
        <v>4507</v>
      </c>
      <c r="D12" s="7">
        <f>IF(ISERROR(B12-C12),"n/a",B12-C12)</f>
        <v>219</v>
      </c>
      <c r="E12" s="158">
        <f>IF(ISERROR(D12/C12),"n/a",(D12/C12))</f>
        <v>4.8591080541380074E-2</v>
      </c>
    </row>
    <row r="13" spans="1:7" x14ac:dyDescent="0.2">
      <c r="A13" s="159" t="s">
        <v>32</v>
      </c>
      <c r="B13" s="211">
        <v>4726</v>
      </c>
      <c r="C13" s="211">
        <v>4507</v>
      </c>
      <c r="D13" s="6">
        <f>IF(ISERROR(B13-C13),"n/a",B13-C13)</f>
        <v>219</v>
      </c>
      <c r="E13" s="160">
        <f>IF(ISERROR(D13/C13),"n/a",(D13/C13))</f>
        <v>4.8591080541380074E-2</v>
      </c>
    </row>
    <row r="14" spans="1:7" x14ac:dyDescent="0.2">
      <c r="A14" s="157" t="s">
        <v>33</v>
      </c>
      <c r="B14" s="28">
        <f>B15</f>
        <v>2285</v>
      </c>
      <c r="C14" s="28">
        <f>C15</f>
        <v>1440</v>
      </c>
      <c r="D14" s="7">
        <f t="shared" si="0"/>
        <v>845</v>
      </c>
      <c r="E14" s="158">
        <f t="shared" si="1"/>
        <v>0.58680555555555558</v>
      </c>
    </row>
    <row r="15" spans="1:7" x14ac:dyDescent="0.2">
      <c r="A15" s="159" t="s">
        <v>32</v>
      </c>
      <c r="B15" s="211">
        <v>2285</v>
      </c>
      <c r="C15" s="211">
        <v>1440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14432</v>
      </c>
      <c r="C16" s="84">
        <f>(C17+C23+C20)</f>
        <v>13636</v>
      </c>
      <c r="D16" s="84">
        <f t="shared" si="0"/>
        <v>796</v>
      </c>
      <c r="E16" s="156">
        <f t="shared" si="1"/>
        <v>5.8374889997066588E-2</v>
      </c>
    </row>
    <row r="17" spans="1:5" x14ac:dyDescent="0.2">
      <c r="A17" s="157" t="s">
        <v>31</v>
      </c>
      <c r="B17" s="210">
        <f>SUM(B18:B19)</f>
        <v>12953</v>
      </c>
      <c r="C17" s="210">
        <f>SUM(C18:C19)</f>
        <v>12007</v>
      </c>
      <c r="D17" s="7">
        <f t="shared" ref="D17:D23" si="4">IF(ISERROR(B17-C17),"n/a",B17-C17)</f>
        <v>946</v>
      </c>
      <c r="E17" s="158">
        <f t="shared" ref="E17:E24" si="5">IF(ISERROR(D17/C17),"n/a",(D17/C17))</f>
        <v>7.878737403181478E-2</v>
      </c>
    </row>
    <row r="18" spans="1:5" x14ac:dyDescent="0.2">
      <c r="A18" s="159" t="s">
        <v>32</v>
      </c>
      <c r="B18" s="280">
        <v>12953</v>
      </c>
      <c r="C18" s="281">
        <v>12007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1267</v>
      </c>
      <c r="C20" s="28">
        <f>C21+C22</f>
        <v>1472</v>
      </c>
      <c r="D20" s="7">
        <f>IF(ISERROR(B20-C20),"n/a",B20-C20)</f>
        <v>-205</v>
      </c>
      <c r="E20" s="158">
        <f>IF(ISERROR(D20/C20),"n/a",(D20/C20))</f>
        <v>-0.13926630434782608</v>
      </c>
    </row>
    <row r="21" spans="1:5" x14ac:dyDescent="0.2">
      <c r="A21" s="159" t="s">
        <v>32</v>
      </c>
      <c r="B21" s="211">
        <v>1267</v>
      </c>
      <c r="C21" s="211">
        <v>1472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212</v>
      </c>
      <c r="C23" s="28">
        <f>C24</f>
        <v>157</v>
      </c>
      <c r="D23" s="7">
        <f t="shared" si="4"/>
        <v>55</v>
      </c>
      <c r="E23" s="158">
        <f t="shared" si="5"/>
        <v>0.3503184713375796</v>
      </c>
    </row>
    <row r="24" spans="1:5" x14ac:dyDescent="0.2">
      <c r="A24" s="159" t="s">
        <v>32</v>
      </c>
      <c r="B24" s="211">
        <v>212</v>
      </c>
      <c r="C24" s="211">
        <v>157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66988</v>
      </c>
      <c r="C25" s="84">
        <f>(C9+C16)</f>
        <v>62889</v>
      </c>
      <c r="D25" s="84">
        <f>IF(ISERROR(B25-C25),"n/a",B25-C25)</f>
        <v>4099</v>
      </c>
      <c r="E25" s="156">
        <f>IF(ISERROR(D25/C25),"n/a",(D25/C25))</f>
        <v>6.5178330073621782E-2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50470</v>
      </c>
      <c r="C28" s="84">
        <f>(C29+C33+C31)</f>
        <v>45793</v>
      </c>
      <c r="D28" s="84">
        <f t="shared" ref="D28:D44" si="6">IF(ISERROR(B28-C28),"n/a",B28-C28)</f>
        <v>4677</v>
      </c>
      <c r="E28" s="156">
        <f t="shared" ref="E28:E44" si="7">IF(ISERROR(D28/C28),"n/a",(D28/C28))</f>
        <v>0.1021335138558295</v>
      </c>
    </row>
    <row r="29" spans="1:5" x14ac:dyDescent="0.2">
      <c r="A29" s="157" t="s">
        <v>31</v>
      </c>
      <c r="B29" s="210">
        <f>B30</f>
        <v>43809</v>
      </c>
      <c r="C29" s="210">
        <f>C30</f>
        <v>40536</v>
      </c>
      <c r="D29" s="7">
        <f t="shared" si="6"/>
        <v>3273</v>
      </c>
      <c r="E29" s="158">
        <f t="shared" si="7"/>
        <v>8.0743043220840735E-2</v>
      </c>
    </row>
    <row r="30" spans="1:5" x14ac:dyDescent="0.2">
      <c r="A30" s="159" t="s">
        <v>32</v>
      </c>
      <c r="B30" s="280">
        <v>43809</v>
      </c>
      <c r="C30" s="280">
        <v>40536</v>
      </c>
      <c r="D30" s="282">
        <f t="shared" ref="D30" si="8">IF(ISERROR(B30-C30),"n/a",B30-C30)</f>
        <v>3273</v>
      </c>
      <c r="E30" s="283">
        <f t="shared" ref="E30" si="9">IF(ISERROR(D30/C30),"n/a",(D30/C30))</f>
        <v>8.0743043220840735E-2</v>
      </c>
    </row>
    <row r="31" spans="1:5" x14ac:dyDescent="0.2">
      <c r="A31" s="157" t="s">
        <v>30</v>
      </c>
      <c r="B31" s="28">
        <f>B32</f>
        <v>4428</v>
      </c>
      <c r="C31" s="28">
        <f>C32</f>
        <v>3958</v>
      </c>
      <c r="D31" s="7">
        <f>IF(ISERROR(B31-C31),"n/a",B31-C31)</f>
        <v>470</v>
      </c>
      <c r="E31" s="158">
        <f>IF(ISERROR(D31/C31),"n/a",(D31/C31))</f>
        <v>0.11874684183931278</v>
      </c>
    </row>
    <row r="32" spans="1:5" x14ac:dyDescent="0.2">
      <c r="A32" s="159" t="s">
        <v>32</v>
      </c>
      <c r="B32" s="211">
        <v>4428</v>
      </c>
      <c r="C32" s="211">
        <v>3958</v>
      </c>
      <c r="D32" s="6">
        <f>IF(ISERROR(B32-C32),"n/a",B32-C32)</f>
        <v>470</v>
      </c>
      <c r="E32" s="160">
        <f>IF(ISERROR(D32/C32),"n/a",(D32/C32))</f>
        <v>0.11874684183931278</v>
      </c>
    </row>
    <row r="33" spans="1:5" x14ac:dyDescent="0.2">
      <c r="A33" s="157" t="s">
        <v>33</v>
      </c>
      <c r="B33" s="28">
        <f>B34</f>
        <v>2233</v>
      </c>
      <c r="C33" s="28">
        <f>C34</f>
        <v>1299</v>
      </c>
      <c r="D33" s="7">
        <f t="shared" si="6"/>
        <v>934</v>
      </c>
      <c r="E33" s="158">
        <f t="shared" si="7"/>
        <v>0.71901462663587379</v>
      </c>
    </row>
    <row r="34" spans="1:5" x14ac:dyDescent="0.2">
      <c r="A34" s="159" t="s">
        <v>32</v>
      </c>
      <c r="B34" s="211">
        <v>2233</v>
      </c>
      <c r="C34" s="211">
        <v>1299</v>
      </c>
      <c r="D34" s="6">
        <f t="shared" si="6"/>
        <v>934</v>
      </c>
      <c r="E34" s="160">
        <f t="shared" si="7"/>
        <v>0.71901462663587379</v>
      </c>
    </row>
    <row r="35" spans="1:5" x14ac:dyDescent="0.2">
      <c r="A35" s="155" t="s">
        <v>8</v>
      </c>
      <c r="B35" s="84">
        <f>(B36+B42+B39)</f>
        <v>14350</v>
      </c>
      <c r="C35" s="84">
        <f>(C36+C42+C39)</f>
        <v>13612</v>
      </c>
      <c r="D35" s="84">
        <f t="shared" si="6"/>
        <v>738</v>
      </c>
      <c r="E35" s="156">
        <f t="shared" si="7"/>
        <v>5.4216867469879519E-2</v>
      </c>
    </row>
    <row r="36" spans="1:5" x14ac:dyDescent="0.2">
      <c r="A36" s="157" t="s">
        <v>31</v>
      </c>
      <c r="B36" s="210">
        <f>SUM(B37:B38)</f>
        <v>12873</v>
      </c>
      <c r="C36" s="210">
        <f>SUM(C37:C38)</f>
        <v>11987</v>
      </c>
      <c r="D36" s="7">
        <f t="shared" si="6"/>
        <v>886</v>
      </c>
      <c r="E36" s="158">
        <f t="shared" si="7"/>
        <v>7.3913406190039208E-2</v>
      </c>
    </row>
    <row r="37" spans="1:5" x14ac:dyDescent="0.2">
      <c r="A37" s="159" t="s">
        <v>32</v>
      </c>
      <c r="B37" s="280">
        <v>12873</v>
      </c>
      <c r="C37" s="281">
        <v>11987</v>
      </c>
      <c r="D37" s="282">
        <f t="shared" si="6"/>
        <v>886</v>
      </c>
      <c r="E37" s="283">
        <f t="shared" si="7"/>
        <v>7.3913406190039208E-2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1265</v>
      </c>
      <c r="C39" s="28">
        <f>C40+C41</f>
        <v>1469</v>
      </c>
      <c r="D39" s="7">
        <f>IF(ISERROR(B39-C39),"n/a",B39-C39)</f>
        <v>-204</v>
      </c>
      <c r="E39" s="158">
        <f>IF(ISERROR(D39/C39),"n/a",(D39/C39))</f>
        <v>-0.13886997957794417</v>
      </c>
    </row>
    <row r="40" spans="1:5" x14ac:dyDescent="0.2">
      <c r="A40" s="159" t="s">
        <v>32</v>
      </c>
      <c r="B40" s="211">
        <v>1265</v>
      </c>
      <c r="C40" s="211">
        <v>1469</v>
      </c>
      <c r="D40" s="6">
        <f>IF(ISERROR(B40-C40),"n/a",B40-C40)</f>
        <v>-204</v>
      </c>
      <c r="E40" s="160">
        <f>IF(ISERROR(D40/C40),"n/a",(D40/C40))</f>
        <v>-0.13886997957794417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212</v>
      </c>
      <c r="C42" s="28">
        <f>SUM(C43:C43)</f>
        <v>156</v>
      </c>
      <c r="D42" s="7">
        <f t="shared" si="6"/>
        <v>56</v>
      </c>
      <c r="E42" s="158">
        <f t="shared" si="7"/>
        <v>0.35897435897435898</v>
      </c>
    </row>
    <row r="43" spans="1:5" x14ac:dyDescent="0.2">
      <c r="A43" s="159" t="s">
        <v>32</v>
      </c>
      <c r="B43" s="211">
        <v>212</v>
      </c>
      <c r="C43" s="211">
        <v>156</v>
      </c>
      <c r="D43" s="6">
        <f t="shared" si="6"/>
        <v>56</v>
      </c>
      <c r="E43" s="160">
        <f t="shared" si="7"/>
        <v>0.35897435897435898</v>
      </c>
    </row>
    <row r="44" spans="1:5" x14ac:dyDescent="0.2">
      <c r="A44" s="161" t="s">
        <v>5</v>
      </c>
      <c r="B44" s="84">
        <f>(B28+B35)</f>
        <v>64820</v>
      </c>
      <c r="C44" s="84">
        <f>(C28+C35)</f>
        <v>59405</v>
      </c>
      <c r="D44" s="84">
        <f t="shared" si="6"/>
        <v>5415</v>
      </c>
      <c r="E44" s="156">
        <f t="shared" si="7"/>
        <v>9.115394327076845E-2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2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13" width="9.140625" style="330" hidden="1" customWidth="1"/>
    <col min="14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January 22,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5" t="s">
        <v>61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25">
      <c r="A7" s="433" t="s">
        <v>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25">
      <c r="B8" s="436" t="s">
        <v>40</v>
      </c>
      <c r="C8" s="436"/>
      <c r="D8" s="436" t="s">
        <v>41</v>
      </c>
      <c r="E8" s="436"/>
      <c r="F8" s="436" t="s">
        <v>44</v>
      </c>
      <c r="G8" s="436"/>
      <c r="H8" s="436" t="s">
        <v>42</v>
      </c>
      <c r="I8" s="436"/>
      <c r="J8" s="436" t="s">
        <v>38</v>
      </c>
      <c r="K8" s="436"/>
      <c r="L8" s="436" t="s">
        <v>39</v>
      </c>
      <c r="M8" s="436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1707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15248</v>
      </c>
      <c r="C12" s="341">
        <f t="shared" si="2"/>
        <v>13801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53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21437</v>
      </c>
      <c r="C14" s="341">
        <f t="shared" si="4"/>
        <v>21452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4766</v>
      </c>
      <c r="C16" s="341">
        <f t="shared" si="6"/>
        <v>4533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5582</v>
      </c>
      <c r="C18" s="341">
        <f t="shared" si="8"/>
        <v>4678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52556</v>
      </c>
      <c r="C19" s="359">
        <f t="shared" si="9"/>
        <v>49253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6" t="s">
        <v>61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25">
      <c r="A21" s="449" t="s">
        <v>8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25">
      <c r="B22" s="429" t="s">
        <v>40</v>
      </c>
      <c r="C22" s="429"/>
      <c r="D22" s="429" t="s">
        <v>41</v>
      </c>
      <c r="E22" s="429"/>
      <c r="F22" s="429" t="s">
        <v>44</v>
      </c>
      <c r="G22" s="429"/>
      <c r="H22" s="429" t="s">
        <v>42</v>
      </c>
      <c r="I22" s="429"/>
      <c r="J22" s="429" t="s">
        <v>38</v>
      </c>
      <c r="K22" s="429"/>
      <c r="L22" s="429" t="s">
        <v>39</v>
      </c>
      <c r="M22" s="429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559</v>
      </c>
      <c r="C24" s="341">
        <f t="shared" ref="C24:M24" si="11">SUM(C57,C88,C119,C150,C167,C197)</f>
        <v>517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3634</v>
      </c>
      <c r="C26" s="341">
        <f t="shared" si="12"/>
        <v>3159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5310</v>
      </c>
      <c r="C28" s="341">
        <f t="shared" si="12"/>
        <v>5030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1287</v>
      </c>
      <c r="C30" s="341">
        <f t="shared" si="12"/>
        <v>1489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2733</v>
      </c>
      <c r="C32" s="341">
        <f t="shared" si="12"/>
        <v>2443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14432</v>
      </c>
      <c r="C33" s="359">
        <f t="shared" ref="C33:M33" si="13">SUM(C24:C32)</f>
        <v>13636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66988</v>
      </c>
      <c r="C35" s="357">
        <f t="shared" si="14"/>
        <v>62889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3" t="s">
        <v>45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25">
      <c r="A40" s="433" t="s">
        <v>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25">
      <c r="B41" s="436" t="s">
        <v>40</v>
      </c>
      <c r="C41" s="436"/>
      <c r="D41" s="436" t="s">
        <v>41</v>
      </c>
      <c r="E41" s="436"/>
      <c r="F41" s="436" t="s">
        <v>44</v>
      </c>
      <c r="G41" s="436"/>
      <c r="H41" s="436" t="s">
        <v>42</v>
      </c>
      <c r="I41" s="436"/>
      <c r="J41" s="436" t="s">
        <v>38</v>
      </c>
      <c r="K41" s="436"/>
      <c r="L41" s="436" t="s">
        <v>39</v>
      </c>
      <c r="M41" s="436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324</v>
      </c>
      <c r="C43" s="341">
        <v>238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4521</v>
      </c>
      <c r="C45" s="341">
        <v>3710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3411</v>
      </c>
      <c r="C47" s="341">
        <v>3158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510</v>
      </c>
      <c r="C48" s="341">
        <v>462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894</v>
      </c>
      <c r="C49" s="341">
        <v>762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227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900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11236</v>
      </c>
      <c r="C52" s="344">
        <f t="shared" ref="C52:M52" si="15">SUM(C43:C51)</f>
        <v>9468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2" t="s">
        <v>45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25">
      <c r="A54" s="426" t="s">
        <v>8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25">
      <c r="B55" s="429" t="s">
        <v>40</v>
      </c>
      <c r="C55" s="429"/>
      <c r="D55" s="429" t="s">
        <v>41</v>
      </c>
      <c r="E55" s="429"/>
      <c r="F55" s="429" t="s">
        <v>44</v>
      </c>
      <c r="G55" s="429"/>
      <c r="H55" s="429" t="s">
        <v>42</v>
      </c>
      <c r="I55" s="429"/>
      <c r="J55" s="429" t="s">
        <v>38</v>
      </c>
      <c r="K55" s="429"/>
      <c r="L55" s="429" t="s">
        <v>39</v>
      </c>
      <c r="M55" s="429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69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979</v>
      </c>
      <c r="C59" s="341">
        <v>757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773</v>
      </c>
      <c r="C61" s="341">
        <v>776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150</v>
      </c>
      <c r="C62" s="341">
        <v>168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233</v>
      </c>
      <c r="C63" s="341">
        <v>226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547</v>
      </c>
      <c r="C65" s="341">
        <v>500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2819</v>
      </c>
      <c r="C66" s="353">
        <f t="shared" ref="C66:M66" si="16">SUM(C57:C65)</f>
        <v>2544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14055</v>
      </c>
      <c r="C67" s="355">
        <f t="shared" ref="C67:M67" si="17">SUM(C52,C66)</f>
        <v>12012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3" t="s">
        <v>46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25">
      <c r="A71" s="433" t="s">
        <v>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25">
      <c r="B72" s="436" t="s">
        <v>40</v>
      </c>
      <c r="C72" s="436"/>
      <c r="D72" s="436" t="s">
        <v>41</v>
      </c>
      <c r="E72" s="436"/>
      <c r="F72" s="436" t="s">
        <v>44</v>
      </c>
      <c r="G72" s="436"/>
      <c r="H72" s="436" t="s">
        <v>42</v>
      </c>
      <c r="I72" s="436"/>
      <c r="J72" s="436" t="s">
        <v>38</v>
      </c>
      <c r="K72" s="436"/>
      <c r="L72" s="436" t="s">
        <v>39</v>
      </c>
      <c r="M72" s="436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1126</v>
      </c>
      <c r="C74" s="341">
        <v>974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5929</v>
      </c>
      <c r="C76" s="341">
        <v>5506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28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11484</v>
      </c>
      <c r="C78" s="341">
        <v>11461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1112</v>
      </c>
      <c r="C79" s="341">
        <v>1065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2863</v>
      </c>
      <c r="C80" s="341">
        <v>2689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237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2747</v>
      </c>
      <c r="C82" s="341">
        <v>2279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25718</v>
      </c>
      <c r="C83" s="344">
        <f t="shared" ref="C83:M83" si="18">SUM(C74:C82)</f>
        <v>24257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2" t="s">
        <v>46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25">
      <c r="A85" s="426" t="s">
        <v>8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25">
      <c r="B86" s="429" t="s">
        <v>40</v>
      </c>
      <c r="C86" s="429"/>
      <c r="D86" s="429" t="s">
        <v>41</v>
      </c>
      <c r="E86" s="429"/>
      <c r="F86" s="429" t="s">
        <v>44</v>
      </c>
      <c r="G86" s="429"/>
      <c r="H86" s="429" t="s">
        <v>42</v>
      </c>
      <c r="I86" s="429"/>
      <c r="J86" s="429" t="s">
        <v>38</v>
      </c>
      <c r="K86" s="429"/>
      <c r="L86" s="429" t="s">
        <v>39</v>
      </c>
      <c r="M86" s="429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308</v>
      </c>
      <c r="C88" s="341">
        <v>288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1218</v>
      </c>
      <c r="C90" s="341">
        <v>1104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2785</v>
      </c>
      <c r="C92" s="341">
        <v>2785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348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688</v>
      </c>
      <c r="C94" s="341">
        <v>814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1178</v>
      </c>
      <c r="C96" s="341">
        <v>1092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6599</v>
      </c>
      <c r="C97" s="344">
        <f t="shared" ref="C97:M97" si="19">SUM(C88:C96)</f>
        <v>6520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32317</v>
      </c>
      <c r="C98" s="357">
        <f t="shared" ref="C98:M98" si="20">SUM(C83,C97)</f>
        <v>30777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3" t="s">
        <v>47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25">
      <c r="A102" s="433" t="s">
        <v>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25">
      <c r="B103" s="436" t="s">
        <v>40</v>
      </c>
      <c r="C103" s="436"/>
      <c r="D103" s="436" t="s">
        <v>41</v>
      </c>
      <c r="E103" s="436"/>
      <c r="F103" s="436" t="s">
        <v>44</v>
      </c>
      <c r="G103" s="436"/>
      <c r="H103" s="436" t="s">
        <v>42</v>
      </c>
      <c r="I103" s="436"/>
      <c r="J103" s="436" t="s">
        <v>38</v>
      </c>
      <c r="K103" s="436"/>
      <c r="L103" s="436" t="s">
        <v>39</v>
      </c>
      <c r="M103" s="436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530</v>
      </c>
      <c r="C105" s="341">
        <v>458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4557</v>
      </c>
      <c r="C107" s="341">
        <v>4396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5722</v>
      </c>
      <c r="C109" s="341">
        <v>6196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649</v>
      </c>
      <c r="C110" s="341">
        <v>787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925</v>
      </c>
      <c r="C111" s="341">
        <v>1017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171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1564</v>
      </c>
      <c r="C113" s="341">
        <v>1433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14259</v>
      </c>
      <c r="C114" s="344">
        <f t="shared" ref="C114:M114" si="21">SUM(C105:C113)</f>
        <v>14486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2" t="s">
        <v>47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25">
      <c r="A116" s="426" t="s">
        <v>8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25">
      <c r="B117" s="429" t="s">
        <v>40</v>
      </c>
      <c r="C117" s="429"/>
      <c r="D117" s="429" t="s">
        <v>41</v>
      </c>
      <c r="E117" s="429"/>
      <c r="F117" s="429" t="s">
        <v>44</v>
      </c>
      <c r="G117" s="429"/>
      <c r="H117" s="429" t="s">
        <v>42</v>
      </c>
      <c r="I117" s="429"/>
      <c r="J117" s="429" t="s">
        <v>38</v>
      </c>
      <c r="K117" s="429"/>
      <c r="L117" s="429" t="s">
        <v>39</v>
      </c>
      <c r="M117" s="429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89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666</v>
      </c>
      <c r="C121" s="341">
        <v>675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859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193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139</v>
      </c>
      <c r="C125" s="341">
        <v>152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637</v>
      </c>
      <c r="C127" s="341">
        <v>560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2695</v>
      </c>
      <c r="C128" s="344">
        <f t="shared" si="22"/>
        <v>2559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16954</v>
      </c>
      <c r="C129" s="357">
        <f t="shared" ref="C129:M129" si="23">SUM(C114,C128)</f>
        <v>17045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30" t="s">
        <v>70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25">
      <c r="A133" s="433" t="s">
        <v>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25">
      <c r="B134" s="436" t="s">
        <v>40</v>
      </c>
      <c r="C134" s="436"/>
      <c r="D134" s="436" t="s">
        <v>41</v>
      </c>
      <c r="E134" s="436"/>
      <c r="F134" s="436" t="s">
        <v>44</v>
      </c>
      <c r="G134" s="436"/>
      <c r="H134" s="436" t="s">
        <v>42</v>
      </c>
      <c r="I134" s="436"/>
      <c r="J134" s="436" t="s">
        <v>38</v>
      </c>
      <c r="K134" s="436"/>
      <c r="L134" s="436" t="s">
        <v>39</v>
      </c>
      <c r="M134" s="436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24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136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669</v>
      </c>
      <c r="C140" s="341">
        <v>547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58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39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1023</v>
      </c>
      <c r="C145" s="344">
        <f t="shared" ref="C145:M145" si="24">SUM(C136:C144)</f>
        <v>843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44" t="s">
        <v>70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25">
      <c r="A147" s="426" t="s">
        <v>8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25">
      <c r="B148" s="429" t="s">
        <v>40</v>
      </c>
      <c r="C148" s="429"/>
      <c r="D148" s="429" t="s">
        <v>41</v>
      </c>
      <c r="E148" s="429"/>
      <c r="F148" s="429" t="s">
        <v>44</v>
      </c>
      <c r="G148" s="429"/>
      <c r="H148" s="429" t="s">
        <v>42</v>
      </c>
      <c r="I148" s="429"/>
      <c r="J148" s="429" t="s">
        <v>38</v>
      </c>
      <c r="K148" s="429"/>
      <c r="L148" s="429" t="s">
        <v>39</v>
      </c>
      <c r="M148" s="429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17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95</v>
      </c>
      <c r="C154" s="341">
        <v>64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22</v>
      </c>
      <c r="C158" s="341">
        <v>22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162</v>
      </c>
      <c r="C159" s="344">
        <f t="shared" si="25"/>
        <v>131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1185</v>
      </c>
      <c r="C160" s="357">
        <f t="shared" ref="C160:M160" si="26">SUM(C145,C159)</f>
        <v>974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39" t="s">
        <v>74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25">
      <c r="A164" s="426" t="s">
        <v>8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25">
      <c r="B165" s="437" t="s">
        <v>40</v>
      </c>
      <c r="C165" s="438"/>
      <c r="D165" s="437" t="s">
        <v>41</v>
      </c>
      <c r="E165" s="438"/>
      <c r="F165" s="437" t="s">
        <v>44</v>
      </c>
      <c r="G165" s="438"/>
      <c r="H165" s="437" t="s">
        <v>42</v>
      </c>
      <c r="I165" s="438"/>
      <c r="J165" s="437" t="s">
        <v>38</v>
      </c>
      <c r="K165" s="438"/>
      <c r="L165" s="437" t="s">
        <v>39</v>
      </c>
      <c r="M165" s="43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589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641</v>
      </c>
      <c r="C171" s="341">
        <v>508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62</v>
      </c>
      <c r="C172" s="341">
        <v>92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332</v>
      </c>
      <c r="C175" s="341">
        <v>252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2048</v>
      </c>
      <c r="C176" s="359">
        <f t="shared" ref="C176:M176" si="27">SUM(C167:C175)</f>
        <v>1798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51" t="s">
        <v>76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25">
      <c r="A180" s="433" t="s">
        <v>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25">
      <c r="B181" s="436" t="s">
        <v>40</v>
      </c>
      <c r="C181" s="436"/>
      <c r="D181" s="436" t="s">
        <v>41</v>
      </c>
      <c r="E181" s="436"/>
      <c r="F181" s="436" t="s">
        <v>44</v>
      </c>
      <c r="G181" s="436"/>
      <c r="H181" s="436" t="s">
        <v>42</v>
      </c>
      <c r="I181" s="436"/>
      <c r="J181" s="436" t="s">
        <v>38</v>
      </c>
      <c r="K181" s="436"/>
      <c r="L181" s="436" t="s">
        <v>39</v>
      </c>
      <c r="M181" s="436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13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81</v>
      </c>
      <c r="C185" s="341">
        <v>53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151</v>
      </c>
      <c r="C187" s="341">
        <v>90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320</v>
      </c>
      <c r="C192" s="344">
        <f t="shared" ref="C192:M192" si="28">SUM(C183:C191)</f>
        <v>199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50" t="s">
        <v>76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25">
      <c r="A194" s="426" t="s">
        <v>8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25">
      <c r="B195" s="429" t="s">
        <v>40</v>
      </c>
      <c r="C195" s="429"/>
      <c r="D195" s="429" t="s">
        <v>41</v>
      </c>
      <c r="E195" s="429"/>
      <c r="F195" s="429" t="s">
        <v>44</v>
      </c>
      <c r="G195" s="429"/>
      <c r="H195" s="429" t="s">
        <v>42</v>
      </c>
      <c r="I195" s="429"/>
      <c r="J195" s="429" t="s">
        <v>38</v>
      </c>
      <c r="K195" s="429"/>
      <c r="L195" s="429" t="s">
        <v>39</v>
      </c>
      <c r="M195" s="429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22</v>
      </c>
      <c r="C199" s="341">
        <v>17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38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3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109</v>
      </c>
      <c r="C206" s="344">
        <f t="shared" si="29"/>
        <v>84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429</v>
      </c>
      <c r="C207" s="357">
        <f t="shared" ref="C207:M207" si="30">SUM(C192,C206)</f>
        <v>283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4" spans="1:13" x14ac:dyDescent="0.25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x14ac:dyDescent="0.25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x14ac:dyDescent="0.25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x14ac:dyDescent="0.25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x14ac:dyDescent="0.25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x14ac:dyDescent="0.25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x14ac:dyDescent="0.25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x14ac:dyDescent="0.25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x14ac:dyDescent="0.25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</sheetData>
  <sortState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78" t="s">
        <v>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ht="15.75" customHeight="1" x14ac:dyDescent="0.2">
      <c r="A2" s="378" t="s">
        <v>26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</row>
    <row r="3" spans="1:22" ht="15.75" x14ac:dyDescent="0.2">
      <c r="A3" s="393" t="str">
        <f>Summary!A3</f>
        <v>Fall 2021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</row>
    <row r="4" spans="1:22" ht="15.75" customHeight="1" x14ac:dyDescent="0.2">
      <c r="A4" s="393" t="str">
        <f>Summary!A4</f>
        <v>as of Friday, January 22, 2021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</row>
    <row r="5" spans="1:22" ht="16.5" thickBot="1" x14ac:dyDescent="0.25">
      <c r="A5" s="394"/>
      <c r="B5" s="394"/>
      <c r="C5" s="394"/>
      <c r="D5" s="394"/>
      <c r="E5" s="39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395" t="s">
        <v>34</v>
      </c>
      <c r="C6" s="396"/>
      <c r="D6" s="396"/>
      <c r="E6" s="397"/>
      <c r="F6" s="398" t="s">
        <v>36</v>
      </c>
      <c r="G6" s="399"/>
      <c r="H6" s="399"/>
      <c r="I6" s="400"/>
      <c r="J6" s="401" t="s">
        <v>28</v>
      </c>
      <c r="K6" s="402"/>
      <c r="L6" s="402"/>
      <c r="M6" s="403"/>
      <c r="N6" s="390" t="s">
        <v>27</v>
      </c>
      <c r="O6" s="391"/>
      <c r="P6" s="391"/>
      <c r="Q6" s="392"/>
      <c r="R6" s="379" t="s">
        <v>11</v>
      </c>
      <c r="S6" s="380"/>
      <c r="T6" s="380"/>
      <c r="U6" s="381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408" t="s">
        <v>24</v>
      </c>
      <c r="E7" s="410" t="s">
        <v>25</v>
      </c>
      <c r="F7" s="43" t="str">
        <f>B7</f>
        <v>Fall 2021</v>
      </c>
      <c r="G7" s="45" t="str">
        <f>C7</f>
        <v>Fall 2020</v>
      </c>
      <c r="H7" s="412" t="s">
        <v>24</v>
      </c>
      <c r="I7" s="414" t="s">
        <v>25</v>
      </c>
      <c r="J7" s="47" t="str">
        <f>B7</f>
        <v>Fall 2021</v>
      </c>
      <c r="K7" s="49" t="str">
        <f>G7</f>
        <v>Fall 2020</v>
      </c>
      <c r="L7" s="386" t="s">
        <v>24</v>
      </c>
      <c r="M7" s="388" t="s">
        <v>25</v>
      </c>
      <c r="N7" s="51" t="str">
        <f>B7</f>
        <v>Fall 2021</v>
      </c>
      <c r="O7" s="53" t="str">
        <f>B7</f>
        <v>Fall 2021</v>
      </c>
      <c r="P7" s="404" t="s">
        <v>24</v>
      </c>
      <c r="Q7" s="406" t="s">
        <v>25</v>
      </c>
      <c r="R7" s="131" t="str">
        <f>B7</f>
        <v>Fall 2021</v>
      </c>
      <c r="S7" s="132" t="str">
        <f>C7</f>
        <v>Fall 2020</v>
      </c>
      <c r="T7" s="382" t="s">
        <v>24</v>
      </c>
      <c r="U7" s="384" t="s">
        <v>25</v>
      </c>
    </row>
    <row r="8" spans="1:22" ht="30.75" thickBot="1" x14ac:dyDescent="0.25">
      <c r="A8" s="328"/>
      <c r="B8" s="42" t="str">
        <f>Summary!B7</f>
        <v>as of 1/22/21</v>
      </c>
      <c r="C8" s="42" t="str">
        <f>Summary!C7</f>
        <v>as of 1/22/20</v>
      </c>
      <c r="D8" s="409"/>
      <c r="E8" s="411"/>
      <c r="F8" s="44" t="str">
        <f>B8</f>
        <v>as of 1/22/21</v>
      </c>
      <c r="G8" s="46" t="str">
        <f>C8</f>
        <v>as of 1/22/20</v>
      </c>
      <c r="H8" s="413"/>
      <c r="I8" s="415"/>
      <c r="J8" s="48" t="str">
        <f>F8</f>
        <v>as of 1/22/21</v>
      </c>
      <c r="K8" s="50" t="str">
        <f>G8</f>
        <v>as of 1/22/20</v>
      </c>
      <c r="L8" s="387"/>
      <c r="M8" s="389"/>
      <c r="N8" s="52" t="str">
        <f>J8</f>
        <v>as of 1/22/21</v>
      </c>
      <c r="O8" s="54" t="str">
        <f>K8</f>
        <v>as of 1/22/20</v>
      </c>
      <c r="P8" s="405"/>
      <c r="Q8" s="407"/>
      <c r="R8" s="133" t="str">
        <f>N8</f>
        <v>as of 1/22/21</v>
      </c>
      <c r="S8" s="134" t="str">
        <f>O8</f>
        <v>as of 1/22/20</v>
      </c>
      <c r="T8" s="383"/>
      <c r="U8" s="385"/>
    </row>
    <row r="9" spans="1:22" s="80" customFormat="1" ht="15.75" thickBot="1" x14ac:dyDescent="0.25">
      <c r="A9" s="213" t="s">
        <v>29</v>
      </c>
      <c r="B9" s="55">
        <f>B26+B74+B42+B10+B58+B83</f>
        <v>66988</v>
      </c>
      <c r="C9" s="55">
        <f>C26+C74+C42+C10+C58+C83</f>
        <v>62889</v>
      </c>
      <c r="D9" s="55">
        <f t="shared" ref="D9" si="0">IF(ISERROR(B9-C9),"n/a",B9-C9)</f>
        <v>4099</v>
      </c>
      <c r="E9" s="56">
        <f t="shared" ref="E9" si="1">IF(ISERROR(D9/C9),"n/a",(D9/C9))</f>
        <v>6.5178330073621782E-2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14055</v>
      </c>
      <c r="C10" s="65">
        <f>C11+C18</f>
        <v>12012</v>
      </c>
      <c r="D10" s="66">
        <f t="shared" ref="D10:D25" si="9">IF(ISERROR(B10-C10),"n/a",B10-C10)</f>
        <v>2043</v>
      </c>
      <c r="E10" s="67">
        <f t="shared" ref="E10:E25" si="10">IF(ISERROR(D10/C10),"n/a",(D10/C10))</f>
        <v>0.17007992007992007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11236</v>
      </c>
      <c r="C11" s="65">
        <f>C12+C14+C16</f>
        <v>9468</v>
      </c>
      <c r="D11" s="66">
        <f t="shared" si="9"/>
        <v>1768</v>
      </c>
      <c r="E11" s="67">
        <f t="shared" si="10"/>
        <v>0.18673426277989016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9885</v>
      </c>
      <c r="C12" s="107">
        <f>C13</f>
        <v>8436</v>
      </c>
      <c r="D12" s="108">
        <f t="shared" ref="D12:D15" si="19">IF(ISERROR(B12-C12),"n/a",B12-C12)</f>
        <v>1449</v>
      </c>
      <c r="E12" s="109">
        <f t="shared" ref="E12:E15" si="20">IF(ISERROR(D12/C12),"n/a",(D12/C12))</f>
        <v>0.17176386913229019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9885</v>
      </c>
      <c r="C13" s="312">
        <v>8436</v>
      </c>
      <c r="D13" s="120">
        <f t="shared" si="19"/>
        <v>1449</v>
      </c>
      <c r="E13" s="321">
        <f t="shared" si="20"/>
        <v>0.17176386913229019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889</v>
      </c>
      <c r="C14" s="107">
        <f>C15</f>
        <v>759</v>
      </c>
      <c r="D14" s="108">
        <f t="shared" si="19"/>
        <v>130</v>
      </c>
      <c r="E14" s="109">
        <f t="shared" si="20"/>
        <v>0.17127799736495389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889</v>
      </c>
      <c r="C15" s="119">
        <v>759</v>
      </c>
      <c r="D15" s="120">
        <f t="shared" si="19"/>
        <v>130</v>
      </c>
      <c r="E15" s="121">
        <f t="shared" si="20"/>
        <v>0.17127799736495389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462</v>
      </c>
      <c r="C16" s="107">
        <f>C17</f>
        <v>273</v>
      </c>
      <c r="D16" s="108">
        <f t="shared" si="9"/>
        <v>189</v>
      </c>
      <c r="E16" s="109">
        <f t="shared" si="10"/>
        <v>0.69230769230769229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462</v>
      </c>
      <c r="C17" s="119">
        <v>273</v>
      </c>
      <c r="D17" s="120">
        <f t="shared" si="9"/>
        <v>189</v>
      </c>
      <c r="E17" s="121">
        <f t="shared" si="10"/>
        <v>0.69230769230769229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2819</v>
      </c>
      <c r="C18" s="65">
        <f>C19+C22+C24</f>
        <v>2544</v>
      </c>
      <c r="D18" s="66">
        <f t="shared" si="9"/>
        <v>275</v>
      </c>
      <c r="E18" s="67">
        <f t="shared" si="10"/>
        <v>0.10809748427672956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2545</v>
      </c>
      <c r="C19" s="258">
        <f>SUM(C20:C21)</f>
        <v>2295</v>
      </c>
      <c r="D19" s="247">
        <f t="shared" si="9"/>
        <v>250</v>
      </c>
      <c r="E19" s="248">
        <f t="shared" si="10"/>
        <v>0.10893246187363835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2545</v>
      </c>
      <c r="C20" s="119">
        <v>2295</v>
      </c>
      <c r="D20" s="202">
        <f t="shared" si="9"/>
        <v>250</v>
      </c>
      <c r="E20" s="267">
        <f t="shared" si="10"/>
        <v>0.10893246187363835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227</v>
      </c>
      <c r="C22" s="107">
        <f>C23</f>
        <v>223</v>
      </c>
      <c r="D22" s="108">
        <f>IF(ISERROR(B22-C22),"n/a",B22-C22)</f>
        <v>4</v>
      </c>
      <c r="E22" s="109">
        <f>IF(ISERROR(D22/C22),"n/a",(D22/C22))</f>
        <v>1.7937219730941704E-2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227</v>
      </c>
      <c r="C23" s="119">
        <v>223</v>
      </c>
      <c r="D23" s="108">
        <f>IF(ISERROR(B23-C23),"n/a",B23-C23)</f>
        <v>4</v>
      </c>
      <c r="E23" s="121">
        <f>IF(ISERROR(D23/C23),"n/a",(D23/C23))</f>
        <v>1.7937219730941704E-2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32317</v>
      </c>
      <c r="C26" s="65">
        <f>C27+C34</f>
        <v>30777</v>
      </c>
      <c r="D26" s="66">
        <f t="shared" ref="D26:D33" si="33">IF(ISERROR(B26-C26),"n/a",B26-C26)</f>
        <v>1540</v>
      </c>
      <c r="E26" s="67">
        <f t="shared" ref="E26:E33" si="34">IF(ISERROR(D26/C26),"n/a",(D26/C26))</f>
        <v>5.0037365565194787E-2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25718</v>
      </c>
      <c r="C27" s="65">
        <f>C28+C32+C30</f>
        <v>24257</v>
      </c>
      <c r="D27" s="66">
        <f t="shared" si="33"/>
        <v>1461</v>
      </c>
      <c r="E27" s="67">
        <f t="shared" si="34"/>
        <v>6.0230036690439873E-2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21649</v>
      </c>
      <c r="C28" s="107">
        <f>C29</f>
        <v>20804</v>
      </c>
      <c r="D28" s="108">
        <f t="shared" ref="D28" si="43">IF(ISERROR(B28-C28),"n/a",B28-C28)</f>
        <v>845</v>
      </c>
      <c r="E28" s="109">
        <f t="shared" ref="E28" si="44">IF(ISERROR(D28/C28),"n/a",(D28/C28))</f>
        <v>4.061718900211498E-2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21649</v>
      </c>
      <c r="C29" s="269">
        <v>20804</v>
      </c>
      <c r="D29" s="270">
        <f t="shared" ref="D29" si="53">IF(ISERROR(B29-C29),"n/a",B29-C29)</f>
        <v>845</v>
      </c>
      <c r="E29" s="271">
        <f t="shared" ref="E29" si="54">IF(ISERROR(D29/C29),"n/a",(D29/C29))</f>
        <v>4.061718900211498E-2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2837</v>
      </c>
      <c r="C30" s="107">
        <f>C31</f>
        <v>2670</v>
      </c>
      <c r="D30" s="108">
        <f t="shared" si="33"/>
        <v>167</v>
      </c>
      <c r="E30" s="109">
        <f t="shared" si="34"/>
        <v>6.2546816479400746E-2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2837</v>
      </c>
      <c r="C31" s="119">
        <v>2670</v>
      </c>
      <c r="D31" s="120">
        <f t="shared" si="33"/>
        <v>167</v>
      </c>
      <c r="E31" s="121">
        <f t="shared" si="34"/>
        <v>6.2546816479400746E-2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1232</v>
      </c>
      <c r="C32" s="107">
        <f>C33</f>
        <v>783</v>
      </c>
      <c r="D32" s="108">
        <f t="shared" si="33"/>
        <v>449</v>
      </c>
      <c r="E32" s="109">
        <f t="shared" si="34"/>
        <v>0.57343550446998726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1232</v>
      </c>
      <c r="C33" s="119">
        <v>783</v>
      </c>
      <c r="D33" s="120">
        <f t="shared" si="33"/>
        <v>449</v>
      </c>
      <c r="E33" s="121">
        <f t="shared" si="34"/>
        <v>0.57343550446998726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6599</v>
      </c>
      <c r="C34" s="65">
        <f>C35+C40+C38</f>
        <v>6520</v>
      </c>
      <c r="D34" s="66">
        <f t="shared" ref="D34" si="63">IF(ISERROR(B34-C34),"n/a",B34-C34)</f>
        <v>79</v>
      </c>
      <c r="E34" s="67">
        <f t="shared" ref="E34" si="64">IF(ISERROR(D34/C34),"n/a",(D34/C34))</f>
        <v>1.2116564417177914E-2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5839</v>
      </c>
      <c r="C35" s="246">
        <f>SUM(C36:C37)</f>
        <v>5638</v>
      </c>
      <c r="D35" s="247">
        <f t="shared" ref="D35:D41" si="73">IF(ISERROR(B35-C35),"n/a",B35-C35)</f>
        <v>201</v>
      </c>
      <c r="E35" s="248">
        <f t="shared" ref="E35:E41" si="74">IF(ISERROR(D35/C35),"n/a",(D35/C35))</f>
        <v>3.5650940049663002E-2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5839</v>
      </c>
      <c r="C36" s="269">
        <v>5638</v>
      </c>
      <c r="D36" s="202">
        <f t="shared" si="73"/>
        <v>201</v>
      </c>
      <c r="E36" s="267">
        <f t="shared" si="74"/>
        <v>3.5650940049663002E-2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679</v>
      </c>
      <c r="C38" s="107">
        <f>C39</f>
        <v>805</v>
      </c>
      <c r="D38" s="108">
        <f>IF(ISERROR(B38-C38),"n/a",B38-C38)</f>
        <v>-126</v>
      </c>
      <c r="E38" s="109">
        <f>IF(ISERROR(D38/C38),"n/a",(D38/C38))</f>
        <v>-0.15652173913043479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679</v>
      </c>
      <c r="C39" s="119">
        <v>805</v>
      </c>
      <c r="D39" s="120">
        <f>IF(ISERROR(B39-C39),"n/a",B39-C39)</f>
        <v>-126</v>
      </c>
      <c r="E39" s="121">
        <f>IF(ISERROR(D39/C39),"n/a",(D39/C39))</f>
        <v>-0.15652173913043479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81</v>
      </c>
      <c r="C40" s="107">
        <f>C41</f>
        <v>77</v>
      </c>
      <c r="D40" s="108">
        <f t="shared" si="73"/>
        <v>4</v>
      </c>
      <c r="E40" s="109">
        <f t="shared" si="74"/>
        <v>5.1948051948051951E-2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81</v>
      </c>
      <c r="C41" s="119">
        <v>77</v>
      </c>
      <c r="D41" s="120">
        <f t="shared" si="73"/>
        <v>4</v>
      </c>
      <c r="E41" s="121">
        <f t="shared" si="74"/>
        <v>5.1948051948051951E-2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16954</v>
      </c>
      <c r="C42" s="65">
        <f>C43+C50</f>
        <v>17045</v>
      </c>
      <c r="D42" s="66">
        <f t="shared" ref="D42:D57" si="87">IF(ISERROR(B42-C42),"n/a",B42-C42)</f>
        <v>-91</v>
      </c>
      <c r="E42" s="67">
        <f t="shared" ref="E42:E57" si="88">IF(ISERROR(D42/C42),"n/a",(D42/C42))</f>
        <v>-5.3388090349075976E-3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14259</v>
      </c>
      <c r="C43" s="65">
        <f>C44+C48+C46</f>
        <v>14486</v>
      </c>
      <c r="D43" s="66">
        <f t="shared" si="87"/>
        <v>-227</v>
      </c>
      <c r="E43" s="67">
        <f t="shared" si="88"/>
        <v>-1.5670302360900178E-2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12796</v>
      </c>
      <c r="C44" s="93">
        <f>C45</f>
        <v>13105</v>
      </c>
      <c r="D44" s="93">
        <f t="shared" si="87"/>
        <v>-309</v>
      </c>
      <c r="E44" s="94">
        <f t="shared" si="88"/>
        <v>-2.3578786722624954E-2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12796</v>
      </c>
      <c r="C45" s="269">
        <v>13105</v>
      </c>
      <c r="D45" s="202">
        <f t="shared" ref="D45" si="97">IF(ISERROR(B45-C45),"n/a",B45-C45)</f>
        <v>-309</v>
      </c>
      <c r="E45" s="267">
        <f t="shared" ref="E45" si="98">IF(ISERROR(D45/C45),"n/a",(D45/C45))</f>
        <v>-2.3578786722624954E-2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917</v>
      </c>
      <c r="C46" s="107">
        <f>C47</f>
        <v>1013</v>
      </c>
      <c r="D46" s="108">
        <f>IF(ISERROR(B46-C46),"n/a",B46-C46)</f>
        <v>-96</v>
      </c>
      <c r="E46" s="109">
        <f>IF(ISERROR(D46/C46),"n/a",(D46/C46))</f>
        <v>-9.47680157946693E-2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917</v>
      </c>
      <c r="C47" s="119">
        <v>1013</v>
      </c>
      <c r="D47" s="120">
        <f>IF(ISERROR(B47-C47),"n/a",B47-C47)</f>
        <v>-96</v>
      </c>
      <c r="E47" s="121">
        <f>IF(ISERROR(D47/C47),"n/a",(D47/C47))</f>
        <v>-9.47680157946693E-2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546</v>
      </c>
      <c r="C48" s="107">
        <f>C49</f>
        <v>368</v>
      </c>
      <c r="D48" s="108">
        <f t="shared" si="87"/>
        <v>178</v>
      </c>
      <c r="E48" s="109">
        <f t="shared" si="88"/>
        <v>0.48369565217391303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546</v>
      </c>
      <c r="C49" s="119">
        <v>368</v>
      </c>
      <c r="D49" s="120">
        <f t="shared" si="87"/>
        <v>178</v>
      </c>
      <c r="E49" s="121">
        <f t="shared" si="88"/>
        <v>0.48369565217391303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2695</v>
      </c>
      <c r="C50" s="65">
        <f>C51+C56+C54</f>
        <v>2559</v>
      </c>
      <c r="D50" s="66">
        <f t="shared" si="87"/>
        <v>136</v>
      </c>
      <c r="E50" s="67">
        <f t="shared" si="88"/>
        <v>5.3145760062524423E-2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2503</v>
      </c>
      <c r="C51" s="92">
        <f>SUM(C52:C53)</f>
        <v>2375</v>
      </c>
      <c r="D51" s="93">
        <f t="shared" si="87"/>
        <v>128</v>
      </c>
      <c r="E51" s="94">
        <f t="shared" si="88"/>
        <v>5.3894736842105266E-2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2503</v>
      </c>
      <c r="C52" s="269">
        <v>2375</v>
      </c>
      <c r="D52" s="270">
        <f>IF(ISERROR(B52-C52),"n/a",B52-C52)</f>
        <v>128</v>
      </c>
      <c r="E52" s="271">
        <f>IF(ISERROR(D52/C52),"n/a",(D52/C52))</f>
        <v>5.3894736842105266E-2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150</v>
      </c>
      <c r="D54" s="108">
        <f>IF(ISERROR(B54-C54),"n/a",B54-C54)</f>
        <v>-16</v>
      </c>
      <c r="E54" s="109">
        <f>IF(ISERROR(D54/C54),"n/a",(D54/C54))</f>
        <v>-0.10666666666666667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150</v>
      </c>
      <c r="D55" s="120">
        <f>IF(ISERROR(B55-C55),"n/a",B55-C55)</f>
        <v>-16</v>
      </c>
      <c r="E55" s="121">
        <f>IF(ISERROR(D55/C55),"n/a",(D55/C55))</f>
        <v>-0.10666666666666667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1185</v>
      </c>
      <c r="C58" s="65">
        <f>C59+C66</f>
        <v>974</v>
      </c>
      <c r="D58" s="66">
        <f t="shared" ref="D58:D61" si="111">IF(ISERROR(B58-C58),"n/a",B58-C58)</f>
        <v>211</v>
      </c>
      <c r="E58" s="67">
        <f t="shared" ref="E58:E61" si="112">IF(ISERROR(D58/C58),"n/a",(D58/C58))</f>
        <v>0.21663244353182751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1023</v>
      </c>
      <c r="C59" s="65">
        <f>C60+C64+C62</f>
        <v>843</v>
      </c>
      <c r="D59" s="66">
        <f t="shared" si="111"/>
        <v>180</v>
      </c>
      <c r="E59" s="67">
        <f t="shared" si="112"/>
        <v>0.21352313167259787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928</v>
      </c>
      <c r="C60" s="93">
        <f>C61</f>
        <v>775</v>
      </c>
      <c r="D60" s="93">
        <f t="shared" si="111"/>
        <v>153</v>
      </c>
      <c r="E60" s="94">
        <f t="shared" si="112"/>
        <v>0.19741935483870968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928</v>
      </c>
      <c r="C61" s="269">
        <v>775</v>
      </c>
      <c r="D61" s="202">
        <f t="shared" si="111"/>
        <v>153</v>
      </c>
      <c r="E61" s="267">
        <f t="shared" si="112"/>
        <v>0.19741935483870968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58</v>
      </c>
      <c r="D62" s="108">
        <f>IF(ISERROR(B62-C62),"n/a",B62-C62)</f>
        <v>6</v>
      </c>
      <c r="E62" s="109">
        <f>IF(ISERROR(D62/C62),"n/a",(D62/C62))</f>
        <v>0.10344827586206896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58</v>
      </c>
      <c r="D63" s="120">
        <f>IF(ISERROR(B63-C63),"n/a",B63-C63)</f>
        <v>6</v>
      </c>
      <c r="E63" s="121">
        <f>IF(ISERROR(D63/C63),"n/a",(D63/C63))</f>
        <v>0.10344827586206896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31</v>
      </c>
      <c r="C64" s="107">
        <f>C65</f>
        <v>10</v>
      </c>
      <c r="D64" s="108">
        <f t="shared" ref="D64:D67" si="121">IF(ISERROR(B64-C64),"n/a",B64-C64)</f>
        <v>21</v>
      </c>
      <c r="E64" s="109">
        <f t="shared" ref="E64:E67" si="122">IF(ISERROR(D64/C64),"n/a",(D64/C64))</f>
        <v>2.1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31</v>
      </c>
      <c r="C65" s="119">
        <v>10</v>
      </c>
      <c r="D65" s="120">
        <f t="shared" si="121"/>
        <v>21</v>
      </c>
      <c r="E65" s="121">
        <f t="shared" si="122"/>
        <v>2.1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162</v>
      </c>
      <c r="C66" s="65">
        <f>C67+C72+C70</f>
        <v>131</v>
      </c>
      <c r="D66" s="66">
        <f t="shared" si="121"/>
        <v>31</v>
      </c>
      <c r="E66" s="67">
        <f t="shared" si="122"/>
        <v>0.23664122137404581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154</v>
      </c>
      <c r="C67" s="92">
        <f>SUM(C68:C69)</f>
        <v>112</v>
      </c>
      <c r="D67" s="93">
        <f t="shared" si="121"/>
        <v>42</v>
      </c>
      <c r="E67" s="94">
        <f t="shared" si="122"/>
        <v>0.375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154</v>
      </c>
      <c r="C68" s="269">
        <v>112</v>
      </c>
      <c r="D68" s="270">
        <f>IF(ISERROR(B68-C68),"n/a",B68-C68)</f>
        <v>42</v>
      </c>
      <c r="E68" s="271">
        <f>IF(ISERROR(D68/C68),"n/a",(D68/C68))</f>
        <v>0.375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2048</v>
      </c>
      <c r="C74" s="65">
        <f>SUM(C75:C75)</f>
        <v>1798</v>
      </c>
      <c r="D74" s="66">
        <f>IF(ISERROR(B74-C74),"n/a",B74-C74)</f>
        <v>250</v>
      </c>
      <c r="E74" s="67">
        <f>IF(ISERROR(D74/C74),"n/a",(D74/C74))</f>
        <v>0.13904338153503892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2048</v>
      </c>
      <c r="C75" s="65">
        <f>C76+C81+C79</f>
        <v>1798</v>
      </c>
      <c r="D75" s="66">
        <f t="shared" ref="D75:D86" si="141">IF(ISERROR(B75-C75),"n/a",B75-C75)</f>
        <v>250</v>
      </c>
      <c r="E75" s="67">
        <f t="shared" ref="E75:E86" si="142">IF(ISERROR(D75/C75),"n/a",(D75/C75))</f>
        <v>0.13904338153503892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1813</v>
      </c>
      <c r="C76" s="92">
        <f>SUM(C77:C78)</f>
        <v>1505</v>
      </c>
      <c r="D76" s="93">
        <f t="shared" si="141"/>
        <v>308</v>
      </c>
      <c r="E76" s="94">
        <f t="shared" si="142"/>
        <v>0.20465116279069767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1813</v>
      </c>
      <c r="C77" s="269">
        <v>1505</v>
      </c>
      <c r="D77" s="270">
        <f>IF(ISERROR(B77-C77),"n/a",B77-C77)</f>
        <v>308</v>
      </c>
      <c r="E77" s="271">
        <f>IF(ISERROR(D77/C77),"n/a",(D77/C77))</f>
        <v>0.20465116279069767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275</v>
      </c>
      <c r="D79" s="108">
        <f>IF(ISERROR(B79-C79),"n/a",B79-C79)</f>
        <v>-58</v>
      </c>
      <c r="E79" s="109">
        <f>IF(ISERROR(D79/C79),"n/a",(D79/C79))</f>
        <v>-0.21090909090909091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275</v>
      </c>
      <c r="D80" s="120">
        <f>IF(ISERROR(B80-C80),"n/a",B80-C80)</f>
        <v>-58</v>
      </c>
      <c r="E80" s="121">
        <f>IF(ISERROR(D80/C80),"n/a",(D80/C80))</f>
        <v>-0.21090909090909091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18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18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429</v>
      </c>
      <c r="C83" s="65">
        <f>C84+C91</f>
        <v>283</v>
      </c>
      <c r="D83" s="66">
        <f t="shared" si="141"/>
        <v>146</v>
      </c>
      <c r="E83" s="67">
        <f t="shared" si="142"/>
        <v>0.51590106007067138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320</v>
      </c>
      <c r="C84" s="65">
        <f>C85+C89+C87</f>
        <v>199</v>
      </c>
      <c r="D84" s="66">
        <f t="shared" si="141"/>
        <v>121</v>
      </c>
      <c r="E84" s="67">
        <f t="shared" si="142"/>
        <v>0.60804020100502509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287</v>
      </c>
      <c r="C85" s="93">
        <f>C86</f>
        <v>186</v>
      </c>
      <c r="D85" s="93">
        <f t="shared" si="141"/>
        <v>101</v>
      </c>
      <c r="E85" s="94">
        <f t="shared" si="142"/>
        <v>0.543010752688172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287</v>
      </c>
      <c r="C86" s="269">
        <v>186</v>
      </c>
      <c r="D86" s="202">
        <f t="shared" si="141"/>
        <v>101</v>
      </c>
      <c r="E86" s="267">
        <f t="shared" si="142"/>
        <v>0.543010752688172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109</v>
      </c>
      <c r="C91" s="65">
        <f>C92+C97+C95</f>
        <v>84</v>
      </c>
      <c r="D91" s="66">
        <f t="shared" si="155"/>
        <v>25</v>
      </c>
      <c r="E91" s="67">
        <f t="shared" si="156"/>
        <v>0.29761904761904762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99</v>
      </c>
      <c r="C92" s="92">
        <f>SUM(C93:C94)</f>
        <v>82</v>
      </c>
      <c r="D92" s="93">
        <f t="shared" si="155"/>
        <v>17</v>
      </c>
      <c r="E92" s="94">
        <f t="shared" si="156"/>
        <v>0.2073170731707317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99</v>
      </c>
      <c r="C93" s="269">
        <v>82</v>
      </c>
      <c r="D93" s="270">
        <f>IF(ISERROR(B93-C93),"n/a",B93-C93)</f>
        <v>17</v>
      </c>
      <c r="E93" s="271">
        <f>IF(ISERROR(D93/C93),"n/a",(D93/C93))</f>
        <v>0.2073170731707317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2" spans="1:22" x14ac:dyDescent="0.2">
      <c r="B102" s="116">
        <v>0</v>
      </c>
      <c r="C102" s="116">
        <v>0</v>
      </c>
      <c r="F102" s="116">
        <v>0</v>
      </c>
      <c r="G102" s="116">
        <v>0</v>
      </c>
      <c r="J102" s="116">
        <v>0</v>
      </c>
      <c r="K102" s="116">
        <v>0</v>
      </c>
      <c r="N102" s="116">
        <v>0</v>
      </c>
      <c r="O102" s="116">
        <v>0</v>
      </c>
      <c r="R102" s="116">
        <v>0</v>
      </c>
      <c r="S102" s="116">
        <v>0</v>
      </c>
    </row>
    <row r="103" spans="1:22" x14ac:dyDescent="0.2">
      <c r="B103" s="116">
        <v>0</v>
      </c>
      <c r="C103" s="116">
        <v>0</v>
      </c>
      <c r="F103" s="116">
        <v>0</v>
      </c>
      <c r="G103" s="116">
        <v>0</v>
      </c>
      <c r="J103" s="116">
        <v>0</v>
      </c>
      <c r="K103" s="116">
        <v>0</v>
      </c>
      <c r="N103" s="116">
        <v>0</v>
      </c>
      <c r="O103" s="116">
        <v>0</v>
      </c>
      <c r="R103" s="116">
        <v>0</v>
      </c>
      <c r="S103" s="116">
        <v>0</v>
      </c>
    </row>
    <row r="105" spans="1:22" x14ac:dyDescent="0.2">
      <c r="B105" s="116">
        <v>0</v>
      </c>
      <c r="C105" s="116">
        <v>0</v>
      </c>
      <c r="F105" s="116">
        <v>0</v>
      </c>
      <c r="G105" s="116">
        <v>0</v>
      </c>
      <c r="J105" s="116">
        <v>0</v>
      </c>
      <c r="K105" s="116">
        <v>0</v>
      </c>
      <c r="N105" s="116">
        <v>0</v>
      </c>
      <c r="O105" s="116">
        <v>0</v>
      </c>
      <c r="R105" s="116">
        <v>0</v>
      </c>
      <c r="S105" s="116">
        <v>0</v>
      </c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>
        <v>0</v>
      </c>
      <c r="C107" s="40">
        <v>0</v>
      </c>
      <c r="D107" s="40"/>
      <c r="E107" s="40"/>
      <c r="F107" s="40">
        <v>0</v>
      </c>
      <c r="G107" s="40">
        <v>0</v>
      </c>
      <c r="H107" s="40"/>
      <c r="I107" s="40"/>
      <c r="J107" s="40"/>
      <c r="K107" s="40">
        <v>0</v>
      </c>
      <c r="L107" s="40"/>
      <c r="M107" s="40"/>
      <c r="N107" s="40">
        <v>0</v>
      </c>
      <c r="O107" s="40">
        <v>0</v>
      </c>
      <c r="P107" s="40"/>
      <c r="Q107" s="40"/>
      <c r="R107" s="40">
        <v>0</v>
      </c>
      <c r="S107" s="40">
        <v>0</v>
      </c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January 22,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1/22/21</v>
      </c>
      <c r="C8" s="349" t="str">
        <f>Summary!C7</f>
        <v>as of 1/22/20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1/22/21</v>
      </c>
      <c r="C36" s="349" t="str">
        <f>Summary!C7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1/22/2021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January 22,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1/22/21</v>
      </c>
      <c r="C9" s="351" t="str">
        <f>Summary!C7</f>
        <v>as of 1/22/20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1/22/21</v>
      </c>
      <c r="C36" s="349" t="str">
        <f>(Summary!C7)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January 22,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1/22/21</v>
      </c>
      <c r="C9" s="351" t="str">
        <f>Summary!C7</f>
        <v>as of 1/22/20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1/22/21</v>
      </c>
      <c r="C36" s="349" t="str">
        <f>(Summary!C7)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1/22/21</v>
      </c>
      <c r="C9" s="351" t="str">
        <f>Summary!C7</f>
        <v>as of 1/22/20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1/22/21</v>
      </c>
      <c r="C36" s="349" t="str">
        <f>(Summary!C7)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1/22/21</v>
      </c>
      <c r="C9" s="351" t="str">
        <f>Summary!C7</f>
        <v>as of 1/22/20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1/22/21</v>
      </c>
      <c r="C36" s="349" t="str">
        <f>(Summary!C7)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1/22/21</v>
      </c>
      <c r="C9" s="349" t="str">
        <f>(Summary!C7)</f>
        <v>as of 1/22/20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January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1/22/21</v>
      </c>
      <c r="C9" s="351" t="str">
        <f>Summary!C7</f>
        <v>as of 1/22/20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1/22/21</v>
      </c>
      <c r="C36" s="349" t="str">
        <f>(Summary!C7)</f>
        <v>as of 1/22/20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1/22/2021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ca7bfdcf-1463-48ab-aff7-245b8ac76c12"/>
    <ds:schemaRef ds:uri="7b0d7e73-53c3-49f5-853f-2cb02a03065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2021-01-22T21:19:28Z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