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D104" i="6" l="1"/>
  <c r="E104" i="6" s="1"/>
  <c r="B207" i="10"/>
  <c r="M207" i="10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<sst xmlns="http://schemas.openxmlformats.org/spreadsheetml/2006/main" count="948" uniqueCount="91">
  <si>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</si>
  <si>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</si>
  <si>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</si>
  <si>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</si>
  <si>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</si>
  <si>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</si>
  <si>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</si>
  <si>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</si>
  <si>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</si>
  <si>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</si>
  <si>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</si>
  <si>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</si>
  <si>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</si>
  <si>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</si>
  <si>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</si>
  <si>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</si>
  <si>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</si>
  <si>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</si>
  <si>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</si>
  <si>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</si>
  <si>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</si>
  <si>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</si>
  <si>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</si>
  <si>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</si>
  <si>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</si>
  <si>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</si>
  <si>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</si>
  <si>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</si>
  <si>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</si>
  <si>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</si>
  <si>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</si>
  <si>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</si>
  <si>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</si>
  <si>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</si>
  <si>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</si>
  <si>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</si>
  <si>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</si>
  <si>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</si>
  <si>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</si>
  <si>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</si>
  <si>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</si>
  <si>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</si>
  <si>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</si>
  <si>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</si>
  <si>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</si>
  <si>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</si>
  <si>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</si>
  <si>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</si>
  <si>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</si>
  <si>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</si>
  <si>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</si>
  <si>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</si>
  <si>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</si>
  <si>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</si>
  <si>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</si>
  <si>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</si>
  <si>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</si>
  <si>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</si>
  <si>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</si>
  <si>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</si>
  <si>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</si>
  <si>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</si>
  <si>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</si>
  <si>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</si>
  <si>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</si>
  <si>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</si>
  <si>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</si>
  <si>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</si>
  <si>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</si>
  <si>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</si>
  <si>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</si>
  <si>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</si>
  <si>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</si>
  <si>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</si>
  <si>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</si>
  <si>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</si>
  <si>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</si>
  <si>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</si>
  <si>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</si>
  <si>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</si>
  <si>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</si>
  <si>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Fall 2020 Enrollment Targets</t>
  </si>
  <si>
    <t>CA Resident Freshman = 4800</t>
  </si>
  <si>
    <t>CA Resident Transfer = 2000</t>
  </si>
  <si>
    <t>Nonresident Freshman = 250</t>
  </si>
  <si>
    <t>Nonresident Transfer = 250</t>
  </si>
  <si>
    <t>Fall 2020</t>
  </si>
  <si>
    <t>as of Saturday, October 24, 2020</t>
  </si>
  <si>
    <t>Fall 2019</t>
  </si>
  <si>
    <t>as of 10/24/20</t>
  </si>
  <si>
    <t>as of 10/24/19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</si>
</sst>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86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87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86</v>
      </c>
      <c r="C6" s="184" t="s">
        <v>88</v>
      </c>
      <c r="D6" s="185"/>
      <c r="E6" s="186"/>
    </row>
    <row r="7" spans="1:7" ht="15" x14ac:dyDescent="0.25">
      <c r="A7" s="38"/>
      <c r="B7" s="187" t="s">
        <v>89</v>
      </c>
      <c r="C7" s="188" t="s">
        <v>90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49434</v>
      </c>
      <c r="C9" s="84">
        <f>(C10+C14+C12)</f>
        <v>49518</v>
      </c>
      <c r="D9" s="84">
        <f>IF(ISERROR(B9-C9),"n/a",B9-C9)</f>
        <v>-84</v>
      </c>
      <c r="E9" s="156">
        <f>IF(ISERROR(D9/C9),"n/a",(D9/C9))</f>
        <v>-1.6963528413910093E-3</v>
      </c>
    </row>
    <row r="10" spans="1:7" x14ac:dyDescent="0.2">
      <c r="A10" s="157" t="s">
        <v>31</v>
      </c>
      <c r="B10" s="210">
        <f>B11</f>
        <v>43320</v>
      </c>
      <c r="C10" s="210">
        <f>C11</f>
        <v>43258</v>
      </c>
      <c r="D10" s="7">
        <f t="shared" ref="D10:D16" si="0">IF(ISERROR(B10-C10),"n/a",B10-C10)</f>
        <v>62</v>
      </c>
      <c r="E10" s="158">
        <f t="shared" ref="E10:E16" si="1">IF(ISERROR(D10/C10),"n/a",(D10/C10))</f>
        <v>1.4332608997179711E-3</v>
      </c>
    </row>
    <row r="11" spans="1:7" x14ac:dyDescent="0.2">
      <c r="A11" s="159" t="s">
        <v>32</v>
      </c>
      <c r="B11" s="280">
        <v>43320</v>
      </c>
      <c r="C11" s="280">
        <v>43258</v>
      </c>
      <c r="D11" s="282">
        <f t="shared" ref="D11" si="2">IF(ISERROR(B11-C11),"n/a",B11-C11)</f>
        <v>62</v>
      </c>
      <c r="E11" s="283">
        <f t="shared" ref="E11" si="3">IF(ISERROR(D11/C11),"n/a",(D11/C11))</f>
        <v>1.4332608997179711E-3</v>
      </c>
    </row>
    <row r="12" spans="1:7" x14ac:dyDescent="0.2">
      <c r="A12" s="157" t="s">
        <v>30</v>
      </c>
      <c r="B12" s="28">
        <f>B13</f>
        <v>4601</v>
      </c>
      <c r="C12" s="210">
        <f>C13</f>
        <v>4833</v>
      </c>
      <c r="D12" s="7">
        <f>IF(ISERROR(B12-C12),"n/a",B12-C12)</f>
        <v>-232</v>
      </c>
      <c r="E12" s="158">
        <f>IF(ISERROR(D12/C12),"n/a",(D12/C12))</f>
        <v>-4.8003310573142978E-2</v>
      </c>
    </row>
    <row r="13" spans="1:7" x14ac:dyDescent="0.2">
      <c r="A13" s="159" t="s">
        <v>32</v>
      </c>
      <c r="B13" s="211">
        <v>4601</v>
      </c>
      <c r="C13" s="211">
        <v>4833</v>
      </c>
      <c r="D13" s="6">
        <f>IF(ISERROR(B13-C13),"n/a",B13-C13)</f>
        <v>-232</v>
      </c>
      <c r="E13" s="160">
        <f>IF(ISERROR(D13/C13),"n/a",(D13/C13))</f>
        <v>-4.8003310573142978E-2</v>
      </c>
    </row>
    <row r="14" spans="1:7" x14ac:dyDescent="0.2">
      <c r="A14" s="157" t="s">
        <v>33</v>
      </c>
      <c r="B14" s="28">
        <f>B15</f>
        <v>1513</v>
      </c>
      <c r="C14" s="28">
        <f>C15</f>
        <v>1427</v>
      </c>
      <c r="D14" s="7">
        <f t="shared" si="0"/>
        <v>86</v>
      </c>
      <c r="E14" s="158">
        <f t="shared" si="1"/>
        <v>6.0266292922214436E-2</v>
      </c>
    </row>
    <row r="15" spans="1:7" x14ac:dyDescent="0.2">
      <c r="A15" s="159" t="s">
        <v>32</v>
      </c>
      <c r="B15" s="211">
        <v>1513</v>
      </c>
      <c r="C15" s="211">
        <v>1427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14049</v>
      </c>
      <c r="C16" s="84">
        <f>(C17+C23+C20)</f>
        <v>12572</v>
      </c>
      <c r="D16" s="84">
        <f t="shared" si="0"/>
        <v>1477</v>
      </c>
      <c r="E16" s="156">
        <f t="shared" si="1"/>
        <v>0.11748329621380846</v>
      </c>
    </row>
    <row r="17" spans="1:5" x14ac:dyDescent="0.2">
      <c r="A17" s="157" t="s">
        <v>31</v>
      </c>
      <c r="B17" s="210">
        <f>SUM(B18:B19)</f>
        <v>12397</v>
      </c>
      <c r="C17" s="210">
        <f>SUM(C18:C19)</f>
        <v>10781</v>
      </c>
      <c r="D17" s="7">
        <f t="shared" ref="D17:D23" si="4">IF(ISERROR(B17-C17),"n/a",B17-C17)</f>
        <v>1616</v>
      </c>
      <c r="E17" s="158">
        <f t="shared" ref="E17:E24" si="5">IF(ISERROR(D17/C17),"n/a",(D17/C17))</f>
        <v>0.14989333085984602</v>
      </c>
    </row>
    <row r="18" spans="1:5" x14ac:dyDescent="0.2">
      <c r="A18" s="159" t="s">
        <v>32</v>
      </c>
      <c r="B18" s="280">
        <v>12055</v>
      </c>
      <c r="C18" s="281">
        <v>10548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342</v>
      </c>
      <c r="C19" s="281">
        <v>233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1488</v>
      </c>
      <c r="C20" s="28">
        <f>C21+C22</f>
        <v>1637</v>
      </c>
      <c r="D20" s="7">
        <f>IF(ISERROR(B20-C20),"n/a",B20-C20)</f>
        <v>-149</v>
      </c>
      <c r="E20" s="158">
        <f>IF(ISERROR(D20/C20),"n/a",(D20/C20))</f>
        <v>-9.1020158827122791E-2</v>
      </c>
    </row>
    <row r="21" spans="1:5" x14ac:dyDescent="0.2">
      <c r="A21" s="159" t="s">
        <v>32</v>
      </c>
      <c r="B21" s="211">
        <v>1488</v>
      </c>
      <c r="C21" s="211">
        <v>1637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164</v>
      </c>
      <c r="C23" s="28">
        <f>C24</f>
        <v>154</v>
      </c>
      <c r="D23" s="7">
        <f t="shared" si="4"/>
        <v>10</v>
      </c>
      <c r="E23" s="158">
        <f t="shared" si="5"/>
        <v>6.4935064935064929E-2</v>
      </c>
    </row>
    <row r="24" spans="1:5" x14ac:dyDescent="0.2">
      <c r="A24" s="159" t="s">
        <v>32</v>
      </c>
      <c r="B24" s="211">
        <v>164</v>
      </c>
      <c r="C24" s="211">
        <v>154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63483</v>
      </c>
      <c r="C25" s="84">
        <f>(C9+C16)</f>
        <v>62090</v>
      </c>
      <c r="D25" s="84">
        <f>IF(ISERROR(B25-C25),"n/a",B25-C25)</f>
        <v>1393</v>
      </c>
      <c r="E25" s="156">
        <f>IF(ISERROR(D25/C25),"n/a",(D25/C25))</f>
        <v>2.2435174746335964E-2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32844</v>
      </c>
      <c r="C47" s="84">
        <f>(C48+C52+C50)</f>
        <v>28280</v>
      </c>
      <c r="D47" s="84">
        <f t="shared" ref="D47:D53" si="10">IF(ISERROR(B47-C47),"n/a",B47-C47)</f>
        <v>4564</v>
      </c>
      <c r="E47" s="156">
        <f t="shared" ref="E47:E53" si="11">IF(ISERROR(D47/C47),"n/a",(D47/C47))</f>
        <v>0.16138613861386139</v>
      </c>
    </row>
    <row r="48" spans="1:5" x14ac:dyDescent="0.2">
      <c r="A48" s="157" t="s">
        <v>31</v>
      </c>
      <c r="B48" s="210">
        <f>B49</f>
        <v>28421</v>
      </c>
      <c r="C48" s="210">
        <f>C49</f>
        <v>24491</v>
      </c>
      <c r="D48" s="7">
        <f t="shared" si="10"/>
        <v>3930</v>
      </c>
      <c r="E48" s="158">
        <f t="shared" si="11"/>
        <v>0.16046711036707362</v>
      </c>
    </row>
    <row r="49" spans="1:5" x14ac:dyDescent="0.2">
      <c r="A49" s="159" t="s">
        <v>32</v>
      </c>
      <c r="B49" s="280">
        <v>28421</v>
      </c>
      <c r="C49" s="280">
        <v>24491</v>
      </c>
      <c r="D49" s="282">
        <f t="shared" ref="D49" si="12">IF(ISERROR(B49-C49),"n/a",B49-C49)</f>
        <v>3930</v>
      </c>
      <c r="E49" s="283">
        <f t="shared" ref="E49" si="13">IF(ISERROR(D49/C49),"n/a",(D49/C49))</f>
        <v>0.16046711036707362</v>
      </c>
    </row>
    <row r="50" spans="1:5" x14ac:dyDescent="0.2">
      <c r="A50" s="157" t="s">
        <v>30</v>
      </c>
      <c r="B50" s="28">
        <f>B51</f>
        <v>3266</v>
      </c>
      <c r="C50" s="28">
        <f>C51</f>
        <v>2803</v>
      </c>
      <c r="D50" s="7">
        <f>IF(ISERROR(B50-C50),"n/a",B50-C50)</f>
        <v>463</v>
      </c>
      <c r="E50" s="158">
        <f>IF(ISERROR(D50/C50),"n/a",(D50/C50))</f>
        <v>0.16518016410988226</v>
      </c>
    </row>
    <row r="51" spans="1:5" x14ac:dyDescent="0.2">
      <c r="A51" s="159" t="s">
        <v>32</v>
      </c>
      <c r="B51" s="211">
        <v>3266</v>
      </c>
      <c r="C51" s="211">
        <v>2803</v>
      </c>
      <c r="D51" s="6">
        <f>IF(ISERROR(B51-C51),"n/a",B51-C51)</f>
        <v>463</v>
      </c>
      <c r="E51" s="160">
        <f>IF(ISERROR(D51/C51),"n/a",(D51/C51))</f>
        <v>0.16518016410988226</v>
      </c>
    </row>
    <row r="52" spans="1:5" x14ac:dyDescent="0.2">
      <c r="A52" s="157" t="s">
        <v>33</v>
      </c>
      <c r="B52" s="28">
        <f>B53</f>
        <v>1157</v>
      </c>
      <c r="C52" s="28">
        <f>C53</f>
        <v>986</v>
      </c>
      <c r="D52" s="7">
        <f t="shared" si="10"/>
        <v>171</v>
      </c>
      <c r="E52" s="158">
        <f t="shared" si="11"/>
        <v>0.17342799188640973</v>
      </c>
    </row>
    <row r="53" spans="1:5" x14ac:dyDescent="0.2">
      <c r="A53" s="159" t="s">
        <v>32</v>
      </c>
      <c r="B53" s="211">
        <v>1157</v>
      </c>
      <c r="C53" s="211">
        <v>986</v>
      </c>
      <c r="D53" s="6">
        <f t="shared" si="10"/>
        <v>171</v>
      </c>
      <c r="E53" s="160">
        <f t="shared" si="11"/>
        <v>0.17342799188640973</v>
      </c>
    </row>
    <row r="54" spans="1:5" x14ac:dyDescent="0.2">
      <c r="A54" s="155" t="s">
        <v>8</v>
      </c>
      <c r="B54" s="84">
        <f>(B55+B61+B58)</f>
        <v>9282</v>
      </c>
      <c r="C54" s="84">
        <f>(C55+C61+C58)</f>
        <v>8686</v>
      </c>
      <c r="D54" s="84">
        <f t="shared" ref="D54:D63" si="14">IF(ISERROR(B54-C54),"n/a",B54-C54)</f>
        <v>596</v>
      </c>
      <c r="E54" s="156">
        <f t="shared" ref="E54:E63" si="15">IF(ISERROR(D54/C54),"n/a",(D54/C54))</f>
        <v>6.8616163941975589E-2</v>
      </c>
    </row>
    <row r="55" spans="1:5" x14ac:dyDescent="0.2">
      <c r="A55" s="157" t="s">
        <v>31</v>
      </c>
      <c r="B55" s="210">
        <f>SUM(B56:B57)</f>
        <v>8085</v>
      </c>
      <c r="C55" s="210">
        <f>SUM(C56:C57)</f>
        <v>7325</v>
      </c>
      <c r="D55" s="7">
        <f t="shared" si="14"/>
        <v>760</v>
      </c>
      <c r="E55" s="158">
        <f t="shared" si="15"/>
        <v>0.10375426621160409</v>
      </c>
    </row>
    <row r="56" spans="1:5" x14ac:dyDescent="0.2">
      <c r="A56" s="159" t="s">
        <v>32</v>
      </c>
      <c r="B56" s="280">
        <v>7917</v>
      </c>
      <c r="C56" s="280">
        <v>7180</v>
      </c>
      <c r="D56" s="282">
        <f t="shared" si="14"/>
        <v>737</v>
      </c>
      <c r="E56" s="283">
        <f t="shared" si="15"/>
        <v>0.10264623955431755</v>
      </c>
    </row>
    <row r="57" spans="1:5" x14ac:dyDescent="0.2">
      <c r="A57" s="159" t="s">
        <v>23</v>
      </c>
      <c r="B57" s="280">
        <v>168</v>
      </c>
      <c r="C57" s="280">
        <v>145</v>
      </c>
      <c r="D57" s="282">
        <f t="shared" si="14"/>
        <v>23</v>
      </c>
      <c r="E57" s="283">
        <f t="shared" si="15"/>
        <v>0.15862068965517243</v>
      </c>
    </row>
    <row r="58" spans="1:5" x14ac:dyDescent="0.2">
      <c r="A58" s="157" t="s">
        <v>30</v>
      </c>
      <c r="B58" s="28">
        <f>B59+B60</f>
        <v>1142</v>
      </c>
      <c r="C58" s="28">
        <f>C59+C60</f>
        <v>1300</v>
      </c>
      <c r="D58" s="7">
        <f>IF(ISERROR(B58-C58),"n/a",B58-C58)</f>
        <v>-158</v>
      </c>
      <c r="E58" s="158">
        <f>IF(ISERROR(D58/C58),"n/a",(D58/C58))</f>
        <v>-0.12153846153846154</v>
      </c>
    </row>
    <row r="59" spans="1:5" s="2" customFormat="1" x14ac:dyDescent="0.2">
      <c r="A59" s="159" t="s">
        <v>32</v>
      </c>
      <c r="B59" s="211">
        <v>1142</v>
      </c>
      <c r="C59" s="211">
        <v>1300</v>
      </c>
      <c r="D59" s="6">
        <f>IF(ISERROR(B59-C59),"n/a",B59-C59)</f>
        <v>-158</v>
      </c>
      <c r="E59" s="160">
        <f>IF(ISERROR(D59/C59),"n/a",(D59/C59))</f>
        <v>-0.12153846153846154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55</v>
      </c>
      <c r="C61" s="28">
        <f>C62</f>
        <v>61</v>
      </c>
      <c r="D61" s="7">
        <f t="shared" si="14"/>
        <v>-6</v>
      </c>
      <c r="E61" s="158">
        <f t="shared" si="15"/>
        <v>-9.8360655737704916E-2</v>
      </c>
    </row>
    <row r="62" spans="1:5" s="2" customFormat="1" x14ac:dyDescent="0.2">
      <c r="A62" s="159" t="s">
        <v>32</v>
      </c>
      <c r="B62" s="211">
        <v>55</v>
      </c>
      <c r="C62" s="211">
        <v>61</v>
      </c>
      <c r="D62" s="6">
        <f t="shared" si="14"/>
        <v>-6</v>
      </c>
      <c r="E62" s="160">
        <f t="shared" si="15"/>
        <v>-9.8360655737704916E-2</v>
      </c>
    </row>
    <row r="63" spans="1:5" ht="15.75" customHeight="1" x14ac:dyDescent="0.2">
      <c r="A63" s="161" t="s">
        <v>5</v>
      </c>
      <c r="B63" s="84">
        <f>(B47+B54)</f>
        <v>42126</v>
      </c>
      <c r="C63" s="84">
        <f>(C47+C54)</f>
        <v>36966</v>
      </c>
      <c r="D63" s="84">
        <f t="shared" si="14"/>
        <v>5160</v>
      </c>
      <c r="E63" s="156">
        <f t="shared" si="15"/>
        <v>0.13958772926472976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6700</v>
      </c>
      <c r="C66" s="84">
        <f>(C67+C71+C69)</f>
        <v>5977</v>
      </c>
      <c r="D66" s="84">
        <f t="shared" ref="D66:D82" si="16">IF(ISERROR(B66-C66),"n/a",B66-C66)</f>
        <v>723</v>
      </c>
      <c r="E66" s="156">
        <f t="shared" ref="E66:E82" si="17">IF(ISERROR(D66/C66),"n/a",(D66/C66))</f>
        <v>0.12096369416095031</v>
      </c>
    </row>
    <row r="67" spans="1:5" ht="14.25" customHeight="1" x14ac:dyDescent="0.2">
      <c r="A67" s="157" t="s">
        <v>31</v>
      </c>
      <c r="B67" s="210">
        <f>B68</f>
        <v>6368</v>
      </c>
      <c r="C67" s="210">
        <f>C68</f>
        <v>5649</v>
      </c>
      <c r="D67" s="7">
        <f t="shared" si="16"/>
        <v>719</v>
      </c>
      <c r="E67" s="158">
        <f t="shared" si="17"/>
        <v>0.12727916445388565</v>
      </c>
    </row>
    <row r="68" spans="1:5" ht="14.25" customHeight="1" x14ac:dyDescent="0.2">
      <c r="A68" s="159" t="s">
        <v>32</v>
      </c>
      <c r="B68" s="280">
        <v>6368</v>
      </c>
      <c r="C68" s="280">
        <v>5649</v>
      </c>
      <c r="D68" s="282">
        <f t="shared" ref="D68" si="18">IF(ISERROR(B68-C68),"n/a",B68-C68)</f>
        <v>719</v>
      </c>
      <c r="E68" s="283">
        <f t="shared" ref="E68" si="19">IF(ISERROR(D68/C68),"n/a",(D68/C68))</f>
        <v>0.12727916445388565</v>
      </c>
    </row>
    <row r="69" spans="1:5" ht="14.25" customHeight="1" x14ac:dyDescent="0.2">
      <c r="A69" s="157" t="s">
        <v>30</v>
      </c>
      <c r="B69" s="28">
        <f>B70</f>
        <v>262</v>
      </c>
      <c r="C69" s="28">
        <f>C70</f>
        <v>265</v>
      </c>
      <c r="D69" s="7">
        <f>IF(ISERROR(B69-C69),"n/a",B69-C69)</f>
        <v>-3</v>
      </c>
      <c r="E69" s="158">
        <f>IF(ISERROR(D69/C69),"n/a",(D69/C69))</f>
        <v>-1.1320754716981131E-2</v>
      </c>
    </row>
    <row r="70" spans="1:5" ht="14.25" customHeight="1" x14ac:dyDescent="0.2">
      <c r="A70" s="159" t="s">
        <v>32</v>
      </c>
      <c r="B70" s="211">
        <v>262</v>
      </c>
      <c r="C70" s="211">
        <v>265</v>
      </c>
      <c r="D70" s="6">
        <f>IF(ISERROR(B70-C70),"n/a",B70-C70)</f>
        <v>-3</v>
      </c>
      <c r="E70" s="160">
        <f>IF(ISERROR(D70/C70),"n/a",(D70/C70))</f>
        <v>-1.1320754716981131E-2</v>
      </c>
    </row>
    <row r="71" spans="1:5" ht="14.25" customHeight="1" x14ac:dyDescent="0.2">
      <c r="A71" s="157" t="s">
        <v>33</v>
      </c>
      <c r="B71" s="28">
        <f>B72</f>
        <v>70</v>
      </c>
      <c r="C71" s="28">
        <f>C72</f>
        <v>63</v>
      </c>
      <c r="D71" s="7">
        <f t="shared" si="16"/>
        <v>7</v>
      </c>
      <c r="E71" s="158">
        <f t="shared" si="17"/>
        <v>0.1111111111111111</v>
      </c>
    </row>
    <row r="72" spans="1:5" ht="14.25" customHeight="1" x14ac:dyDescent="0.2">
      <c r="A72" s="159" t="s">
        <v>32</v>
      </c>
      <c r="B72" s="211">
        <v>70</v>
      </c>
      <c r="C72" s="211">
        <v>63</v>
      </c>
      <c r="D72" s="6">
        <f t="shared" si="16"/>
        <v>7</v>
      </c>
      <c r="E72" s="160">
        <f t="shared" si="17"/>
        <v>0.1111111111111111</v>
      </c>
    </row>
    <row r="73" spans="1:5" ht="14.25" customHeight="1" x14ac:dyDescent="0.2">
      <c r="A73" s="155" t="s">
        <v>8</v>
      </c>
      <c r="B73" s="84">
        <f>(B74+B80+B77)</f>
        <v>2714</v>
      </c>
      <c r="C73" s="84">
        <f>(C74+C80+C77)</f>
        <v>2723</v>
      </c>
      <c r="D73" s="84">
        <f t="shared" si="16"/>
        <v>-9</v>
      </c>
      <c r="E73" s="156">
        <f t="shared" si="17"/>
        <v>-3.3051781123760557E-3</v>
      </c>
    </row>
    <row r="74" spans="1:5" x14ac:dyDescent="0.2">
      <c r="A74" s="157" t="s">
        <v>31</v>
      </c>
      <c r="B74" s="210">
        <f>SUM(B75:B76)</f>
        <v>2480</v>
      </c>
      <c r="C74" s="210">
        <f>SUM(C75:C76)</f>
        <v>2385</v>
      </c>
      <c r="D74" s="7">
        <f t="shared" si="16"/>
        <v>95</v>
      </c>
      <c r="E74" s="158">
        <f t="shared" si="17"/>
        <v>3.9832285115303984E-2</v>
      </c>
    </row>
    <row r="75" spans="1:5" x14ac:dyDescent="0.2">
      <c r="A75" s="159" t="s">
        <v>32</v>
      </c>
      <c r="B75" s="280">
        <v>2435</v>
      </c>
      <c r="C75" s="280">
        <v>2340</v>
      </c>
      <c r="D75" s="282">
        <f t="shared" si="16"/>
        <v>95</v>
      </c>
      <c r="E75" s="283">
        <f t="shared" si="17"/>
        <v>4.05982905982906E-2</v>
      </c>
    </row>
    <row r="76" spans="1:5" x14ac:dyDescent="0.2">
      <c r="A76" s="159" t="s">
        <v>23</v>
      </c>
      <c r="B76" s="280">
        <v>45</v>
      </c>
      <c r="C76" s="280">
        <v>45</v>
      </c>
      <c r="D76" s="282">
        <f t="shared" si="16"/>
        <v>0</v>
      </c>
      <c r="E76" s="283">
        <f t="shared" si="17"/>
        <v>0</v>
      </c>
    </row>
    <row r="77" spans="1:5" ht="12" customHeight="1" x14ac:dyDescent="0.2">
      <c r="A77" s="157" t="s">
        <v>30</v>
      </c>
      <c r="B77" s="28">
        <f>B78+B79</f>
        <v>222</v>
      </c>
      <c r="C77" s="28">
        <f>C78+C79</f>
        <v>330</v>
      </c>
      <c r="D77" s="7">
        <f>IF(ISERROR(B77-C77),"n/a",B77-C77)</f>
        <v>-108</v>
      </c>
      <c r="E77" s="158">
        <f>IF(ISERROR(D77/C77),"n/a",(D77/C77))</f>
        <v>-0.32727272727272727</v>
      </c>
    </row>
    <row r="78" spans="1:5" ht="12" customHeight="1" x14ac:dyDescent="0.2">
      <c r="A78" s="159" t="s">
        <v>32</v>
      </c>
      <c r="B78" s="211">
        <v>222</v>
      </c>
      <c r="C78" s="211">
        <v>330</v>
      </c>
      <c r="D78" s="6">
        <f>IF(ISERROR(B78-C78),"n/a",B78-C78)</f>
        <v>-108</v>
      </c>
      <c r="E78" s="160">
        <f>IF(ISERROR(D78/C78),"n/a",(D78/C78))</f>
        <v>-0.32727272727272727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12</v>
      </c>
      <c r="C80" s="28">
        <f>C81</f>
        <v>8</v>
      </c>
      <c r="D80" s="7">
        <f t="shared" si="16"/>
        <v>4</v>
      </c>
      <c r="E80" s="158">
        <f t="shared" si="17"/>
        <v>0.5</v>
      </c>
    </row>
    <row r="81" spans="1:5" ht="12" customHeight="1" x14ac:dyDescent="0.2">
      <c r="A81" s="159" t="s">
        <v>32</v>
      </c>
      <c r="B81" s="211">
        <v>12</v>
      </c>
      <c r="C81" s="211">
        <v>8</v>
      </c>
      <c r="D81" s="6">
        <f t="shared" si="16"/>
        <v>4</v>
      </c>
      <c r="E81" s="160">
        <f t="shared" si="17"/>
        <v>0.5</v>
      </c>
    </row>
    <row r="82" spans="1:5" ht="15.75" customHeight="1" x14ac:dyDescent="0.2">
      <c r="A82" s="161" t="s">
        <v>5</v>
      </c>
      <c r="B82" s="84">
        <f>(B66+B73)</f>
        <v>9414</v>
      </c>
      <c r="C82" s="84">
        <f>(C66+C73)</f>
        <v>8700</v>
      </c>
      <c r="D82" s="84">
        <f t="shared" si="16"/>
        <v>714</v>
      </c>
      <c r="E82" s="156">
        <f t="shared" si="17"/>
        <v>8.2068965517241382E-2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4973</v>
      </c>
      <c r="C85" s="84">
        <f>(C86+C90+C88)</f>
        <v>4870</v>
      </c>
      <c r="D85" s="84">
        <f t="shared" ref="D85:D101" si="20">IF(ISERROR(B85-C85),"n/a",B85-C85)</f>
        <v>103</v>
      </c>
      <c r="E85" s="156">
        <f t="shared" ref="E85:E101" si="21">IF(ISERROR(D85/C85),"n/a",(D85/C85))</f>
        <v>2.1149897330595482E-2</v>
      </c>
    </row>
    <row r="86" spans="1:5" ht="14.25" customHeight="1" x14ac:dyDescent="0.2">
      <c r="A86" s="157" t="s">
        <v>31</v>
      </c>
      <c r="B86" s="210">
        <f>B87</f>
        <v>4819</v>
      </c>
      <c r="C86" s="210">
        <f>C87</f>
        <v>4678</v>
      </c>
      <c r="D86" s="7">
        <f t="shared" si="20"/>
        <v>141</v>
      </c>
      <c r="E86" s="158">
        <f t="shared" si="21"/>
        <v>3.0141085934159897E-2</v>
      </c>
    </row>
    <row r="87" spans="1:5" ht="14.25" customHeight="1" x14ac:dyDescent="0.2">
      <c r="A87" s="159" t="s">
        <v>32</v>
      </c>
      <c r="B87" s="280">
        <v>4819</v>
      </c>
      <c r="C87" s="280">
        <v>4678</v>
      </c>
      <c r="D87" s="282">
        <f t="shared" ref="D87" si="22">IF(ISERROR(B87-C87),"n/a",B87-C87)</f>
        <v>141</v>
      </c>
      <c r="E87" s="283">
        <f t="shared" ref="E87" si="23">IF(ISERROR(D87/C87),"n/a",(D87/C87))</f>
        <v>3.0141085934159897E-2</v>
      </c>
    </row>
    <row r="88" spans="1:5" ht="14.25" customHeight="1" x14ac:dyDescent="0.2">
      <c r="A88" s="157" t="s">
        <v>30</v>
      </c>
      <c r="B88" s="28">
        <f>B89</f>
        <v>124</v>
      </c>
      <c r="C88" s="28">
        <f>C89</f>
        <v>155</v>
      </c>
      <c r="D88" s="7">
        <f>IF(ISERROR(B88-C88),"n/a",B88-C88)</f>
        <v>-31</v>
      </c>
      <c r="E88" s="158">
        <f>IF(ISERROR(D88/C88),"n/a",(D88/C88))</f>
        <v>-0.2</v>
      </c>
    </row>
    <row r="89" spans="1:5" ht="14.25" customHeight="1" x14ac:dyDescent="0.2">
      <c r="A89" s="159" t="s">
        <v>32</v>
      </c>
      <c r="B89" s="211">
        <v>124</v>
      </c>
      <c r="C89" s="211">
        <v>155</v>
      </c>
      <c r="D89" s="6">
        <f>IF(ISERROR(B89-C89),"n/a",B89-C89)</f>
        <v>-31</v>
      </c>
      <c r="E89" s="160">
        <f>IF(ISERROR(D89/C89),"n/a",(D89/C89))</f>
        <v>-0.2</v>
      </c>
    </row>
    <row r="90" spans="1:5" ht="14.25" customHeight="1" x14ac:dyDescent="0.2">
      <c r="A90" s="157" t="s">
        <v>33</v>
      </c>
      <c r="B90" s="28">
        <f>B91</f>
        <v>30</v>
      </c>
      <c r="C90" s="28">
        <f>C91</f>
        <v>37</v>
      </c>
      <c r="D90" s="7">
        <f t="shared" si="20"/>
        <v>-7</v>
      </c>
      <c r="E90" s="158">
        <f t="shared" si="21"/>
        <v>-0.1891891891891892</v>
      </c>
    </row>
    <row r="91" spans="1:5" ht="14.25" customHeight="1" x14ac:dyDescent="0.2">
      <c r="A91" s="159" t="s">
        <v>32</v>
      </c>
      <c r="B91" s="211">
        <v>30</v>
      </c>
      <c r="C91" s="211">
        <v>37</v>
      </c>
      <c r="D91" s="6">
        <f t="shared" si="20"/>
        <v>-7</v>
      </c>
      <c r="E91" s="160">
        <f t="shared" si="21"/>
        <v>-0.1891891891891892</v>
      </c>
    </row>
    <row r="92" spans="1:5" ht="14.25" customHeight="1" x14ac:dyDescent="0.2">
      <c r="A92" s="155" t="s">
        <v>8</v>
      </c>
      <c r="B92" s="84">
        <f>(B93+B99+B96)</f>
        <v>2172</v>
      </c>
      <c r="C92" s="84">
        <f>(C93+C99+C96)</f>
        <v>2067</v>
      </c>
      <c r="D92" s="84">
        <f t="shared" si="20"/>
        <v>105</v>
      </c>
      <c r="E92" s="156">
        <f t="shared" si="21"/>
        <v>5.0798258345428157E-2</v>
      </c>
    </row>
    <row r="93" spans="1:5" x14ac:dyDescent="0.2">
      <c r="A93" s="157" t="s">
        <v>31</v>
      </c>
      <c r="B93" s="28">
        <f>SUM(B94:B95)</f>
        <v>2016</v>
      </c>
      <c r="C93" s="28">
        <f>SUM(C94:C95)</f>
        <v>1842</v>
      </c>
      <c r="D93" s="7">
        <f t="shared" si="20"/>
        <v>174</v>
      </c>
      <c r="E93" s="158">
        <f t="shared" si="21"/>
        <v>9.4462540716612378E-2</v>
      </c>
    </row>
    <row r="94" spans="1:5" x14ac:dyDescent="0.2">
      <c r="A94" s="159" t="s">
        <v>32</v>
      </c>
      <c r="B94" s="281">
        <v>1986</v>
      </c>
      <c r="C94" s="280">
        <v>1807</v>
      </c>
      <c r="D94" s="282">
        <f t="shared" si="20"/>
        <v>179</v>
      </c>
      <c r="E94" s="283">
        <f t="shared" si="21"/>
        <v>9.9059214167127832E-2</v>
      </c>
    </row>
    <row r="95" spans="1:5" x14ac:dyDescent="0.2">
      <c r="A95" s="159" t="s">
        <v>23</v>
      </c>
      <c r="B95" s="281">
        <v>30</v>
      </c>
      <c r="C95" s="280">
        <v>35</v>
      </c>
      <c r="D95" s="282">
        <f t="shared" si="20"/>
        <v>-5</v>
      </c>
      <c r="E95" s="283">
        <f t="shared" si="21"/>
        <v>-0.14285714285714285</v>
      </c>
    </row>
    <row r="96" spans="1:5" x14ac:dyDescent="0.2">
      <c r="A96" s="157" t="s">
        <v>30</v>
      </c>
      <c r="B96" s="28">
        <f>B97+B98</f>
        <v>149</v>
      </c>
      <c r="C96" s="28">
        <f>C97+C98</f>
        <v>221</v>
      </c>
      <c r="D96" s="7">
        <f>IF(ISERROR(B96-C96),"n/a",B96-C96)</f>
        <v>-72</v>
      </c>
      <c r="E96" s="158">
        <f>IF(ISERROR(D96/C96),"n/a",(D96/C96))</f>
        <v>-0.32579185520361992</v>
      </c>
    </row>
    <row r="97" spans="1:6" x14ac:dyDescent="0.2">
      <c r="A97" s="159" t="s">
        <v>32</v>
      </c>
      <c r="B97" s="211">
        <v>149</v>
      </c>
      <c r="C97" s="211">
        <v>221</v>
      </c>
      <c r="D97" s="6">
        <f>IF(ISERROR(B97-C97),"n/a",B97-C97)</f>
        <v>-72</v>
      </c>
      <c r="E97" s="160">
        <f>IF(ISERROR(D97/C97),"n/a",(D97/C97))</f>
        <v>-0.32579185520361992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7</v>
      </c>
      <c r="C99" s="28">
        <f>C100</f>
        <v>4</v>
      </c>
      <c r="D99" s="7">
        <f t="shared" si="20"/>
        <v>3</v>
      </c>
      <c r="E99" s="158">
        <f t="shared" si="21"/>
        <v>0.75</v>
      </c>
    </row>
    <row r="100" spans="1:6" x14ac:dyDescent="0.2">
      <c r="A100" s="159" t="s">
        <v>32</v>
      </c>
      <c r="B100" s="211">
        <v>7</v>
      </c>
      <c r="C100" s="211">
        <v>4</v>
      </c>
      <c r="D100" s="6">
        <f t="shared" si="20"/>
        <v>3</v>
      </c>
      <c r="E100" s="160">
        <f t="shared" si="21"/>
        <v>0.75</v>
      </c>
    </row>
    <row r="101" spans="1:6" x14ac:dyDescent="0.2">
      <c r="A101" s="338" t="s">
        <v>5</v>
      </c>
      <c r="B101" s="339">
        <f>(B85+B92)</f>
        <v>7145</v>
      </c>
      <c r="C101" s="339">
        <f>(C85+C92)</f>
        <v>6937</v>
      </c>
      <c r="D101" s="339">
        <f t="shared" si="20"/>
        <v>208</v>
      </c>
      <c r="E101" s="340">
        <f t="shared" si="21"/>
        <v>2.9984143001297391E-2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4967</v>
      </c>
      <c r="C104" s="29">
        <v>4869</v>
      </c>
      <c r="D104" s="6">
        <f>IF(ISERROR(B104-C104),"n/a",B104-C104)</f>
        <v>98</v>
      </c>
      <c r="E104" s="177">
        <f>IF(ISERROR(D104/C104),"n/a",(D104/C104))</f>
        <v>2.0127336208667076E-2</v>
      </c>
    </row>
    <row r="105" spans="1:6" x14ac:dyDescent="0.2">
      <c r="A105" s="178" t="s">
        <v>8</v>
      </c>
      <c r="B105" s="29">
        <v>2168</v>
      </c>
      <c r="C105" s="29">
        <v>2022</v>
      </c>
      <c r="D105" s="6">
        <f>IF(ISERROR(B105-C105),"n/a",B105-C105)</f>
        <v>146</v>
      </c>
      <c r="E105" s="177">
        <f>IF(ISERROR(D105/C105),"n/a",(D105/C105))</f>
        <v>7.2205736894164194E-2</v>
      </c>
    </row>
    <row r="106" spans="1:6" x14ac:dyDescent="0.2">
      <c r="A106" s="179" t="s">
        <v>5</v>
      </c>
      <c r="B106" s="28">
        <f>SUM(B104:B105)</f>
        <v>7135</v>
      </c>
      <c r="C106" s="28">
        <f>SUM(C104:C105)</f>
        <v>6891</v>
      </c>
      <c r="D106" s="7">
        <f>IF(ISERROR(B106-C106),"n/a",B106-C106)</f>
        <v>244</v>
      </c>
      <c r="E106" s="180">
        <f>IF(ISERROR(D106/C106),"n/a",(D106/C106))</f>
        <v>3.5408503845595705E-2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4857</v>
      </c>
      <c r="C109" s="84">
        <f>(C110+C114+C112)</f>
        <v>4809</v>
      </c>
      <c r="D109" s="84">
        <f t="shared" ref="D109:D125" si="24">IF(ISERROR(B109-C109),"n/a",B109-C109)</f>
        <v>48</v>
      </c>
      <c r="E109" s="156">
        <f t="shared" ref="E109:E125" si="25">IF(ISERROR(D109/C109),"n/a",(D109/C109))</f>
        <v>9.9812850904553961E-3</v>
      </c>
      <c r="F109" s="164"/>
    </row>
    <row r="110" spans="1:6" s="85" customFormat="1" x14ac:dyDescent="0.2">
      <c r="A110" s="157" t="s">
        <v>31</v>
      </c>
      <c r="B110" s="28">
        <f>B111</f>
        <v>4716</v>
      </c>
      <c r="C110" s="28">
        <f>C111</f>
        <v>4621</v>
      </c>
      <c r="D110" s="7">
        <f t="shared" si="24"/>
        <v>95</v>
      </c>
      <c r="E110" s="158">
        <f t="shared" si="25"/>
        <v>2.0558320709803072E-2</v>
      </c>
      <c r="F110" s="165"/>
    </row>
    <row r="111" spans="1:6" s="85" customFormat="1" x14ac:dyDescent="0.2">
      <c r="A111" s="159" t="s">
        <v>32</v>
      </c>
      <c r="B111" s="281">
        <v>4716</v>
      </c>
      <c r="C111" s="281">
        <v>4621</v>
      </c>
      <c r="D111" s="282">
        <f t="shared" ref="D111" si="26">IF(ISERROR(B111-C111),"n/a",B111-C111)</f>
        <v>95</v>
      </c>
      <c r="E111" s="283">
        <f t="shared" ref="E111" si="27">IF(ISERROR(D111/C111),"n/a",(D111/C111))</f>
        <v>2.0558320709803072E-2</v>
      </c>
      <c r="F111" s="165"/>
    </row>
    <row r="112" spans="1:6" x14ac:dyDescent="0.2">
      <c r="A112" s="157" t="s">
        <v>30</v>
      </c>
      <c r="B112" s="28">
        <f>B113</f>
        <v>116</v>
      </c>
      <c r="C112" s="28">
        <f>C113</f>
        <v>153</v>
      </c>
      <c r="D112" s="7">
        <f>IF(ISERROR(B112-C112),"n/a",B112-C112)</f>
        <v>-37</v>
      </c>
      <c r="E112" s="158">
        <f>IF(ISERROR(D112/C112),"n/a",(D112/C112))</f>
        <v>-0.24183006535947713</v>
      </c>
      <c r="F112" s="164"/>
    </row>
    <row r="113" spans="1:6" x14ac:dyDescent="0.2">
      <c r="A113" s="159" t="s">
        <v>32</v>
      </c>
      <c r="B113" s="29">
        <v>116</v>
      </c>
      <c r="C113" s="29">
        <v>153</v>
      </c>
      <c r="D113" s="6">
        <f>IF(ISERROR(B113-C113),"n/a",B113-C113)</f>
        <v>-37</v>
      </c>
      <c r="E113" s="160">
        <f>IF(ISERROR(D113/C113),"n/a",(D113/C113))</f>
        <v>-0.24183006535947713</v>
      </c>
      <c r="F113" s="164"/>
    </row>
    <row r="114" spans="1:6" x14ac:dyDescent="0.2">
      <c r="A114" s="157" t="s">
        <v>33</v>
      </c>
      <c r="B114" s="28">
        <f>B115</f>
        <v>25</v>
      </c>
      <c r="C114" s="28">
        <f>C115</f>
        <v>35</v>
      </c>
      <c r="D114" s="7">
        <f t="shared" si="24"/>
        <v>-10</v>
      </c>
      <c r="E114" s="158">
        <f t="shared" si="25"/>
        <v>-0.2857142857142857</v>
      </c>
      <c r="F114" s="164"/>
    </row>
    <row r="115" spans="1:6" x14ac:dyDescent="0.2">
      <c r="A115" s="159" t="s">
        <v>32</v>
      </c>
      <c r="B115" s="29">
        <v>25</v>
      </c>
      <c r="C115" s="29">
        <v>35</v>
      </c>
      <c r="D115" s="6">
        <f t="shared" si="24"/>
        <v>-10</v>
      </c>
      <c r="E115" s="160">
        <f t="shared" si="25"/>
        <v>-0.2857142857142857</v>
      </c>
      <c r="F115" s="164"/>
    </row>
    <row r="116" spans="1:6" x14ac:dyDescent="0.2">
      <c r="A116" s="155" t="s">
        <v>8</v>
      </c>
      <c r="B116" s="84">
        <f>(B117+B123+B120)</f>
        <v>2084</v>
      </c>
      <c r="C116" s="84">
        <f>(C117+C123+C120)</f>
        <v>2007</v>
      </c>
      <c r="D116" s="84">
        <f t="shared" si="24"/>
        <v>77</v>
      </c>
      <c r="E116" s="156">
        <f t="shared" si="25"/>
        <v>3.8365719980069754E-2</v>
      </c>
      <c r="F116" s="164"/>
    </row>
    <row r="117" spans="1:6" x14ac:dyDescent="0.2">
      <c r="A117" s="157" t="s">
        <v>31</v>
      </c>
      <c r="B117" s="28">
        <f>SUM(B118:B119)</f>
        <v>1953</v>
      </c>
      <c r="C117" s="28">
        <f>SUM(C118:C119)</f>
        <v>1794</v>
      </c>
      <c r="D117" s="7">
        <f t="shared" si="24"/>
        <v>159</v>
      </c>
      <c r="E117" s="160">
        <f t="shared" si="25"/>
        <v>8.8628762541806017E-2</v>
      </c>
      <c r="F117" s="164"/>
    </row>
    <row r="118" spans="1:6" x14ac:dyDescent="0.2">
      <c r="A118" s="159" t="s">
        <v>32</v>
      </c>
      <c r="B118" s="281">
        <v>1926</v>
      </c>
      <c r="C118" s="281">
        <v>1760</v>
      </c>
      <c r="D118" s="282">
        <f t="shared" ref="D118:D119" si="28">IF(ISERROR(B118-C118),"n/a",B118-C118)</f>
        <v>166</v>
      </c>
      <c r="E118" s="160">
        <f t="shared" ref="E118:E119" si="29">IF(ISERROR(D118/C118),"n/a",(D118/C118))</f>
        <v>9.4318181818181815E-2</v>
      </c>
      <c r="F118" s="164"/>
    </row>
    <row r="119" spans="1:6" x14ac:dyDescent="0.2">
      <c r="A119" s="159" t="s">
        <v>23</v>
      </c>
      <c r="B119" s="281">
        <v>27</v>
      </c>
      <c r="C119" s="281">
        <v>34</v>
      </c>
      <c r="D119" s="282">
        <f t="shared" si="28"/>
        <v>-7</v>
      </c>
      <c r="E119" s="160">
        <f t="shared" si="29"/>
        <v>-0.20588235294117646</v>
      </c>
      <c r="F119" s="164"/>
    </row>
    <row r="120" spans="1:6" x14ac:dyDescent="0.2">
      <c r="A120" s="157" t="s">
        <v>30</v>
      </c>
      <c r="B120" s="28">
        <f>B121+B122</f>
        <v>126</v>
      </c>
      <c r="C120" s="28">
        <f>C121+C122</f>
        <v>210</v>
      </c>
      <c r="D120" s="7">
        <f>IF(ISERROR(B120-C120),"n/a",B120-C120)</f>
        <v>-84</v>
      </c>
      <c r="E120" s="158">
        <f>IF(ISERROR(D120/C120),"n/a",(D120/C120))</f>
        <v>-0.4</v>
      </c>
      <c r="F120" s="164"/>
    </row>
    <row r="121" spans="1:6" x14ac:dyDescent="0.2">
      <c r="A121" s="159" t="s">
        <v>32</v>
      </c>
      <c r="B121" s="29">
        <v>126</v>
      </c>
      <c r="C121" s="29">
        <v>210</v>
      </c>
      <c r="D121" s="6">
        <f>IF(ISERROR(B121-C121),"n/a",B121-C121)</f>
        <v>-84</v>
      </c>
      <c r="E121" s="160">
        <f>IF(ISERROR(D121/C121),"n/a",(D121/C121))</f>
        <v>-0.4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5</v>
      </c>
      <c r="C123" s="28">
        <f>C124</f>
        <v>3</v>
      </c>
      <c r="D123" s="7">
        <f t="shared" si="24"/>
        <v>2</v>
      </c>
      <c r="E123" s="158">
        <f t="shared" si="25"/>
        <v>0.66666666666666663</v>
      </c>
      <c r="F123" s="164"/>
    </row>
    <row r="124" spans="1:6" x14ac:dyDescent="0.2">
      <c r="A124" s="159" t="s">
        <v>32</v>
      </c>
      <c r="B124" s="29">
        <v>5</v>
      </c>
      <c r="C124" s="29">
        <v>3</v>
      </c>
      <c r="D124" s="6">
        <f t="shared" si="24"/>
        <v>2</v>
      </c>
      <c r="E124" s="160">
        <f t="shared" si="25"/>
        <v>0.66666666666666663</v>
      </c>
      <c r="F124" s="164"/>
    </row>
    <row r="125" spans="1:6" x14ac:dyDescent="0.2">
      <c r="A125" s="161" t="s">
        <v>5</v>
      </c>
      <c r="B125" s="84">
        <f>(B109+B116)</f>
        <v>6941</v>
      </c>
      <c r="C125" s="84">
        <f>(C109+C116)</f>
        <v>6816</v>
      </c>
      <c r="D125" s="84">
        <f t="shared" si="24"/>
        <v>125</v>
      </c>
      <c r="E125" s="156">
        <f t="shared" si="25"/>
        <v>1.8339201877934273E-2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4772</v>
      </c>
      <c r="C128" s="84">
        <f>(C129+C133+C131)</f>
        <v>4756</v>
      </c>
      <c r="D128" s="84">
        <f t="shared" ref="D128:D144" si="32">IF(ISERROR(B128-C128),"n/a",B128-C128)</f>
        <v>16</v>
      </c>
      <c r="E128" s="156">
        <f t="shared" ref="E128:E144" si="33">IF(ISERROR(D128/C128),"n/a",(D128/C128))</f>
        <v>3.3641715727502101E-3</v>
      </c>
      <c r="F128" s="164"/>
    </row>
    <row r="129" spans="1:6" ht="12.75" customHeight="1" x14ac:dyDescent="0.2">
      <c r="A129" s="157" t="s">
        <v>31</v>
      </c>
      <c r="B129" s="28">
        <f>B130</f>
        <v>4636</v>
      </c>
      <c r="C129" s="28">
        <f>C130</f>
        <v>4575</v>
      </c>
      <c r="D129" s="7">
        <f t="shared" si="32"/>
        <v>61</v>
      </c>
      <c r="E129" s="158">
        <f t="shared" si="33"/>
        <v>1.3333333333333334E-2</v>
      </c>
      <c r="F129" s="164"/>
    </row>
    <row r="130" spans="1:6" ht="12.75" customHeight="1" x14ac:dyDescent="0.2">
      <c r="A130" s="159" t="s">
        <v>32</v>
      </c>
      <c r="B130" s="281">
        <v>4636</v>
      </c>
      <c r="C130" s="281">
        <v>4575</v>
      </c>
      <c r="D130" s="282">
        <f t="shared" ref="D130" si="34">IF(ISERROR(B130-C130),"n/a",B130-C130)</f>
        <v>61</v>
      </c>
      <c r="E130" s="283">
        <f t="shared" ref="E130" si="35">IF(ISERROR(D130/C130),"n/a",(D130/C130))</f>
        <v>1.3333333333333334E-2</v>
      </c>
      <c r="F130" s="164"/>
    </row>
    <row r="131" spans="1:6" ht="12.75" customHeight="1" x14ac:dyDescent="0.2">
      <c r="A131" s="157" t="s">
        <v>30</v>
      </c>
      <c r="B131" s="28">
        <f>B132</f>
        <v>113</v>
      </c>
      <c r="C131" s="28">
        <f>C132</f>
        <v>148</v>
      </c>
      <c r="D131" s="7">
        <f>IF(ISERROR(B131-C131),"n/a",B131-C131)</f>
        <v>-35</v>
      </c>
      <c r="E131" s="158">
        <f>IF(ISERROR(D131/C131),"n/a",(D131/C131))</f>
        <v>-0.23648648648648649</v>
      </c>
      <c r="F131" s="164"/>
    </row>
    <row r="132" spans="1:6" ht="12.75" customHeight="1" x14ac:dyDescent="0.2">
      <c r="A132" s="159" t="s">
        <v>32</v>
      </c>
      <c r="B132" s="29">
        <v>113</v>
      </c>
      <c r="C132" s="29">
        <v>148</v>
      </c>
      <c r="D132" s="6">
        <f>IF(ISERROR(B132-C132),"n/a",B132-C132)</f>
        <v>-35</v>
      </c>
      <c r="E132" s="160">
        <f>IF(ISERROR(D132/C132),"n/a",(D132/C132))</f>
        <v>-0.23648648648648649</v>
      </c>
      <c r="F132" s="164"/>
    </row>
    <row r="133" spans="1:6" ht="12.75" customHeight="1" x14ac:dyDescent="0.2">
      <c r="A133" s="157" t="s">
        <v>33</v>
      </c>
      <c r="B133" s="28">
        <f>B134</f>
        <v>23</v>
      </c>
      <c r="C133" s="28">
        <f>C134</f>
        <v>33</v>
      </c>
      <c r="D133" s="7">
        <f t="shared" si="32"/>
        <v>-10</v>
      </c>
      <c r="E133" s="158">
        <f t="shared" si="33"/>
        <v>-0.30303030303030304</v>
      </c>
      <c r="F133" s="164"/>
    </row>
    <row r="134" spans="1:6" ht="12.75" customHeight="1" x14ac:dyDescent="0.2">
      <c r="A134" s="159" t="s">
        <v>32</v>
      </c>
      <c r="B134" s="29">
        <v>23</v>
      </c>
      <c r="C134" s="29">
        <v>33</v>
      </c>
      <c r="D134" s="6">
        <f t="shared" si="32"/>
        <v>-10</v>
      </c>
      <c r="E134" s="160">
        <f t="shared" si="33"/>
        <v>-0.30303030303030304</v>
      </c>
      <c r="F134" s="164"/>
    </row>
    <row r="135" spans="1:6" ht="12.75" customHeight="1" x14ac:dyDescent="0.2">
      <c r="A135" s="155" t="s">
        <v>8</v>
      </c>
      <c r="B135" s="84">
        <f>(B136+B142+B139)</f>
        <v>1998</v>
      </c>
      <c r="C135" s="84">
        <f>(C136+C142+C139)</f>
        <v>1962</v>
      </c>
      <c r="D135" s="84">
        <f t="shared" si="32"/>
        <v>36</v>
      </c>
      <c r="E135" s="156">
        <f t="shared" si="33"/>
        <v>1.834862385321101E-2</v>
      </c>
      <c r="F135" s="164"/>
    </row>
    <row r="136" spans="1:6" ht="12.75" customHeight="1" x14ac:dyDescent="0.2">
      <c r="A136" s="157" t="s">
        <v>31</v>
      </c>
      <c r="B136" s="28">
        <f>SUM(B137:B138)</f>
        <v>1878</v>
      </c>
      <c r="C136" s="28">
        <f>SUM(C137:C138)</f>
        <v>1756</v>
      </c>
      <c r="D136" s="7">
        <f t="shared" si="32"/>
        <v>122</v>
      </c>
      <c r="E136" s="158">
        <f t="shared" si="33"/>
        <v>6.9476082004555809E-2</v>
      </c>
      <c r="F136" s="164"/>
    </row>
    <row r="137" spans="1:6" ht="12.75" customHeight="1" x14ac:dyDescent="0.2">
      <c r="A137" s="159" t="s">
        <v>32</v>
      </c>
      <c r="B137" s="281">
        <v>1851</v>
      </c>
      <c r="C137" s="281">
        <v>1723</v>
      </c>
      <c r="D137" s="282">
        <f t="shared" ref="D137:D138" si="36">IF(ISERROR(B137-C137),"n/a",B137-C137)</f>
        <v>128</v>
      </c>
      <c r="E137" s="283">
        <f t="shared" ref="E137:E138" si="37">IF(ISERROR(D137/C137),"n/a",(D137/C137))</f>
        <v>7.42890307603018E-2</v>
      </c>
      <c r="F137" s="164"/>
    </row>
    <row r="138" spans="1:6" ht="12.75" customHeight="1" x14ac:dyDescent="0.2">
      <c r="A138" s="159" t="s">
        <v>23</v>
      </c>
      <c r="B138" s="281">
        <v>27</v>
      </c>
      <c r="C138" s="281">
        <v>33</v>
      </c>
      <c r="D138" s="282">
        <f t="shared" si="36"/>
        <v>-6</v>
      </c>
      <c r="E138" s="283">
        <f t="shared" si="37"/>
        <v>-0.18181818181818182</v>
      </c>
      <c r="F138" s="164"/>
    </row>
    <row r="139" spans="1:6" ht="12.75" customHeight="1" x14ac:dyDescent="0.2">
      <c r="A139" s="157" t="s">
        <v>30</v>
      </c>
      <c r="B139" s="28">
        <f>SUM(B140:B141)</f>
        <v>115</v>
      </c>
      <c r="C139" s="28">
        <f>SUM(C140:C141)</f>
        <v>203</v>
      </c>
      <c r="D139" s="7">
        <f>IF(ISERROR(B139-C139),"n/a",B139-C139)</f>
        <v>-88</v>
      </c>
      <c r="E139" s="158">
        <f>IF(ISERROR(D139/C139),"n/a",(D139/C139))</f>
        <v>-0.43349753694581283</v>
      </c>
      <c r="F139" s="164"/>
    </row>
    <row r="140" spans="1:6" ht="12.75" customHeight="1" x14ac:dyDescent="0.2">
      <c r="A140" s="159" t="s">
        <v>32</v>
      </c>
      <c r="B140" s="29">
        <v>115</v>
      </c>
      <c r="C140" s="29">
        <v>203</v>
      </c>
      <c r="D140" s="6">
        <f>IF(ISERROR(B140-C140),"n/a",B140-C140)</f>
        <v>-88</v>
      </c>
      <c r="E140" s="160">
        <f>IF(ISERROR(D140/C140),"n/a",(D140/C140))</f>
        <v>-0.43349753694581283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5</v>
      </c>
      <c r="C142" s="28">
        <f>C143</f>
        <v>3</v>
      </c>
      <c r="D142" s="7">
        <f t="shared" si="32"/>
        <v>2</v>
      </c>
      <c r="E142" s="158">
        <f t="shared" si="33"/>
        <v>0.66666666666666663</v>
      </c>
      <c r="F142" s="164"/>
    </row>
    <row r="143" spans="1:6" ht="12.75" customHeight="1" x14ac:dyDescent="0.2">
      <c r="A143" s="159" t="s">
        <v>32</v>
      </c>
      <c r="B143" s="29">
        <v>5</v>
      </c>
      <c r="C143" s="29">
        <v>3</v>
      </c>
      <c r="D143" s="6">
        <f t="shared" si="32"/>
        <v>2</v>
      </c>
      <c r="E143" s="160">
        <f t="shared" si="33"/>
        <v>0.66666666666666663</v>
      </c>
      <c r="F143" s="164"/>
    </row>
    <row r="144" spans="1:6" x14ac:dyDescent="0.2">
      <c r="A144" s="161" t="s">
        <v>5</v>
      </c>
      <c r="B144" s="84">
        <f>(B128+B135)</f>
        <v>6770</v>
      </c>
      <c r="C144" s="84">
        <f>(C128+C135)</f>
        <v>6718</v>
      </c>
      <c r="D144" s="84">
        <f t="shared" si="32"/>
        <v>52</v>
      </c>
      <c r="E144" s="156">
        <f t="shared" si="33"/>
        <v>7.7403989282524557E-3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81</v>
      </c>
    </row>
    <row r="151" spans="1:6" x14ac:dyDescent="0.2">
      <c r="A151" s="85" t="s">
        <v>82</v>
      </c>
    </row>
    <row r="152" spans="1:6" x14ac:dyDescent="0.2">
      <c r="A152" s="85" t="s">
        <v>83</v>
      </c>
    </row>
    <row r="153" spans="1:6" x14ac:dyDescent="0.2">
      <c r="A153" s="85" t="s">
        <v>84</v>
      </c>
    </row>
    <row r="154" spans="1:6" x14ac:dyDescent="0.2">
      <c r="A154" s="85" t="s">
        <v>85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10/24/2020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Fall 2020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Saturday, October 24,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2020</v>
      </c>
      <c r="C9" s="334">
        <v>2019</v>
      </c>
      <c r="D9" s="334">
        <f>B9</f>
        <v>2020</v>
      </c>
      <c r="E9" s="334">
        <f>C9</f>
        <v>2019</v>
      </c>
      <c r="F9" s="334">
        <f>B9</f>
        <v>2020</v>
      </c>
      <c r="G9" s="334">
        <f>C9</f>
        <v>2019</v>
      </c>
      <c r="H9" s="334">
        <f>B9</f>
        <v>2020</v>
      </c>
      <c r="I9" s="334">
        <f>C9</f>
        <v>2019</v>
      </c>
      <c r="J9" s="334">
        <f>B9</f>
        <v>2020</v>
      </c>
      <c r="K9" s="334">
        <f>C9</f>
        <v>2019</v>
      </c>
      <c r="L9" s="334">
        <f>B9</f>
        <v>2020</v>
      </c>
      <c r="M9" s="334">
        <f>C9</f>
        <v>2019</v>
      </c>
    </row>
    <row r="10" spans="1:16" x14ac:dyDescent="0.25">
      <c r="A10" s="337" t="s">
        <v>55</v>
      </c>
      <c r="B10" s="341">
        <f>SUM(B43,B74,B105,B136,B183)</f>
        <v>1725</v>
      </c>
      <c r="C10" s="341">
        <f>SUM(C43,C74,C105,C136,C183)</f>
        <v>1870</v>
      </c>
      <c r="D10" s="341">
        <f t="shared" ref="D10:M10" si="0">SUM(D43,D74,D105,D136,D183)</f>
        <v>804</v>
      </c>
      <c r="E10" s="341">
        <f t="shared" si="0"/>
        <v>667</v>
      </c>
      <c r="F10" s="341">
        <f t="shared" si="0"/>
        <v>180</v>
      </c>
      <c r="G10" s="341">
        <f t="shared" si="0"/>
        <v>138</v>
      </c>
      <c r="H10" s="341">
        <f t="shared" si="0"/>
        <v>142</v>
      </c>
      <c r="I10" s="341">
        <f t="shared" si="0"/>
        <v>113</v>
      </c>
      <c r="J10" s="341">
        <f t="shared" si="0"/>
        <v>138</v>
      </c>
      <c r="K10" s="341">
        <f t="shared" si="0"/>
        <v>112</v>
      </c>
      <c r="L10" s="341">
        <f t="shared" si="0"/>
        <v>130</v>
      </c>
      <c r="M10" s="341">
        <f t="shared" si="0"/>
        <v>108</v>
      </c>
    </row>
    <row r="11" spans="1:16" x14ac:dyDescent="0.25">
      <c r="A11" s="337" t="s">
        <v>54</v>
      </c>
      <c r="B11" s="341">
        <f t="shared" ref="B11:M11" si="1">SUM(B44,B75,B106,B137,B184)</f>
        <v>34</v>
      </c>
      <c r="C11" s="341">
        <f t="shared" si="1"/>
        <v>27</v>
      </c>
      <c r="D11" s="341">
        <f t="shared" si="1"/>
        <v>21</v>
      </c>
      <c r="E11" s="341">
        <f t="shared" si="1"/>
        <v>14</v>
      </c>
      <c r="F11" s="341">
        <f t="shared" si="1"/>
        <v>4</v>
      </c>
      <c r="G11" s="341">
        <f t="shared" si="1"/>
        <v>3</v>
      </c>
      <c r="H11" s="341">
        <f t="shared" si="1"/>
        <v>3</v>
      </c>
      <c r="I11" s="341">
        <f t="shared" si="1"/>
        <v>1</v>
      </c>
      <c r="J11" s="341">
        <f t="shared" si="1"/>
        <v>3</v>
      </c>
      <c r="K11" s="341">
        <f t="shared" si="1"/>
        <v>1</v>
      </c>
      <c r="L11" s="341">
        <f t="shared" si="1"/>
        <v>3</v>
      </c>
      <c r="M11" s="341">
        <f t="shared" si="1"/>
        <v>1</v>
      </c>
    </row>
    <row r="12" spans="1:16" x14ac:dyDescent="0.25">
      <c r="A12" s="337" t="s">
        <v>43</v>
      </c>
      <c r="B12" s="341">
        <f t="shared" ref="B12:M12" si="2">SUM(B45,B76,B107,B138,B185)</f>
        <v>13818</v>
      </c>
      <c r="C12" s="341">
        <f t="shared" si="2"/>
        <v>13713</v>
      </c>
      <c r="D12" s="341">
        <f t="shared" si="2"/>
        <v>11499</v>
      </c>
      <c r="E12" s="341">
        <f t="shared" si="2"/>
        <v>10306</v>
      </c>
      <c r="F12" s="341">
        <f t="shared" si="2"/>
        <v>2528</v>
      </c>
      <c r="G12" s="341">
        <f t="shared" si="2"/>
        <v>2418</v>
      </c>
      <c r="H12" s="341">
        <f t="shared" si="2"/>
        <v>1742</v>
      </c>
      <c r="I12" s="341">
        <f t="shared" si="2"/>
        <v>1989</v>
      </c>
      <c r="J12" s="341">
        <f t="shared" si="2"/>
        <v>1725</v>
      </c>
      <c r="K12" s="341">
        <f t="shared" si="2"/>
        <v>1973</v>
      </c>
      <c r="L12" s="341">
        <f t="shared" si="2"/>
        <v>1709</v>
      </c>
      <c r="M12" s="341">
        <f t="shared" si="2"/>
        <v>1968</v>
      </c>
    </row>
    <row r="13" spans="1:16" x14ac:dyDescent="0.25">
      <c r="A13" s="337" t="s">
        <v>53</v>
      </c>
      <c r="B13" s="341">
        <f t="shared" ref="B13:M13" si="3">SUM(B46,B77,B108,B139,B186)</f>
        <v>54</v>
      </c>
      <c r="C13" s="341">
        <f t="shared" si="3"/>
        <v>90</v>
      </c>
      <c r="D13" s="341">
        <f t="shared" si="3"/>
        <v>35</v>
      </c>
      <c r="E13" s="341">
        <f t="shared" si="3"/>
        <v>38</v>
      </c>
      <c r="F13" s="341">
        <f t="shared" si="3"/>
        <v>10</v>
      </c>
      <c r="G13" s="341">
        <f t="shared" si="3"/>
        <v>7</v>
      </c>
      <c r="H13" s="341">
        <f t="shared" si="3"/>
        <v>8</v>
      </c>
      <c r="I13" s="341">
        <f t="shared" si="3"/>
        <v>5</v>
      </c>
      <c r="J13" s="341">
        <f t="shared" si="3"/>
        <v>8</v>
      </c>
      <c r="K13" s="341">
        <f t="shared" si="3"/>
        <v>4</v>
      </c>
      <c r="L13" s="341">
        <f t="shared" si="3"/>
        <v>8</v>
      </c>
      <c r="M13" s="341">
        <f t="shared" si="3"/>
        <v>4</v>
      </c>
    </row>
    <row r="14" spans="1:16" x14ac:dyDescent="0.25">
      <c r="A14" s="337" t="s">
        <v>52</v>
      </c>
      <c r="B14" s="341">
        <f t="shared" ref="B14:M14" si="4">SUM(B47,B78,B109,B140,B187)</f>
        <v>21473</v>
      </c>
      <c r="C14" s="341">
        <f t="shared" si="4"/>
        <v>21332</v>
      </c>
      <c r="D14" s="341">
        <f t="shared" si="4"/>
        <v>11250</v>
      </c>
      <c r="E14" s="341">
        <f t="shared" si="4"/>
        <v>9139</v>
      </c>
      <c r="F14" s="341">
        <f t="shared" si="4"/>
        <v>2613</v>
      </c>
      <c r="G14" s="341">
        <f t="shared" si="4"/>
        <v>2147</v>
      </c>
      <c r="H14" s="341">
        <f t="shared" si="4"/>
        <v>2171</v>
      </c>
      <c r="I14" s="341">
        <f t="shared" si="4"/>
        <v>1803</v>
      </c>
      <c r="J14" s="341">
        <f t="shared" si="4"/>
        <v>2115</v>
      </c>
      <c r="K14" s="341">
        <f t="shared" si="4"/>
        <v>1773</v>
      </c>
      <c r="L14" s="341">
        <f t="shared" si="4"/>
        <v>2070</v>
      </c>
      <c r="M14" s="341">
        <f t="shared" si="4"/>
        <v>1742</v>
      </c>
    </row>
    <row r="15" spans="1:16" x14ac:dyDescent="0.25">
      <c r="A15" s="337" t="s">
        <v>51</v>
      </c>
      <c r="B15" s="341">
        <f t="shared" ref="B15:M15" si="5">SUM(B48,B79,B110,B141,B188)</f>
        <v>2361</v>
      </c>
      <c r="C15" s="341">
        <f t="shared" si="5"/>
        <v>2320</v>
      </c>
      <c r="D15" s="341">
        <f t="shared" si="5"/>
        <v>1735</v>
      </c>
      <c r="E15" s="341">
        <f t="shared" si="5"/>
        <v>1511</v>
      </c>
      <c r="F15" s="341">
        <f t="shared" si="5"/>
        <v>399</v>
      </c>
      <c r="G15" s="341">
        <f t="shared" si="5"/>
        <v>331</v>
      </c>
      <c r="H15" s="341">
        <f t="shared" si="5"/>
        <v>290</v>
      </c>
      <c r="I15" s="341">
        <f t="shared" si="5"/>
        <v>277</v>
      </c>
      <c r="J15" s="341">
        <f t="shared" si="5"/>
        <v>281</v>
      </c>
      <c r="K15" s="341">
        <f t="shared" si="5"/>
        <v>272</v>
      </c>
      <c r="L15" s="341">
        <f t="shared" si="5"/>
        <v>274</v>
      </c>
      <c r="M15" s="341">
        <f t="shared" si="5"/>
        <v>270</v>
      </c>
    </row>
    <row r="16" spans="1:16" x14ac:dyDescent="0.25">
      <c r="A16" s="337" t="s">
        <v>50</v>
      </c>
      <c r="B16" s="341">
        <f t="shared" ref="B16:M16" si="6">SUM(B49,B80,B111,B142,B189)</f>
        <v>4624</v>
      </c>
      <c r="C16" s="341">
        <f t="shared" si="6"/>
        <v>4832</v>
      </c>
      <c r="D16" s="341">
        <f t="shared" si="6"/>
        <v>3273</v>
      </c>
      <c r="E16" s="341">
        <f t="shared" si="6"/>
        <v>2800</v>
      </c>
      <c r="F16" s="341">
        <f t="shared" si="6"/>
        <v>259</v>
      </c>
      <c r="G16" s="341">
        <f t="shared" si="6"/>
        <v>262</v>
      </c>
      <c r="H16" s="341">
        <f t="shared" si="6"/>
        <v>120</v>
      </c>
      <c r="I16" s="341">
        <f t="shared" si="6"/>
        <v>152</v>
      </c>
      <c r="J16" s="341">
        <f t="shared" si="6"/>
        <v>112</v>
      </c>
      <c r="K16" s="341">
        <f t="shared" si="6"/>
        <v>150</v>
      </c>
      <c r="L16" s="341">
        <f t="shared" si="6"/>
        <v>109</v>
      </c>
      <c r="M16" s="341">
        <f t="shared" si="6"/>
        <v>145</v>
      </c>
    </row>
    <row r="17" spans="1:13" x14ac:dyDescent="0.25">
      <c r="A17" s="337" t="s">
        <v>49</v>
      </c>
      <c r="B17" s="341">
        <f t="shared" ref="B17:M17" si="7">SUM(B50,B81,B112,B143,B190)</f>
        <v>646</v>
      </c>
      <c r="C17" s="341">
        <f t="shared" si="7"/>
        <v>545</v>
      </c>
      <c r="D17" s="341">
        <f t="shared" si="7"/>
        <v>562</v>
      </c>
      <c r="E17" s="341">
        <f t="shared" si="7"/>
        <v>403</v>
      </c>
      <c r="F17" s="341">
        <f t="shared" si="7"/>
        <v>72</v>
      </c>
      <c r="G17" s="341">
        <f t="shared" si="7"/>
        <v>67</v>
      </c>
      <c r="H17" s="341">
        <f t="shared" si="7"/>
        <v>43</v>
      </c>
      <c r="I17" s="341">
        <f t="shared" si="7"/>
        <v>55</v>
      </c>
      <c r="J17" s="341">
        <f t="shared" si="7"/>
        <v>39</v>
      </c>
      <c r="K17" s="341">
        <f t="shared" si="7"/>
        <v>55</v>
      </c>
      <c r="L17" s="341">
        <f t="shared" si="7"/>
        <v>39</v>
      </c>
      <c r="M17" s="341">
        <f t="shared" si="7"/>
        <v>55</v>
      </c>
    </row>
    <row r="18" spans="1:13" ht="15.75" thickBot="1" x14ac:dyDescent="0.3">
      <c r="A18" s="344" t="s">
        <v>48</v>
      </c>
      <c r="B18" s="341">
        <f t="shared" ref="B18:M18" si="8">SUM(B51,B82,B113,B144,B191)</f>
        <v>4699</v>
      </c>
      <c r="C18" s="341">
        <f t="shared" si="8"/>
        <v>4789</v>
      </c>
      <c r="D18" s="341">
        <f t="shared" si="8"/>
        <v>3665</v>
      </c>
      <c r="E18" s="341">
        <f t="shared" si="8"/>
        <v>3402</v>
      </c>
      <c r="F18" s="341">
        <f t="shared" si="8"/>
        <v>635</v>
      </c>
      <c r="G18" s="341">
        <f t="shared" si="8"/>
        <v>604</v>
      </c>
      <c r="H18" s="341">
        <f t="shared" si="8"/>
        <v>454</v>
      </c>
      <c r="I18" s="341">
        <f t="shared" si="8"/>
        <v>475</v>
      </c>
      <c r="J18" s="341">
        <f t="shared" si="8"/>
        <v>436</v>
      </c>
      <c r="K18" s="341">
        <f t="shared" si="8"/>
        <v>469</v>
      </c>
      <c r="L18" s="341">
        <f t="shared" si="8"/>
        <v>430</v>
      </c>
      <c r="M18" s="341">
        <f t="shared" si="8"/>
        <v>463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49434</v>
      </c>
      <c r="C19" s="363">
        <f t="shared" si="9"/>
        <v>49518</v>
      </c>
      <c r="D19" s="363">
        <f t="shared" ref="D19:M19" si="10">SUM(D10:D18)</f>
        <v>32844</v>
      </c>
      <c r="E19" s="363">
        <f t="shared" si="10"/>
        <v>28280</v>
      </c>
      <c r="F19" s="363">
        <f t="shared" si="10"/>
        <v>6700</v>
      </c>
      <c r="G19" s="363">
        <f t="shared" si="10"/>
        <v>5977</v>
      </c>
      <c r="H19" s="363">
        <f t="shared" si="10"/>
        <v>4973</v>
      </c>
      <c r="I19" s="363">
        <f t="shared" si="10"/>
        <v>4870</v>
      </c>
      <c r="J19" s="363">
        <f t="shared" si="10"/>
        <v>4857</v>
      </c>
      <c r="K19" s="363">
        <f t="shared" si="10"/>
        <v>4809</v>
      </c>
      <c r="L19" s="363">
        <f t="shared" si="10"/>
        <v>4772</v>
      </c>
      <c r="M19" s="364">
        <f t="shared" si="10"/>
        <v>4756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2020</v>
      </c>
      <c r="C23" s="335">
        <f>C9</f>
        <v>2019</v>
      </c>
      <c r="D23" s="335">
        <f>B9</f>
        <v>2020</v>
      </c>
      <c r="E23" s="335">
        <f>C9</f>
        <v>2019</v>
      </c>
      <c r="F23" s="335">
        <f>B9</f>
        <v>2020</v>
      </c>
      <c r="G23" s="335">
        <f>C9</f>
        <v>2019</v>
      </c>
      <c r="H23" s="335">
        <f>B9</f>
        <v>2020</v>
      </c>
      <c r="I23" s="335">
        <f>C9</f>
        <v>2019</v>
      </c>
      <c r="J23" s="335">
        <f>B9</f>
        <v>2020</v>
      </c>
      <c r="K23" s="335">
        <f>C9</f>
        <v>2019</v>
      </c>
      <c r="L23" s="335">
        <f>B9</f>
        <v>2020</v>
      </c>
      <c r="M23" s="335">
        <f>C9</f>
        <v>2019</v>
      </c>
    </row>
    <row r="24" spans="1:13" x14ac:dyDescent="0.25">
      <c r="A24" s="336" t="s">
        <v>55</v>
      </c>
      <c r="B24" s="341">
        <f t="shared" ref="B24:B32" si="11">SUM(B57,B88,B119,B150,B167,B197,B214)</f>
        <v>540</v>
      </c>
      <c r="C24" s="341">
        <f t="shared" ref="C24:M24" si="12">SUM(C57,C88,C119,C150,C167,C197,C214)</f>
        <v>488</v>
      </c>
      <c r="D24" s="341">
        <f t="shared" si="12"/>
        <v>286</v>
      </c>
      <c r="E24" s="341">
        <f t="shared" si="12"/>
        <v>287</v>
      </c>
      <c r="F24" s="341">
        <f t="shared" si="12"/>
        <v>127</v>
      </c>
      <c r="G24" s="341">
        <f t="shared" si="12"/>
        <v>117</v>
      </c>
      <c r="H24" s="341">
        <f t="shared" si="12"/>
        <v>97</v>
      </c>
      <c r="I24" s="341">
        <f t="shared" si="12"/>
        <v>83</v>
      </c>
      <c r="J24" s="341">
        <f t="shared" si="12"/>
        <v>95</v>
      </c>
      <c r="K24" s="341">
        <f t="shared" si="12"/>
        <v>80</v>
      </c>
      <c r="L24" s="341">
        <f t="shared" si="12"/>
        <v>91</v>
      </c>
      <c r="M24" s="341">
        <f t="shared" si="12"/>
        <v>79</v>
      </c>
    </row>
    <row r="25" spans="1:13" x14ac:dyDescent="0.25">
      <c r="A25" s="336" t="s">
        <v>54</v>
      </c>
      <c r="B25" s="341">
        <f t="shared" si="11"/>
        <v>17</v>
      </c>
      <c r="C25" s="341">
        <f t="shared" ref="C25:M25" si="13">SUM(C58,C89,C120,C151,C168,C198,C215)</f>
        <v>14</v>
      </c>
      <c r="D25" s="341">
        <f t="shared" si="13"/>
        <v>10</v>
      </c>
      <c r="E25" s="341">
        <f t="shared" si="13"/>
        <v>12</v>
      </c>
      <c r="F25" s="341">
        <f t="shared" si="13"/>
        <v>4</v>
      </c>
      <c r="G25" s="341">
        <f t="shared" si="13"/>
        <v>6</v>
      </c>
      <c r="H25" s="341">
        <f t="shared" si="13"/>
        <v>2</v>
      </c>
      <c r="I25" s="341">
        <f t="shared" si="13"/>
        <v>4</v>
      </c>
      <c r="J25" s="341">
        <f t="shared" si="13"/>
        <v>2</v>
      </c>
      <c r="K25" s="341">
        <f t="shared" si="13"/>
        <v>4</v>
      </c>
      <c r="L25" s="341">
        <f t="shared" si="13"/>
        <v>2</v>
      </c>
      <c r="M25" s="341">
        <f t="shared" si="13"/>
        <v>4</v>
      </c>
    </row>
    <row r="26" spans="1:13" x14ac:dyDescent="0.25">
      <c r="A26" s="336" t="s">
        <v>43</v>
      </c>
      <c r="B26" s="341">
        <f t="shared" si="11"/>
        <v>3269</v>
      </c>
      <c r="C26" s="341">
        <f t="shared" ref="C26:M26" si="14">SUM(C59,C90,C121,C152,C169,C199,C216)</f>
        <v>2884</v>
      </c>
      <c r="D26" s="341">
        <f t="shared" si="14"/>
        <v>2106</v>
      </c>
      <c r="E26" s="341">
        <f t="shared" si="14"/>
        <v>1955</v>
      </c>
      <c r="F26" s="341">
        <f t="shared" si="14"/>
        <v>533</v>
      </c>
      <c r="G26" s="341">
        <f t="shared" si="14"/>
        <v>481</v>
      </c>
      <c r="H26" s="341">
        <f t="shared" si="14"/>
        <v>426</v>
      </c>
      <c r="I26" s="341">
        <f t="shared" si="14"/>
        <v>354</v>
      </c>
      <c r="J26" s="341">
        <f t="shared" si="14"/>
        <v>416</v>
      </c>
      <c r="K26" s="341">
        <f t="shared" si="14"/>
        <v>347</v>
      </c>
      <c r="L26" s="341">
        <f t="shared" si="14"/>
        <v>402</v>
      </c>
      <c r="M26" s="341">
        <f t="shared" si="14"/>
        <v>341</v>
      </c>
    </row>
    <row r="27" spans="1:13" x14ac:dyDescent="0.25">
      <c r="A27" s="336" t="s">
        <v>53</v>
      </c>
      <c r="B27" s="341">
        <f t="shared" si="11"/>
        <v>26</v>
      </c>
      <c r="C27" s="341">
        <f t="shared" ref="C27:M27" si="15">SUM(C60,C91,C122,C153,C170,C200,C217)</f>
        <v>25</v>
      </c>
      <c r="D27" s="341">
        <f t="shared" si="15"/>
        <v>13</v>
      </c>
      <c r="E27" s="341">
        <f t="shared" si="15"/>
        <v>16</v>
      </c>
      <c r="F27" s="341">
        <f t="shared" si="15"/>
        <v>4</v>
      </c>
      <c r="G27" s="341">
        <f t="shared" si="15"/>
        <v>5</v>
      </c>
      <c r="H27" s="341">
        <f t="shared" si="15"/>
        <v>4</v>
      </c>
      <c r="I27" s="341">
        <f t="shared" si="15"/>
        <v>4</v>
      </c>
      <c r="J27" s="341">
        <f t="shared" si="15"/>
        <v>4</v>
      </c>
      <c r="K27" s="341">
        <f t="shared" si="15"/>
        <v>4</v>
      </c>
      <c r="L27" s="341">
        <f t="shared" si="15"/>
        <v>4</v>
      </c>
      <c r="M27" s="341">
        <f t="shared" si="15"/>
        <v>4</v>
      </c>
    </row>
    <row r="28" spans="1:13" x14ac:dyDescent="0.25">
      <c r="A28" s="336" t="s">
        <v>52</v>
      </c>
      <c r="B28" s="341">
        <f t="shared" si="11"/>
        <v>5173</v>
      </c>
      <c r="C28" s="341">
        <f t="shared" ref="C28:M28" si="16">SUM(C61,C92,C123,C154,C171,C201,C218)</f>
        <v>4337</v>
      </c>
      <c r="D28" s="341">
        <f t="shared" si="16"/>
        <v>3435</v>
      </c>
      <c r="E28" s="341">
        <f t="shared" si="16"/>
        <v>3001</v>
      </c>
      <c r="F28" s="341">
        <f t="shared" si="16"/>
        <v>1238</v>
      </c>
      <c r="G28" s="341">
        <f t="shared" si="16"/>
        <v>1223</v>
      </c>
      <c r="H28" s="341">
        <f t="shared" si="16"/>
        <v>1026</v>
      </c>
      <c r="I28" s="341">
        <f t="shared" si="16"/>
        <v>968</v>
      </c>
      <c r="J28" s="341">
        <f t="shared" si="16"/>
        <v>990</v>
      </c>
      <c r="K28" s="341">
        <f t="shared" si="16"/>
        <v>941</v>
      </c>
      <c r="L28" s="341">
        <f t="shared" si="16"/>
        <v>947</v>
      </c>
      <c r="M28" s="341">
        <f t="shared" si="16"/>
        <v>918</v>
      </c>
    </row>
    <row r="29" spans="1:13" x14ac:dyDescent="0.25">
      <c r="A29" s="336" t="s">
        <v>51</v>
      </c>
      <c r="B29" s="341">
        <f t="shared" si="11"/>
        <v>839</v>
      </c>
      <c r="C29" s="341">
        <f t="shared" ref="C29:M29" si="17">SUM(C62,C93,C124,C155,C172,C202,C219)</f>
        <v>737</v>
      </c>
      <c r="D29" s="341">
        <f t="shared" si="17"/>
        <v>546</v>
      </c>
      <c r="E29" s="341">
        <f t="shared" si="17"/>
        <v>463</v>
      </c>
      <c r="F29" s="341">
        <f t="shared" si="17"/>
        <v>156</v>
      </c>
      <c r="G29" s="341">
        <f t="shared" si="17"/>
        <v>119</v>
      </c>
      <c r="H29" s="341">
        <f t="shared" si="17"/>
        <v>124</v>
      </c>
      <c r="I29" s="341">
        <f t="shared" si="17"/>
        <v>96</v>
      </c>
      <c r="J29" s="341">
        <f t="shared" si="17"/>
        <v>119</v>
      </c>
      <c r="K29" s="341">
        <f t="shared" si="17"/>
        <v>94</v>
      </c>
      <c r="L29" s="341">
        <f t="shared" si="17"/>
        <v>117</v>
      </c>
      <c r="M29" s="341">
        <f t="shared" si="17"/>
        <v>91</v>
      </c>
    </row>
    <row r="30" spans="1:13" x14ac:dyDescent="0.25">
      <c r="A30" s="336" t="s">
        <v>50</v>
      </c>
      <c r="B30" s="341">
        <f t="shared" si="11"/>
        <v>1506</v>
      </c>
      <c r="C30" s="341">
        <f t="shared" ref="C30:M30" si="18">SUM(C63,C94,C125,C156,C173,C203,C220)</f>
        <v>1651</v>
      </c>
      <c r="D30" s="341">
        <f t="shared" si="18"/>
        <v>1155</v>
      </c>
      <c r="E30" s="341">
        <f t="shared" si="18"/>
        <v>1309</v>
      </c>
      <c r="F30" s="341">
        <f t="shared" si="18"/>
        <v>225</v>
      </c>
      <c r="G30" s="341">
        <f t="shared" si="18"/>
        <v>329</v>
      </c>
      <c r="H30" s="341">
        <f t="shared" si="18"/>
        <v>152</v>
      </c>
      <c r="I30" s="341">
        <f t="shared" si="18"/>
        <v>220</v>
      </c>
      <c r="J30" s="341">
        <f t="shared" si="18"/>
        <v>129</v>
      </c>
      <c r="K30" s="341">
        <f t="shared" si="18"/>
        <v>209</v>
      </c>
      <c r="L30" s="341">
        <f t="shared" si="18"/>
        <v>117</v>
      </c>
      <c r="M30" s="341">
        <f t="shared" si="18"/>
        <v>202</v>
      </c>
    </row>
    <row r="31" spans="1:13" x14ac:dyDescent="0.25">
      <c r="A31" s="336" t="s">
        <v>49</v>
      </c>
      <c r="B31" s="341">
        <f t="shared" si="11"/>
        <v>154</v>
      </c>
      <c r="C31" s="341">
        <f t="shared" ref="C31:M31" si="19">SUM(C64,C95,C126,C157,C174,C204,C221)</f>
        <v>76</v>
      </c>
      <c r="D31" s="341">
        <f t="shared" si="19"/>
        <v>105</v>
      </c>
      <c r="E31" s="341">
        <f t="shared" si="19"/>
        <v>53</v>
      </c>
      <c r="F31" s="341">
        <f t="shared" si="19"/>
        <v>23</v>
      </c>
      <c r="G31" s="341">
        <f t="shared" si="19"/>
        <v>10</v>
      </c>
      <c r="H31" s="341">
        <f t="shared" si="19"/>
        <v>18</v>
      </c>
      <c r="I31" s="341">
        <f t="shared" si="19"/>
        <v>8</v>
      </c>
      <c r="J31" s="341">
        <f t="shared" si="19"/>
        <v>16</v>
      </c>
      <c r="K31" s="341">
        <f t="shared" si="19"/>
        <v>8</v>
      </c>
      <c r="L31" s="341">
        <f t="shared" si="19"/>
        <v>15</v>
      </c>
      <c r="M31" s="341">
        <f t="shared" si="19"/>
        <v>8</v>
      </c>
    </row>
    <row r="32" spans="1:13" ht="15.75" thickBot="1" x14ac:dyDescent="0.3">
      <c r="A32" s="349" t="s">
        <v>48</v>
      </c>
      <c r="B32" s="341">
        <f t="shared" si="11"/>
        <v>2525</v>
      </c>
      <c r="C32" s="341">
        <f t="shared" ref="C32:M32" si="20">SUM(C65,C96,C127,C158,C175,C205,C222)</f>
        <v>2360</v>
      </c>
      <c r="D32" s="341">
        <f t="shared" si="20"/>
        <v>1626</v>
      </c>
      <c r="E32" s="341">
        <f t="shared" si="20"/>
        <v>1590</v>
      </c>
      <c r="F32" s="341">
        <f t="shared" si="20"/>
        <v>404</v>
      </c>
      <c r="G32" s="341">
        <f t="shared" si="20"/>
        <v>433</v>
      </c>
      <c r="H32" s="341">
        <f t="shared" si="20"/>
        <v>323</v>
      </c>
      <c r="I32" s="341">
        <f t="shared" si="20"/>
        <v>330</v>
      </c>
      <c r="J32" s="341">
        <f t="shared" si="20"/>
        <v>313</v>
      </c>
      <c r="K32" s="341">
        <f t="shared" si="20"/>
        <v>320</v>
      </c>
      <c r="L32" s="341">
        <f t="shared" si="20"/>
        <v>303</v>
      </c>
      <c r="M32" s="341">
        <f t="shared" si="20"/>
        <v>315</v>
      </c>
    </row>
    <row r="33" spans="1:13" ht="16.5" thickTop="1" thickBot="1" x14ac:dyDescent="0.3">
      <c r="A33" s="370" t="s">
        <v>72</v>
      </c>
      <c r="B33" s="363">
        <f>SUM(B24:B32)</f>
        <v>14049</v>
      </c>
      <c r="C33" s="363">
        <f t="shared" ref="C33:M33" si="21">SUM(C24:C32)</f>
        <v>12572</v>
      </c>
      <c r="D33" s="363">
        <f t="shared" si="21"/>
        <v>9282</v>
      </c>
      <c r="E33" s="363">
        <f t="shared" si="21"/>
        <v>8686</v>
      </c>
      <c r="F33" s="363">
        <f t="shared" si="21"/>
        <v>2714</v>
      </c>
      <c r="G33" s="363">
        <f t="shared" si="21"/>
        <v>2723</v>
      </c>
      <c r="H33" s="363">
        <f t="shared" si="21"/>
        <v>2172</v>
      </c>
      <c r="I33" s="363">
        <f t="shared" si="21"/>
        <v>2067</v>
      </c>
      <c r="J33" s="363">
        <f t="shared" si="21"/>
        <v>2084</v>
      </c>
      <c r="K33" s="363">
        <f t="shared" si="21"/>
        <v>2007</v>
      </c>
      <c r="L33" s="363">
        <f t="shared" si="21"/>
        <v>1998</v>
      </c>
      <c r="M33" s="364">
        <f t="shared" si="21"/>
        <v>1962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63483</v>
      </c>
      <c r="C35" s="361">
        <f t="shared" si="22"/>
        <v>62090</v>
      </c>
      <c r="D35" s="361">
        <f t="shared" si="22"/>
        <v>42126</v>
      </c>
      <c r="E35" s="361">
        <f t="shared" si="22"/>
        <v>36966</v>
      </c>
      <c r="F35" s="361">
        <f t="shared" si="22"/>
        <v>9414</v>
      </c>
      <c r="G35" s="361">
        <f t="shared" si="22"/>
        <v>8700</v>
      </c>
      <c r="H35" s="361">
        <f t="shared" si="22"/>
        <v>7145</v>
      </c>
      <c r="I35" s="361">
        <f t="shared" si="22"/>
        <v>6937</v>
      </c>
      <c r="J35" s="361">
        <f t="shared" si="22"/>
        <v>6941</v>
      </c>
      <c r="K35" s="361">
        <f t="shared" si="22"/>
        <v>6816</v>
      </c>
      <c r="L35" s="361">
        <f t="shared" si="22"/>
        <v>6770</v>
      </c>
      <c r="M35" s="361">
        <f t="shared" si="22"/>
        <v>6718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2020</v>
      </c>
      <c r="C42" s="334">
        <f>C9</f>
        <v>2019</v>
      </c>
      <c r="D42" s="334">
        <f>B9</f>
        <v>2020</v>
      </c>
      <c r="E42" s="334">
        <f>C9</f>
        <v>2019</v>
      </c>
      <c r="F42" s="334">
        <f>B9</f>
        <v>2020</v>
      </c>
      <c r="G42" s="334">
        <f>C9</f>
        <v>2019</v>
      </c>
      <c r="H42" s="334">
        <f>B9</f>
        <v>2020</v>
      </c>
      <c r="I42" s="334">
        <f>C9</f>
        <v>2019</v>
      </c>
      <c r="J42" s="334">
        <f>B9</f>
        <v>2020</v>
      </c>
      <c r="K42" s="334">
        <f>C9</f>
        <v>2019</v>
      </c>
      <c r="L42" s="334">
        <f>B9</f>
        <v>2020</v>
      </c>
      <c r="M42" s="334">
        <f>C9</f>
        <v>2019</v>
      </c>
    </row>
    <row r="43" spans="1:13" x14ac:dyDescent="0.25">
      <c r="A43" s="337" t="s">
        <v>55</v>
      </c>
      <c r="B43" s="341">
        <v>241</v>
      </c>
      <c r="C43" s="341">
        <v>232</v>
      </c>
      <c r="D43" s="341">
        <v>85</v>
      </c>
      <c r="E43" s="341">
        <v>42</v>
      </c>
      <c r="F43" s="341">
        <v>20</v>
      </c>
      <c r="G43" s="341">
        <v>8</v>
      </c>
      <c r="H43" s="341">
        <v>18</v>
      </c>
      <c r="I43" s="341">
        <v>6</v>
      </c>
      <c r="J43" s="341">
        <v>17</v>
      </c>
      <c r="K43" s="341">
        <v>6</v>
      </c>
      <c r="L43" s="341">
        <v>16</v>
      </c>
      <c r="M43" s="341">
        <v>5</v>
      </c>
    </row>
    <row r="44" spans="1:13" ht="15" customHeight="1" x14ac:dyDescent="0.25">
      <c r="A44" s="337" t="s">
        <v>54</v>
      </c>
      <c r="B44" s="341">
        <v>2</v>
      </c>
      <c r="C44" s="341">
        <v>1</v>
      </c>
      <c r="D44" s="341">
        <v>1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3720</v>
      </c>
      <c r="C45" s="341">
        <v>3662</v>
      </c>
      <c r="D45" s="341">
        <v>2656</v>
      </c>
      <c r="E45" s="341">
        <v>2277</v>
      </c>
      <c r="F45" s="341">
        <v>465</v>
      </c>
      <c r="G45" s="341">
        <v>474</v>
      </c>
      <c r="H45" s="341">
        <v>297</v>
      </c>
      <c r="I45" s="341">
        <v>383</v>
      </c>
      <c r="J45" s="341">
        <v>294</v>
      </c>
      <c r="K45" s="341">
        <v>382</v>
      </c>
      <c r="L45" s="341">
        <v>293</v>
      </c>
      <c r="M45" s="341">
        <v>381</v>
      </c>
    </row>
    <row r="46" spans="1:13" x14ac:dyDescent="0.25">
      <c r="A46" s="337" t="s">
        <v>53</v>
      </c>
      <c r="B46" s="341">
        <v>9</v>
      </c>
      <c r="C46" s="341">
        <v>17</v>
      </c>
      <c r="D46" s="341">
        <v>4</v>
      </c>
      <c r="E46" s="341">
        <v>7</v>
      </c>
      <c r="F46" s="341">
        <v>0</v>
      </c>
      <c r="G46" s="341">
        <v>1</v>
      </c>
      <c r="H46" s="341">
        <v>0</v>
      </c>
      <c r="I46" s="341">
        <v>1</v>
      </c>
      <c r="J46" s="341">
        <v>0</v>
      </c>
      <c r="K46" s="341">
        <v>1</v>
      </c>
      <c r="L46" s="341">
        <v>0</v>
      </c>
      <c r="M46" s="341">
        <v>1</v>
      </c>
    </row>
    <row r="47" spans="1:13" x14ac:dyDescent="0.25">
      <c r="A47" s="337" t="s">
        <v>52</v>
      </c>
      <c r="B47" s="341">
        <v>3150</v>
      </c>
      <c r="C47" s="341">
        <v>3138</v>
      </c>
      <c r="D47" s="341">
        <v>1113</v>
      </c>
      <c r="E47" s="341">
        <v>826</v>
      </c>
      <c r="F47" s="341">
        <v>259</v>
      </c>
      <c r="G47" s="341">
        <v>226</v>
      </c>
      <c r="H47" s="341">
        <v>223</v>
      </c>
      <c r="I47" s="341">
        <v>190</v>
      </c>
      <c r="J47" s="341">
        <v>219</v>
      </c>
      <c r="K47" s="341">
        <v>187</v>
      </c>
      <c r="L47" s="341">
        <v>219</v>
      </c>
      <c r="M47" s="341">
        <v>185</v>
      </c>
    </row>
    <row r="48" spans="1:13" x14ac:dyDescent="0.25">
      <c r="A48" s="337" t="s">
        <v>51</v>
      </c>
      <c r="B48" s="341">
        <v>462</v>
      </c>
      <c r="C48" s="341">
        <v>467</v>
      </c>
      <c r="D48" s="341">
        <v>287</v>
      </c>
      <c r="E48" s="341">
        <v>235</v>
      </c>
      <c r="F48" s="341">
        <v>48</v>
      </c>
      <c r="G48" s="341">
        <v>49</v>
      </c>
      <c r="H48" s="341">
        <v>32</v>
      </c>
      <c r="I48" s="341">
        <v>39</v>
      </c>
      <c r="J48" s="341">
        <v>32</v>
      </c>
      <c r="K48" s="341">
        <v>37</v>
      </c>
      <c r="L48" s="341">
        <v>31</v>
      </c>
      <c r="M48" s="341">
        <v>37</v>
      </c>
    </row>
    <row r="49" spans="1:15" x14ac:dyDescent="0.25">
      <c r="A49" s="337" t="s">
        <v>50</v>
      </c>
      <c r="B49" s="341">
        <v>805</v>
      </c>
      <c r="C49" s="341">
        <v>843</v>
      </c>
      <c r="D49" s="341">
        <v>612</v>
      </c>
      <c r="E49" s="341">
        <v>282</v>
      </c>
      <c r="F49" s="341">
        <v>55</v>
      </c>
      <c r="G49" s="341">
        <v>20</v>
      </c>
      <c r="H49" s="341">
        <v>25</v>
      </c>
      <c r="I49" s="341">
        <v>11</v>
      </c>
      <c r="J49" s="341">
        <v>25</v>
      </c>
      <c r="K49" s="341">
        <v>11</v>
      </c>
      <c r="L49" s="341">
        <v>24</v>
      </c>
      <c r="M49" s="341">
        <v>11</v>
      </c>
    </row>
    <row r="50" spans="1:15" x14ac:dyDescent="0.25">
      <c r="A50" s="337" t="s">
        <v>49</v>
      </c>
      <c r="B50" s="341">
        <v>232</v>
      </c>
      <c r="C50" s="341">
        <v>170</v>
      </c>
      <c r="D50" s="341">
        <v>193</v>
      </c>
      <c r="E50" s="341">
        <v>124</v>
      </c>
      <c r="F50" s="341">
        <v>20</v>
      </c>
      <c r="G50" s="341">
        <v>12</v>
      </c>
      <c r="H50" s="341">
        <v>9</v>
      </c>
      <c r="I50" s="341">
        <v>8</v>
      </c>
      <c r="J50" s="341">
        <v>7</v>
      </c>
      <c r="K50" s="341">
        <v>8</v>
      </c>
      <c r="L50" s="341">
        <v>7</v>
      </c>
      <c r="M50" s="341">
        <v>8</v>
      </c>
    </row>
    <row r="51" spans="1:15" ht="15.75" thickBot="1" x14ac:dyDescent="0.3">
      <c r="A51" s="344" t="s">
        <v>48</v>
      </c>
      <c r="B51" s="341">
        <v>899</v>
      </c>
      <c r="C51" s="341">
        <v>1000</v>
      </c>
      <c r="D51" s="341">
        <v>586</v>
      </c>
      <c r="E51" s="341">
        <v>562</v>
      </c>
      <c r="F51" s="341">
        <v>102</v>
      </c>
      <c r="G51" s="341">
        <v>90</v>
      </c>
      <c r="H51" s="341">
        <v>74</v>
      </c>
      <c r="I51" s="341">
        <v>76</v>
      </c>
      <c r="J51" s="341">
        <v>73</v>
      </c>
      <c r="K51" s="341">
        <v>76</v>
      </c>
      <c r="L51" s="341">
        <v>73</v>
      </c>
      <c r="M51" s="341">
        <v>76</v>
      </c>
    </row>
    <row r="52" spans="1:15" ht="15" customHeight="1" thickTop="1" x14ac:dyDescent="0.25">
      <c r="A52" s="347" t="s">
        <v>5</v>
      </c>
      <c r="B52" s="348">
        <f>SUM(B43:B51)</f>
        <v>9520</v>
      </c>
      <c r="C52" s="348">
        <f t="shared" ref="C52:M52" si="23">SUM(C43:C51)</f>
        <v>9530</v>
      </c>
      <c r="D52" s="348">
        <f t="shared" si="23"/>
        <v>5537</v>
      </c>
      <c r="E52" s="348">
        <f t="shared" si="23"/>
        <v>4355</v>
      </c>
      <c r="F52" s="348">
        <f t="shared" si="23"/>
        <v>969</v>
      </c>
      <c r="G52" s="348">
        <f t="shared" si="23"/>
        <v>880</v>
      </c>
      <c r="H52" s="348">
        <f t="shared" si="23"/>
        <v>678</v>
      </c>
      <c r="I52" s="348">
        <f t="shared" si="23"/>
        <v>714</v>
      </c>
      <c r="J52" s="348">
        <f t="shared" si="23"/>
        <v>667</v>
      </c>
      <c r="K52" s="348">
        <f t="shared" si="23"/>
        <v>708</v>
      </c>
      <c r="L52" s="348">
        <f t="shared" si="23"/>
        <v>663</v>
      </c>
      <c r="M52" s="348">
        <f t="shared" si="23"/>
        <v>704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2020</v>
      </c>
      <c r="C56" s="335">
        <f>C9</f>
        <v>2019</v>
      </c>
      <c r="D56" s="335">
        <f>B9</f>
        <v>2020</v>
      </c>
      <c r="E56" s="335">
        <f>C9</f>
        <v>2019</v>
      </c>
      <c r="F56" s="335">
        <f>B9</f>
        <v>2020</v>
      </c>
      <c r="G56" s="335">
        <f>C9</f>
        <v>2019</v>
      </c>
      <c r="H56" s="335">
        <f>B9</f>
        <v>2020</v>
      </c>
      <c r="I56" s="335">
        <f>C9</f>
        <v>2019</v>
      </c>
      <c r="J56" s="335">
        <f>B9</f>
        <v>2020</v>
      </c>
      <c r="K56" s="335">
        <f>C9</f>
        <v>2019</v>
      </c>
      <c r="L56" s="335">
        <f>B9</f>
        <v>2020</v>
      </c>
      <c r="M56" s="335">
        <f>C9</f>
        <v>2019</v>
      </c>
    </row>
    <row r="57" spans="1:15" x14ac:dyDescent="0.25">
      <c r="A57" s="337" t="s">
        <v>55</v>
      </c>
      <c r="B57" s="341">
        <v>72</v>
      </c>
      <c r="C57" s="341">
        <v>66</v>
      </c>
      <c r="D57" s="341">
        <v>19</v>
      </c>
      <c r="E57" s="341">
        <v>23</v>
      </c>
      <c r="F57" s="341">
        <v>8</v>
      </c>
      <c r="G57" s="341">
        <v>8</v>
      </c>
      <c r="H57" s="341">
        <v>7</v>
      </c>
      <c r="I57" s="341">
        <v>6</v>
      </c>
      <c r="J57" s="341">
        <v>7</v>
      </c>
      <c r="K57" s="341">
        <v>6</v>
      </c>
      <c r="L57" s="341">
        <v>7</v>
      </c>
      <c r="M57" s="341">
        <v>6</v>
      </c>
      <c r="O57" s="351"/>
    </row>
    <row r="58" spans="1:15" ht="15" customHeight="1" x14ac:dyDescent="0.25">
      <c r="A58" s="337" t="s">
        <v>54</v>
      </c>
      <c r="B58" s="341">
        <v>1</v>
      </c>
      <c r="C58" s="341">
        <v>2</v>
      </c>
      <c r="D58" s="341">
        <v>1</v>
      </c>
      <c r="E58" s="341">
        <v>2</v>
      </c>
      <c r="F58" s="341">
        <v>1</v>
      </c>
      <c r="G58" s="341">
        <v>2</v>
      </c>
      <c r="H58" s="341">
        <v>1</v>
      </c>
      <c r="I58" s="341">
        <v>1</v>
      </c>
      <c r="J58" s="341">
        <v>1</v>
      </c>
      <c r="K58" s="341">
        <v>1</v>
      </c>
      <c r="L58" s="341">
        <v>1</v>
      </c>
      <c r="M58" s="341">
        <v>1</v>
      </c>
      <c r="O58" s="351"/>
    </row>
    <row r="59" spans="1:15" x14ac:dyDescent="0.25">
      <c r="A59" s="337" t="s">
        <v>43</v>
      </c>
      <c r="B59" s="341">
        <v>805</v>
      </c>
      <c r="C59" s="341">
        <v>714</v>
      </c>
      <c r="D59" s="341">
        <v>319</v>
      </c>
      <c r="E59" s="341">
        <v>298</v>
      </c>
      <c r="F59" s="341">
        <v>92</v>
      </c>
      <c r="G59" s="341">
        <v>73</v>
      </c>
      <c r="H59" s="341">
        <v>78</v>
      </c>
      <c r="I59" s="341">
        <v>51</v>
      </c>
      <c r="J59" s="341">
        <v>76</v>
      </c>
      <c r="K59" s="341">
        <v>51</v>
      </c>
      <c r="L59" s="341">
        <v>73</v>
      </c>
      <c r="M59" s="341">
        <v>51</v>
      </c>
      <c r="O59" s="351"/>
    </row>
    <row r="60" spans="1:15" x14ac:dyDescent="0.25">
      <c r="A60" s="337" t="s">
        <v>53</v>
      </c>
      <c r="B60" s="341">
        <v>3</v>
      </c>
      <c r="C60" s="341">
        <v>3</v>
      </c>
      <c r="D60" s="341">
        <v>1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810</v>
      </c>
      <c r="C61" s="341">
        <v>639</v>
      </c>
      <c r="D61" s="341">
        <v>314</v>
      </c>
      <c r="E61" s="341">
        <v>261</v>
      </c>
      <c r="F61" s="341">
        <v>109</v>
      </c>
      <c r="G61" s="341">
        <v>115</v>
      </c>
      <c r="H61" s="341">
        <v>100</v>
      </c>
      <c r="I61" s="341">
        <v>93</v>
      </c>
      <c r="J61" s="341">
        <v>97</v>
      </c>
      <c r="K61" s="341">
        <v>90</v>
      </c>
      <c r="L61" s="341">
        <v>97</v>
      </c>
      <c r="M61" s="341">
        <v>89</v>
      </c>
    </row>
    <row r="62" spans="1:15" x14ac:dyDescent="0.25">
      <c r="A62" s="337" t="s">
        <v>51</v>
      </c>
      <c r="B62" s="341">
        <v>175</v>
      </c>
      <c r="C62" s="341">
        <v>168</v>
      </c>
      <c r="D62" s="341">
        <v>82</v>
      </c>
      <c r="E62" s="341">
        <v>56</v>
      </c>
      <c r="F62" s="341">
        <v>21</v>
      </c>
      <c r="G62" s="341">
        <v>19</v>
      </c>
      <c r="H62" s="341">
        <v>18</v>
      </c>
      <c r="I62" s="341">
        <v>18</v>
      </c>
      <c r="J62" s="341">
        <v>18</v>
      </c>
      <c r="K62" s="341">
        <v>18</v>
      </c>
      <c r="L62" s="341">
        <v>17</v>
      </c>
      <c r="M62" s="341">
        <v>18</v>
      </c>
    </row>
    <row r="63" spans="1:15" x14ac:dyDescent="0.25">
      <c r="A63" s="337" t="s">
        <v>50</v>
      </c>
      <c r="B63" s="341">
        <v>233</v>
      </c>
      <c r="C63" s="341">
        <v>301</v>
      </c>
      <c r="D63" s="341">
        <v>112</v>
      </c>
      <c r="E63" s="341">
        <v>141</v>
      </c>
      <c r="F63" s="341">
        <v>34</v>
      </c>
      <c r="G63" s="341">
        <v>51</v>
      </c>
      <c r="H63" s="341">
        <v>19</v>
      </c>
      <c r="I63" s="341">
        <v>37</v>
      </c>
      <c r="J63" s="341">
        <v>15</v>
      </c>
      <c r="K63" s="341">
        <v>36</v>
      </c>
      <c r="L63" s="341">
        <v>14</v>
      </c>
      <c r="M63" s="341">
        <v>35</v>
      </c>
    </row>
    <row r="64" spans="1:15" x14ac:dyDescent="0.25">
      <c r="A64" s="337" t="s">
        <v>49</v>
      </c>
      <c r="B64" s="341">
        <v>45</v>
      </c>
      <c r="C64" s="341">
        <v>21</v>
      </c>
      <c r="D64" s="341">
        <v>22</v>
      </c>
      <c r="E64" s="341">
        <v>10</v>
      </c>
      <c r="F64" s="341">
        <v>5</v>
      </c>
      <c r="G64" s="341">
        <v>2</v>
      </c>
      <c r="H64" s="341">
        <v>4</v>
      </c>
      <c r="I64" s="341">
        <v>1</v>
      </c>
      <c r="J64" s="341">
        <v>4</v>
      </c>
      <c r="K64" s="341">
        <v>1</v>
      </c>
      <c r="L64" s="341">
        <v>4</v>
      </c>
      <c r="M64" s="341">
        <v>1</v>
      </c>
    </row>
    <row r="65" spans="1:13" ht="15.75" thickBot="1" x14ac:dyDescent="0.3">
      <c r="A65" s="344" t="s">
        <v>48</v>
      </c>
      <c r="B65" s="341">
        <v>532</v>
      </c>
      <c r="C65" s="341">
        <v>474</v>
      </c>
      <c r="D65" s="341">
        <v>232</v>
      </c>
      <c r="E65" s="341">
        <v>200</v>
      </c>
      <c r="F65" s="341">
        <v>71</v>
      </c>
      <c r="G65" s="341">
        <v>58</v>
      </c>
      <c r="H65" s="341">
        <v>62</v>
      </c>
      <c r="I65" s="341">
        <v>50</v>
      </c>
      <c r="J65" s="341">
        <v>62</v>
      </c>
      <c r="K65" s="341">
        <v>49</v>
      </c>
      <c r="L65" s="341">
        <v>62</v>
      </c>
      <c r="M65" s="341">
        <v>49</v>
      </c>
    </row>
    <row r="66" spans="1:13" ht="16.5" thickTop="1" thickBot="1" x14ac:dyDescent="0.3">
      <c r="A66" s="356" t="s">
        <v>5</v>
      </c>
      <c r="B66" s="357">
        <f>SUM(B57:B65)</f>
        <v>2676</v>
      </c>
      <c r="C66" s="357">
        <f t="shared" ref="C66:M66" si="24">SUM(C57:C65)</f>
        <v>2388</v>
      </c>
      <c r="D66" s="357">
        <f t="shared" si="24"/>
        <v>1102</v>
      </c>
      <c r="E66" s="357">
        <f t="shared" si="24"/>
        <v>991</v>
      </c>
      <c r="F66" s="357">
        <f t="shared" si="24"/>
        <v>341</v>
      </c>
      <c r="G66" s="357">
        <f t="shared" si="24"/>
        <v>328</v>
      </c>
      <c r="H66" s="357">
        <f t="shared" si="24"/>
        <v>289</v>
      </c>
      <c r="I66" s="357">
        <f t="shared" si="24"/>
        <v>257</v>
      </c>
      <c r="J66" s="357">
        <f t="shared" si="24"/>
        <v>280</v>
      </c>
      <c r="K66" s="357">
        <f t="shared" si="24"/>
        <v>252</v>
      </c>
      <c r="L66" s="357">
        <f t="shared" si="24"/>
        <v>275</v>
      </c>
      <c r="M66" s="357">
        <f t="shared" si="24"/>
        <v>250</v>
      </c>
    </row>
    <row r="67" spans="1:13" ht="15.75" thickBot="1" x14ac:dyDescent="0.3">
      <c r="A67" s="358" t="s">
        <v>57</v>
      </c>
      <c r="B67" s="359">
        <f>SUM(B52,B66)</f>
        <v>12196</v>
      </c>
      <c r="C67" s="359">
        <f t="shared" ref="C67:M67" si="25">SUM(C52,C66)</f>
        <v>11918</v>
      </c>
      <c r="D67" s="359">
        <f t="shared" si="25"/>
        <v>6639</v>
      </c>
      <c r="E67" s="359">
        <f t="shared" si="25"/>
        <v>5346</v>
      </c>
      <c r="F67" s="359">
        <f t="shared" si="25"/>
        <v>1310</v>
      </c>
      <c r="G67" s="359">
        <f t="shared" si="25"/>
        <v>1208</v>
      </c>
      <c r="H67" s="359">
        <f t="shared" si="25"/>
        <v>967</v>
      </c>
      <c r="I67" s="359">
        <f t="shared" si="25"/>
        <v>971</v>
      </c>
      <c r="J67" s="359">
        <f t="shared" si="25"/>
        <v>947</v>
      </c>
      <c r="K67" s="359">
        <f t="shared" si="25"/>
        <v>960</v>
      </c>
      <c r="L67" s="359">
        <f t="shared" si="25"/>
        <v>938</v>
      </c>
      <c r="M67" s="360">
        <f t="shared" si="25"/>
        <v>954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2020</v>
      </c>
      <c r="C73" s="334">
        <f>C9</f>
        <v>2019</v>
      </c>
      <c r="D73" s="334">
        <f>B9</f>
        <v>2020</v>
      </c>
      <c r="E73" s="334">
        <f>C9</f>
        <v>2019</v>
      </c>
      <c r="F73" s="334">
        <f>B9</f>
        <v>2020</v>
      </c>
      <c r="G73" s="334">
        <f>C9</f>
        <v>2019</v>
      </c>
      <c r="H73" s="334">
        <f>B9</f>
        <v>2020</v>
      </c>
      <c r="I73" s="334">
        <f>C9</f>
        <v>2019</v>
      </c>
      <c r="J73" s="334">
        <f>B9</f>
        <v>2020</v>
      </c>
      <c r="K73" s="334">
        <f>C9</f>
        <v>2019</v>
      </c>
      <c r="L73" s="334">
        <f>B9</f>
        <v>2020</v>
      </c>
      <c r="M73" s="334">
        <f>C9</f>
        <v>2019</v>
      </c>
    </row>
    <row r="74" spans="1:13" x14ac:dyDescent="0.25">
      <c r="A74" s="336" t="s">
        <v>55</v>
      </c>
      <c r="B74" s="341">
        <v>983</v>
      </c>
      <c r="C74" s="341">
        <v>1014</v>
      </c>
      <c r="D74" s="341">
        <v>439</v>
      </c>
      <c r="E74" s="341">
        <v>406</v>
      </c>
      <c r="F74" s="341">
        <v>89</v>
      </c>
      <c r="G74" s="341">
        <v>87</v>
      </c>
      <c r="H74" s="341">
        <v>66</v>
      </c>
      <c r="I74" s="341">
        <v>71</v>
      </c>
      <c r="J74" s="341">
        <v>64</v>
      </c>
      <c r="K74" s="341">
        <v>70</v>
      </c>
      <c r="L74" s="341">
        <v>61</v>
      </c>
      <c r="M74" s="341">
        <v>68</v>
      </c>
    </row>
    <row r="75" spans="1:13" x14ac:dyDescent="0.25">
      <c r="A75" s="336" t="s">
        <v>54</v>
      </c>
      <c r="B75" s="341">
        <v>18</v>
      </c>
      <c r="C75" s="341">
        <v>18</v>
      </c>
      <c r="D75" s="341">
        <v>10</v>
      </c>
      <c r="E75" s="341">
        <v>10</v>
      </c>
      <c r="F75" s="341">
        <v>3</v>
      </c>
      <c r="G75" s="341">
        <v>2</v>
      </c>
      <c r="H75" s="341">
        <v>3</v>
      </c>
      <c r="I75" s="341">
        <v>0</v>
      </c>
      <c r="J75" s="341">
        <v>3</v>
      </c>
      <c r="K75" s="341">
        <v>0</v>
      </c>
      <c r="L75" s="341">
        <v>3</v>
      </c>
      <c r="M75" s="341">
        <v>0</v>
      </c>
    </row>
    <row r="76" spans="1:13" x14ac:dyDescent="0.25">
      <c r="A76" s="336" t="s">
        <v>43</v>
      </c>
      <c r="B76" s="341">
        <v>5489</v>
      </c>
      <c r="C76" s="341">
        <v>5094</v>
      </c>
      <c r="D76" s="341">
        <v>4604</v>
      </c>
      <c r="E76" s="341">
        <v>4083</v>
      </c>
      <c r="F76" s="341">
        <v>1084</v>
      </c>
      <c r="G76" s="341">
        <v>999</v>
      </c>
      <c r="H76" s="341">
        <v>766</v>
      </c>
      <c r="I76" s="341">
        <v>821</v>
      </c>
      <c r="J76" s="341">
        <v>756</v>
      </c>
      <c r="K76" s="341">
        <v>812</v>
      </c>
      <c r="L76" s="341">
        <v>749</v>
      </c>
      <c r="M76" s="341">
        <v>809</v>
      </c>
    </row>
    <row r="77" spans="1:13" x14ac:dyDescent="0.25">
      <c r="A77" s="336" t="s">
        <v>53</v>
      </c>
      <c r="B77" s="341">
        <v>29</v>
      </c>
      <c r="C77" s="341">
        <v>38</v>
      </c>
      <c r="D77" s="341">
        <v>22</v>
      </c>
      <c r="E77" s="341">
        <v>15</v>
      </c>
      <c r="F77" s="341">
        <v>6</v>
      </c>
      <c r="G77" s="341">
        <v>5</v>
      </c>
      <c r="H77" s="341">
        <v>5</v>
      </c>
      <c r="I77" s="341">
        <v>3</v>
      </c>
      <c r="J77" s="341">
        <v>5</v>
      </c>
      <c r="K77" s="341">
        <v>2</v>
      </c>
      <c r="L77" s="341">
        <v>5</v>
      </c>
      <c r="M77" s="341">
        <v>2</v>
      </c>
    </row>
    <row r="78" spans="1:13" x14ac:dyDescent="0.25">
      <c r="A78" s="336" t="s">
        <v>52</v>
      </c>
      <c r="B78" s="341">
        <v>11467</v>
      </c>
      <c r="C78" s="341">
        <v>10825</v>
      </c>
      <c r="D78" s="341">
        <v>6137</v>
      </c>
      <c r="E78" s="341">
        <v>5075</v>
      </c>
      <c r="F78" s="341">
        <v>1364</v>
      </c>
      <c r="G78" s="341">
        <v>1170</v>
      </c>
      <c r="H78" s="341">
        <v>1102</v>
      </c>
      <c r="I78" s="341">
        <v>977</v>
      </c>
      <c r="J78" s="341">
        <v>1076</v>
      </c>
      <c r="K78" s="341">
        <v>954</v>
      </c>
      <c r="L78" s="341">
        <v>1051</v>
      </c>
      <c r="M78" s="341">
        <v>935</v>
      </c>
    </row>
    <row r="79" spans="1:13" x14ac:dyDescent="0.25">
      <c r="A79" s="336" t="s">
        <v>51</v>
      </c>
      <c r="B79" s="341">
        <v>1077</v>
      </c>
      <c r="C79" s="341">
        <v>1050</v>
      </c>
      <c r="D79" s="341">
        <v>784</v>
      </c>
      <c r="E79" s="341">
        <v>741</v>
      </c>
      <c r="F79" s="341">
        <v>185</v>
      </c>
      <c r="G79" s="341">
        <v>150</v>
      </c>
      <c r="H79" s="341">
        <v>135</v>
      </c>
      <c r="I79" s="341">
        <v>127</v>
      </c>
      <c r="J79" s="341">
        <v>129</v>
      </c>
      <c r="K79" s="341">
        <v>126</v>
      </c>
      <c r="L79" s="341">
        <v>124</v>
      </c>
      <c r="M79" s="341">
        <v>124</v>
      </c>
    </row>
    <row r="80" spans="1:13" x14ac:dyDescent="0.25">
      <c r="A80" s="336" t="s">
        <v>50</v>
      </c>
      <c r="B80" s="341">
        <v>2728</v>
      </c>
      <c r="C80" s="341">
        <v>2725</v>
      </c>
      <c r="D80" s="341">
        <v>1873</v>
      </c>
      <c r="E80" s="341">
        <v>1845</v>
      </c>
      <c r="F80" s="341">
        <v>152</v>
      </c>
      <c r="G80" s="341">
        <v>196</v>
      </c>
      <c r="H80" s="341">
        <v>76</v>
      </c>
      <c r="I80" s="341">
        <v>114</v>
      </c>
      <c r="J80" s="341">
        <v>69</v>
      </c>
      <c r="K80" s="341">
        <v>113</v>
      </c>
      <c r="L80" s="341">
        <v>67</v>
      </c>
      <c r="M80" s="341">
        <v>108</v>
      </c>
    </row>
    <row r="81" spans="1:15" x14ac:dyDescent="0.25">
      <c r="A81" s="336" t="s">
        <v>49</v>
      </c>
      <c r="B81" s="341">
        <v>236</v>
      </c>
      <c r="C81" s="341">
        <v>218</v>
      </c>
      <c r="D81" s="341">
        <v>201</v>
      </c>
      <c r="E81" s="341">
        <v>156</v>
      </c>
      <c r="F81" s="341">
        <v>24</v>
      </c>
      <c r="G81" s="341">
        <v>36</v>
      </c>
      <c r="H81" s="341">
        <v>17</v>
      </c>
      <c r="I81" s="341">
        <v>33</v>
      </c>
      <c r="J81" s="341">
        <v>15</v>
      </c>
      <c r="K81" s="341">
        <v>33</v>
      </c>
      <c r="L81" s="341">
        <v>15</v>
      </c>
      <c r="M81" s="341">
        <v>33</v>
      </c>
    </row>
    <row r="82" spans="1:15" ht="15.75" thickBot="1" x14ac:dyDescent="0.3">
      <c r="A82" s="349" t="s">
        <v>48</v>
      </c>
      <c r="B82" s="341">
        <v>2294</v>
      </c>
      <c r="C82" s="341">
        <v>2084</v>
      </c>
      <c r="D82" s="341">
        <v>1795</v>
      </c>
      <c r="E82" s="341">
        <v>1584</v>
      </c>
      <c r="F82" s="341">
        <v>278</v>
      </c>
      <c r="G82" s="341">
        <v>257</v>
      </c>
      <c r="H82" s="341">
        <v>207</v>
      </c>
      <c r="I82" s="341">
        <v>201</v>
      </c>
      <c r="J82" s="341">
        <v>196</v>
      </c>
      <c r="K82" s="341">
        <v>197</v>
      </c>
      <c r="L82" s="341">
        <v>191</v>
      </c>
      <c r="M82" s="341">
        <v>195</v>
      </c>
    </row>
    <row r="83" spans="1:15" ht="15" customHeight="1" thickTop="1" x14ac:dyDescent="0.25">
      <c r="A83" s="350" t="s">
        <v>5</v>
      </c>
      <c r="B83" s="348">
        <f>SUM(B74:B82)</f>
        <v>24321</v>
      </c>
      <c r="C83" s="348">
        <f t="shared" ref="C83:M83" si="26">SUM(C74:C82)</f>
        <v>23066</v>
      </c>
      <c r="D83" s="348">
        <f t="shared" si="26"/>
        <v>15865</v>
      </c>
      <c r="E83" s="348">
        <f t="shared" si="26"/>
        <v>13915</v>
      </c>
      <c r="F83" s="348">
        <f t="shared" si="26"/>
        <v>3185</v>
      </c>
      <c r="G83" s="348">
        <f t="shared" si="26"/>
        <v>2902</v>
      </c>
      <c r="H83" s="348">
        <f t="shared" si="26"/>
        <v>2377</v>
      </c>
      <c r="I83" s="348">
        <f t="shared" si="26"/>
        <v>2347</v>
      </c>
      <c r="J83" s="348">
        <f t="shared" si="26"/>
        <v>2313</v>
      </c>
      <c r="K83" s="348">
        <f t="shared" si="26"/>
        <v>2307</v>
      </c>
      <c r="L83" s="348">
        <f t="shared" si="26"/>
        <v>2266</v>
      </c>
      <c r="M83" s="348">
        <f t="shared" si="26"/>
        <v>2274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2020</v>
      </c>
      <c r="C87" s="335">
        <f>C9</f>
        <v>2019</v>
      </c>
      <c r="D87" s="335">
        <f>B9</f>
        <v>2020</v>
      </c>
      <c r="E87" s="335">
        <f>C9</f>
        <v>2019</v>
      </c>
      <c r="F87" s="335">
        <f>B9</f>
        <v>2020</v>
      </c>
      <c r="G87" s="335">
        <f>C9</f>
        <v>2019</v>
      </c>
      <c r="H87" s="335">
        <f>B9</f>
        <v>2020</v>
      </c>
      <c r="I87" s="335">
        <f>C9</f>
        <v>2019</v>
      </c>
      <c r="J87" s="335">
        <f>B9</f>
        <v>2020</v>
      </c>
      <c r="K87" s="335">
        <f>C9</f>
        <v>2019</v>
      </c>
      <c r="L87" s="335">
        <f>B9</f>
        <v>2020</v>
      </c>
      <c r="M87" s="335">
        <f>C9</f>
        <v>2019</v>
      </c>
      <c r="O87" s="351"/>
    </row>
    <row r="88" spans="1:15" x14ac:dyDescent="0.25">
      <c r="A88" s="336" t="s">
        <v>55</v>
      </c>
      <c r="B88" s="341">
        <v>301</v>
      </c>
      <c r="C88" s="341">
        <v>288</v>
      </c>
      <c r="D88" s="341">
        <v>195</v>
      </c>
      <c r="E88" s="341">
        <v>194</v>
      </c>
      <c r="F88" s="341">
        <v>81</v>
      </c>
      <c r="G88" s="341">
        <v>74</v>
      </c>
      <c r="H88" s="341">
        <v>60</v>
      </c>
      <c r="I88" s="341">
        <v>51</v>
      </c>
      <c r="J88" s="341">
        <v>58</v>
      </c>
      <c r="K88" s="341">
        <v>49</v>
      </c>
      <c r="L88" s="341">
        <v>55</v>
      </c>
      <c r="M88" s="341">
        <v>48</v>
      </c>
      <c r="O88" s="351"/>
    </row>
    <row r="89" spans="1:15" x14ac:dyDescent="0.25">
      <c r="A89" s="336" t="s">
        <v>54</v>
      </c>
      <c r="B89" s="341">
        <v>12</v>
      </c>
      <c r="C89" s="341">
        <v>8</v>
      </c>
      <c r="D89" s="341">
        <v>7</v>
      </c>
      <c r="E89" s="341">
        <v>6</v>
      </c>
      <c r="F89" s="341">
        <v>3</v>
      </c>
      <c r="G89" s="341">
        <v>1</v>
      </c>
      <c r="H89" s="341">
        <v>1</v>
      </c>
      <c r="I89" s="341">
        <v>0</v>
      </c>
      <c r="J89" s="341">
        <v>1</v>
      </c>
      <c r="K89" s="341">
        <v>0</v>
      </c>
      <c r="L89" s="341">
        <v>1</v>
      </c>
      <c r="M89" s="341">
        <v>0</v>
      </c>
      <c r="O89" s="351"/>
    </row>
    <row r="90" spans="1:15" x14ac:dyDescent="0.25">
      <c r="A90" s="336" t="s">
        <v>43</v>
      </c>
      <c r="B90" s="341">
        <v>1135</v>
      </c>
      <c r="C90" s="341">
        <v>1006</v>
      </c>
      <c r="D90" s="341">
        <v>996</v>
      </c>
      <c r="E90" s="341">
        <v>915</v>
      </c>
      <c r="F90" s="341">
        <v>209</v>
      </c>
      <c r="G90" s="341">
        <v>191</v>
      </c>
      <c r="H90" s="341">
        <v>162</v>
      </c>
      <c r="I90" s="341">
        <v>133</v>
      </c>
      <c r="J90" s="341">
        <v>156</v>
      </c>
      <c r="K90" s="341">
        <v>130</v>
      </c>
      <c r="L90" s="341">
        <v>149</v>
      </c>
      <c r="M90" s="341">
        <v>128</v>
      </c>
    </row>
    <row r="91" spans="1:15" x14ac:dyDescent="0.25">
      <c r="A91" s="336" t="s">
        <v>53</v>
      </c>
      <c r="B91" s="341">
        <v>16</v>
      </c>
      <c r="C91" s="341">
        <v>15</v>
      </c>
      <c r="D91" s="341">
        <v>10</v>
      </c>
      <c r="E91" s="341">
        <v>12</v>
      </c>
      <c r="F91" s="341">
        <v>4</v>
      </c>
      <c r="G91" s="341">
        <v>4</v>
      </c>
      <c r="H91" s="341">
        <v>4</v>
      </c>
      <c r="I91" s="341">
        <v>3</v>
      </c>
      <c r="J91" s="341">
        <v>4</v>
      </c>
      <c r="K91" s="341">
        <v>3</v>
      </c>
      <c r="L91" s="341">
        <v>4</v>
      </c>
      <c r="M91" s="341">
        <v>3</v>
      </c>
    </row>
    <row r="92" spans="1:15" x14ac:dyDescent="0.25">
      <c r="A92" s="336" t="s">
        <v>52</v>
      </c>
      <c r="B92" s="341">
        <v>2858</v>
      </c>
      <c r="C92" s="341">
        <v>2372</v>
      </c>
      <c r="D92" s="341">
        <v>2196</v>
      </c>
      <c r="E92" s="341">
        <v>1867</v>
      </c>
      <c r="F92" s="341">
        <v>731</v>
      </c>
      <c r="G92" s="341">
        <v>715</v>
      </c>
      <c r="H92" s="341">
        <v>593</v>
      </c>
      <c r="I92" s="341">
        <v>561</v>
      </c>
      <c r="J92" s="341">
        <v>568</v>
      </c>
      <c r="K92" s="341">
        <v>543</v>
      </c>
      <c r="L92" s="341">
        <v>530</v>
      </c>
      <c r="M92" s="341">
        <v>530</v>
      </c>
    </row>
    <row r="93" spans="1:15" x14ac:dyDescent="0.25">
      <c r="A93" s="336" t="s">
        <v>51</v>
      </c>
      <c r="B93" s="341">
        <v>362</v>
      </c>
      <c r="C93" s="341">
        <v>345</v>
      </c>
      <c r="D93" s="341">
        <v>292</v>
      </c>
      <c r="E93" s="341">
        <v>268</v>
      </c>
      <c r="F93" s="341">
        <v>85</v>
      </c>
      <c r="G93" s="341">
        <v>62</v>
      </c>
      <c r="H93" s="341">
        <v>69</v>
      </c>
      <c r="I93" s="341">
        <v>49</v>
      </c>
      <c r="J93" s="341">
        <v>67</v>
      </c>
      <c r="K93" s="341">
        <v>47</v>
      </c>
      <c r="L93" s="341">
        <v>66</v>
      </c>
      <c r="M93" s="341">
        <v>45</v>
      </c>
    </row>
    <row r="94" spans="1:15" x14ac:dyDescent="0.25">
      <c r="A94" s="336" t="s">
        <v>50</v>
      </c>
      <c r="B94" s="341">
        <v>820</v>
      </c>
      <c r="C94" s="341">
        <v>888</v>
      </c>
      <c r="D94" s="341">
        <v>816</v>
      </c>
      <c r="E94" s="341">
        <v>919</v>
      </c>
      <c r="F94" s="341">
        <v>152</v>
      </c>
      <c r="G94" s="341">
        <v>216</v>
      </c>
      <c r="H94" s="341">
        <v>104</v>
      </c>
      <c r="I94" s="341">
        <v>150</v>
      </c>
      <c r="J94" s="341">
        <v>86</v>
      </c>
      <c r="K94" s="341">
        <v>142</v>
      </c>
      <c r="L94" s="341">
        <v>78</v>
      </c>
      <c r="M94" s="341">
        <v>139</v>
      </c>
    </row>
    <row r="95" spans="1:15" x14ac:dyDescent="0.25">
      <c r="A95" s="336" t="s">
        <v>49</v>
      </c>
      <c r="B95" s="341">
        <v>66</v>
      </c>
      <c r="C95" s="341">
        <v>31</v>
      </c>
      <c r="D95" s="341">
        <v>59</v>
      </c>
      <c r="E95" s="341">
        <v>28</v>
      </c>
      <c r="F95" s="341">
        <v>12</v>
      </c>
      <c r="G95" s="341">
        <v>4</v>
      </c>
      <c r="H95" s="341">
        <v>10</v>
      </c>
      <c r="I95" s="341">
        <v>4</v>
      </c>
      <c r="J95" s="341">
        <v>8</v>
      </c>
      <c r="K95" s="341">
        <v>4</v>
      </c>
      <c r="L95" s="341">
        <v>7</v>
      </c>
      <c r="M95" s="341">
        <v>4</v>
      </c>
    </row>
    <row r="96" spans="1:15" ht="15.75" thickBot="1" x14ac:dyDescent="0.3">
      <c r="A96" s="349" t="s">
        <v>48</v>
      </c>
      <c r="B96" s="341">
        <v>1120</v>
      </c>
      <c r="C96" s="341">
        <v>1042</v>
      </c>
      <c r="D96" s="341">
        <v>890</v>
      </c>
      <c r="E96" s="341">
        <v>856</v>
      </c>
      <c r="F96" s="341">
        <v>194</v>
      </c>
      <c r="G96" s="341">
        <v>215</v>
      </c>
      <c r="H96" s="341">
        <v>147</v>
      </c>
      <c r="I96" s="341">
        <v>166</v>
      </c>
      <c r="J96" s="341">
        <v>140</v>
      </c>
      <c r="K96" s="341">
        <v>158</v>
      </c>
      <c r="L96" s="341">
        <v>135</v>
      </c>
      <c r="M96" s="341">
        <v>153</v>
      </c>
    </row>
    <row r="97" spans="1:13" ht="16.5" thickTop="1" thickBot="1" x14ac:dyDescent="0.3">
      <c r="A97" s="350" t="s">
        <v>5</v>
      </c>
      <c r="B97" s="348">
        <f>SUM(B88:B96)</f>
        <v>6690</v>
      </c>
      <c r="C97" s="348">
        <f t="shared" ref="C97:M97" si="27">SUM(C88:C96)</f>
        <v>5995</v>
      </c>
      <c r="D97" s="348">
        <f t="shared" si="27"/>
        <v>5461</v>
      </c>
      <c r="E97" s="348">
        <f t="shared" si="27"/>
        <v>5065</v>
      </c>
      <c r="F97" s="348">
        <f t="shared" si="27"/>
        <v>1471</v>
      </c>
      <c r="G97" s="348">
        <f t="shared" si="27"/>
        <v>1482</v>
      </c>
      <c r="H97" s="348">
        <f t="shared" si="27"/>
        <v>1150</v>
      </c>
      <c r="I97" s="348">
        <f t="shared" si="27"/>
        <v>1117</v>
      </c>
      <c r="J97" s="348">
        <f t="shared" si="27"/>
        <v>1088</v>
      </c>
      <c r="K97" s="348">
        <f t="shared" si="27"/>
        <v>1076</v>
      </c>
      <c r="L97" s="348">
        <f t="shared" si="27"/>
        <v>1025</v>
      </c>
      <c r="M97" s="348">
        <f t="shared" si="27"/>
        <v>1050</v>
      </c>
    </row>
    <row r="98" spans="1:13" ht="15.75" thickBot="1" x14ac:dyDescent="0.3">
      <c r="A98" s="358" t="s">
        <v>58</v>
      </c>
      <c r="B98" s="361">
        <f>SUM(B83,B97)</f>
        <v>31011</v>
      </c>
      <c r="C98" s="361">
        <f t="shared" ref="C98:M98" si="28">SUM(C83,C97)</f>
        <v>29061</v>
      </c>
      <c r="D98" s="361">
        <f t="shared" si="28"/>
        <v>21326</v>
      </c>
      <c r="E98" s="361">
        <f t="shared" si="28"/>
        <v>18980</v>
      </c>
      <c r="F98" s="361">
        <f t="shared" si="28"/>
        <v>4656</v>
      </c>
      <c r="G98" s="361">
        <f t="shared" si="28"/>
        <v>4384</v>
      </c>
      <c r="H98" s="361">
        <f t="shared" si="28"/>
        <v>3527</v>
      </c>
      <c r="I98" s="361">
        <f t="shared" si="28"/>
        <v>3464</v>
      </c>
      <c r="J98" s="361">
        <f t="shared" si="28"/>
        <v>3401</v>
      </c>
      <c r="K98" s="361">
        <f t="shared" si="28"/>
        <v>3383</v>
      </c>
      <c r="L98" s="361">
        <f t="shared" si="28"/>
        <v>3291</v>
      </c>
      <c r="M98" s="361">
        <f t="shared" si="28"/>
        <v>3324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2020</v>
      </c>
      <c r="C104" s="334">
        <f>C9</f>
        <v>2019</v>
      </c>
      <c r="D104" s="334">
        <f>B9</f>
        <v>2020</v>
      </c>
      <c r="E104" s="334">
        <f>C9</f>
        <v>2019</v>
      </c>
      <c r="F104" s="334">
        <f>B9</f>
        <v>2020</v>
      </c>
      <c r="G104" s="334">
        <f>C9</f>
        <v>2019</v>
      </c>
      <c r="H104" s="334">
        <f>B9</f>
        <v>2020</v>
      </c>
      <c r="I104" s="334">
        <f>C9</f>
        <v>2019</v>
      </c>
      <c r="J104" s="334">
        <f>B9</f>
        <v>2020</v>
      </c>
      <c r="K104" s="334">
        <f>C9</f>
        <v>2019</v>
      </c>
      <c r="L104" s="334">
        <f>B9</f>
        <v>2020</v>
      </c>
      <c r="M104" s="334">
        <f>C9</f>
        <v>2019</v>
      </c>
    </row>
    <row r="105" spans="1:13" x14ac:dyDescent="0.25">
      <c r="A105" s="336" t="s">
        <v>55</v>
      </c>
      <c r="B105" s="341">
        <v>463</v>
      </c>
      <c r="C105" s="341">
        <v>574</v>
      </c>
      <c r="D105" s="341">
        <v>257</v>
      </c>
      <c r="E105" s="341">
        <v>195</v>
      </c>
      <c r="F105" s="341">
        <v>63</v>
      </c>
      <c r="G105" s="341">
        <v>42</v>
      </c>
      <c r="H105" s="341">
        <v>50</v>
      </c>
      <c r="I105" s="341">
        <v>35</v>
      </c>
      <c r="J105" s="341">
        <v>49</v>
      </c>
      <c r="K105" s="341">
        <v>35</v>
      </c>
      <c r="L105" s="341">
        <v>46</v>
      </c>
      <c r="M105" s="341">
        <v>34</v>
      </c>
    </row>
    <row r="106" spans="1:13" x14ac:dyDescent="0.25">
      <c r="A106" s="336" t="s">
        <v>54</v>
      </c>
      <c r="B106" s="341">
        <v>13</v>
      </c>
      <c r="C106" s="341">
        <v>8</v>
      </c>
      <c r="D106" s="341">
        <v>9</v>
      </c>
      <c r="E106" s="341">
        <v>4</v>
      </c>
      <c r="F106" s="341">
        <v>1</v>
      </c>
      <c r="G106" s="341">
        <v>1</v>
      </c>
      <c r="H106" s="341">
        <v>0</v>
      </c>
      <c r="I106" s="341">
        <v>1</v>
      </c>
      <c r="J106" s="341">
        <v>0</v>
      </c>
      <c r="K106" s="341">
        <v>1</v>
      </c>
      <c r="L106" s="341">
        <v>0</v>
      </c>
      <c r="M106" s="341">
        <v>1</v>
      </c>
    </row>
    <row r="107" spans="1:13" x14ac:dyDescent="0.25">
      <c r="A107" s="336" t="s">
        <v>43</v>
      </c>
      <c r="B107" s="341">
        <v>4413</v>
      </c>
      <c r="C107" s="341">
        <v>4778</v>
      </c>
      <c r="D107" s="341">
        <v>4052</v>
      </c>
      <c r="E107" s="341">
        <v>3797</v>
      </c>
      <c r="F107" s="341">
        <v>929</v>
      </c>
      <c r="G107" s="341">
        <v>907</v>
      </c>
      <c r="H107" s="341">
        <v>642</v>
      </c>
      <c r="I107" s="341">
        <v>754</v>
      </c>
      <c r="J107" s="341">
        <v>638</v>
      </c>
      <c r="K107" s="341">
        <v>748</v>
      </c>
      <c r="L107" s="341">
        <v>631</v>
      </c>
      <c r="M107" s="341">
        <v>747</v>
      </c>
    </row>
    <row r="108" spans="1:13" x14ac:dyDescent="0.25">
      <c r="A108" s="336" t="s">
        <v>53</v>
      </c>
      <c r="B108" s="341">
        <v>16</v>
      </c>
      <c r="C108" s="341">
        <v>27</v>
      </c>
      <c r="D108" s="341">
        <v>9</v>
      </c>
      <c r="E108" s="341">
        <v>14</v>
      </c>
      <c r="F108" s="341">
        <v>4</v>
      </c>
      <c r="G108" s="341">
        <v>1</v>
      </c>
      <c r="H108" s="341">
        <v>3</v>
      </c>
      <c r="I108" s="341">
        <v>1</v>
      </c>
      <c r="J108" s="341">
        <v>3</v>
      </c>
      <c r="K108" s="341">
        <v>1</v>
      </c>
      <c r="L108" s="341">
        <v>3</v>
      </c>
      <c r="M108" s="341">
        <v>1</v>
      </c>
    </row>
    <row r="109" spans="1:13" x14ac:dyDescent="0.25">
      <c r="A109" s="336" t="s">
        <v>52</v>
      </c>
      <c r="B109" s="341">
        <v>6214</v>
      </c>
      <c r="C109" s="341">
        <v>6705</v>
      </c>
      <c r="D109" s="341">
        <v>3584</v>
      </c>
      <c r="E109" s="341">
        <v>2903</v>
      </c>
      <c r="F109" s="341">
        <v>910</v>
      </c>
      <c r="G109" s="341">
        <v>679</v>
      </c>
      <c r="H109" s="341">
        <v>778</v>
      </c>
      <c r="I109" s="341">
        <v>574</v>
      </c>
      <c r="J109" s="341">
        <v>753</v>
      </c>
      <c r="K109" s="341">
        <v>571</v>
      </c>
      <c r="L109" s="341">
        <v>734</v>
      </c>
      <c r="M109" s="341">
        <v>562</v>
      </c>
    </row>
    <row r="110" spans="1:13" x14ac:dyDescent="0.25">
      <c r="A110" s="336" t="s">
        <v>51</v>
      </c>
      <c r="B110" s="341">
        <v>782</v>
      </c>
      <c r="C110" s="341">
        <v>762</v>
      </c>
      <c r="D110" s="341">
        <v>637</v>
      </c>
      <c r="E110" s="341">
        <v>502</v>
      </c>
      <c r="F110" s="341">
        <v>158</v>
      </c>
      <c r="G110" s="341">
        <v>124</v>
      </c>
      <c r="H110" s="341">
        <v>116</v>
      </c>
      <c r="I110" s="341">
        <v>103</v>
      </c>
      <c r="J110" s="341">
        <v>113</v>
      </c>
      <c r="K110" s="341">
        <v>101</v>
      </c>
      <c r="L110" s="341">
        <v>112</v>
      </c>
      <c r="M110" s="341">
        <v>101</v>
      </c>
    </row>
    <row r="111" spans="1:13" x14ac:dyDescent="0.25">
      <c r="A111" s="336" t="s">
        <v>50</v>
      </c>
      <c r="B111" s="341">
        <v>1024</v>
      </c>
      <c r="C111" s="341">
        <v>1202</v>
      </c>
      <c r="D111" s="341">
        <v>733</v>
      </c>
      <c r="E111" s="341">
        <v>646</v>
      </c>
      <c r="F111" s="341">
        <v>49</v>
      </c>
      <c r="G111" s="341">
        <v>44</v>
      </c>
      <c r="H111" s="341">
        <v>17</v>
      </c>
      <c r="I111" s="341">
        <v>25</v>
      </c>
      <c r="J111" s="341">
        <v>16</v>
      </c>
      <c r="K111" s="341">
        <v>24</v>
      </c>
      <c r="L111" s="341">
        <v>16</v>
      </c>
      <c r="M111" s="341">
        <v>24</v>
      </c>
    </row>
    <row r="112" spans="1:13" x14ac:dyDescent="0.25">
      <c r="A112" s="336" t="s">
        <v>49</v>
      </c>
      <c r="B112" s="341">
        <v>169</v>
      </c>
      <c r="C112" s="341">
        <v>148</v>
      </c>
      <c r="D112" s="341">
        <v>157</v>
      </c>
      <c r="E112" s="341">
        <v>118</v>
      </c>
      <c r="F112" s="341">
        <v>26</v>
      </c>
      <c r="G112" s="341">
        <v>19</v>
      </c>
      <c r="H112" s="341">
        <v>17</v>
      </c>
      <c r="I112" s="341">
        <v>14</v>
      </c>
      <c r="J112" s="341">
        <v>17</v>
      </c>
      <c r="K112" s="341">
        <v>14</v>
      </c>
      <c r="L112" s="341">
        <v>17</v>
      </c>
      <c r="M112" s="341">
        <v>14</v>
      </c>
    </row>
    <row r="113" spans="1:13" ht="15.75" thickBot="1" x14ac:dyDescent="0.3">
      <c r="A113" s="349" t="s">
        <v>48</v>
      </c>
      <c r="B113" s="341">
        <v>1438</v>
      </c>
      <c r="C113" s="341">
        <v>1615</v>
      </c>
      <c r="D113" s="341">
        <v>1212</v>
      </c>
      <c r="E113" s="341">
        <v>1195</v>
      </c>
      <c r="F113" s="341">
        <v>242</v>
      </c>
      <c r="G113" s="341">
        <v>241</v>
      </c>
      <c r="H113" s="341">
        <v>164</v>
      </c>
      <c r="I113" s="341">
        <v>186</v>
      </c>
      <c r="J113" s="341">
        <v>158</v>
      </c>
      <c r="K113" s="341">
        <v>184</v>
      </c>
      <c r="L113" s="341">
        <v>157</v>
      </c>
      <c r="M113" s="341">
        <v>180</v>
      </c>
    </row>
    <row r="114" spans="1:13" ht="15.75" thickTop="1" x14ac:dyDescent="0.25">
      <c r="A114" s="350" t="s">
        <v>5</v>
      </c>
      <c r="B114" s="348">
        <f>SUM(B105:B113)</f>
        <v>14532</v>
      </c>
      <c r="C114" s="348">
        <f t="shared" ref="C114:M114" si="29">SUM(C105:C113)</f>
        <v>15819</v>
      </c>
      <c r="D114" s="348">
        <f t="shared" si="29"/>
        <v>10650</v>
      </c>
      <c r="E114" s="348">
        <f t="shared" si="29"/>
        <v>9374</v>
      </c>
      <c r="F114" s="348">
        <f t="shared" si="29"/>
        <v>2382</v>
      </c>
      <c r="G114" s="348">
        <f t="shared" si="29"/>
        <v>2058</v>
      </c>
      <c r="H114" s="348">
        <f t="shared" si="29"/>
        <v>1787</v>
      </c>
      <c r="I114" s="348">
        <f t="shared" si="29"/>
        <v>1693</v>
      </c>
      <c r="J114" s="348">
        <f t="shared" si="29"/>
        <v>1747</v>
      </c>
      <c r="K114" s="348">
        <f t="shared" si="29"/>
        <v>1679</v>
      </c>
      <c r="L114" s="348">
        <f t="shared" si="29"/>
        <v>1716</v>
      </c>
      <c r="M114" s="348">
        <f t="shared" si="29"/>
        <v>1664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2020</v>
      </c>
      <c r="C118" s="335">
        <f>C9</f>
        <v>2019</v>
      </c>
      <c r="D118" s="335">
        <f>B9</f>
        <v>2020</v>
      </c>
      <c r="E118" s="335">
        <f>C9</f>
        <v>2019</v>
      </c>
      <c r="F118" s="335">
        <f>B9</f>
        <v>2020</v>
      </c>
      <c r="G118" s="335">
        <f>C9</f>
        <v>2019</v>
      </c>
      <c r="H118" s="335">
        <f>B9</f>
        <v>2020</v>
      </c>
      <c r="I118" s="335">
        <f>C9</f>
        <v>2019</v>
      </c>
      <c r="J118" s="335">
        <f>B9</f>
        <v>2020</v>
      </c>
      <c r="K118" s="335">
        <f>C9</f>
        <v>2019</v>
      </c>
      <c r="L118" s="335">
        <f>B9</f>
        <v>2020</v>
      </c>
      <c r="M118" s="335">
        <f>C9</f>
        <v>2019</v>
      </c>
    </row>
    <row r="119" spans="1:13" x14ac:dyDescent="0.25">
      <c r="A119" s="336" t="s">
        <v>55</v>
      </c>
      <c r="B119" s="341">
        <v>95</v>
      </c>
      <c r="C119" s="341">
        <v>64</v>
      </c>
      <c r="D119" s="341">
        <v>37</v>
      </c>
      <c r="E119" s="341">
        <v>43</v>
      </c>
      <c r="F119" s="341">
        <v>22</v>
      </c>
      <c r="G119" s="341">
        <v>17</v>
      </c>
      <c r="H119" s="341">
        <v>15</v>
      </c>
      <c r="I119" s="341">
        <v>14</v>
      </c>
      <c r="J119" s="341">
        <v>15</v>
      </c>
      <c r="K119" s="341">
        <v>14</v>
      </c>
      <c r="L119" s="341">
        <v>14</v>
      </c>
      <c r="M119" s="341">
        <v>14</v>
      </c>
    </row>
    <row r="120" spans="1:13" x14ac:dyDescent="0.25">
      <c r="A120" s="336" t="s">
        <v>54</v>
      </c>
      <c r="B120" s="341">
        <v>1</v>
      </c>
      <c r="C120" s="341">
        <v>2</v>
      </c>
      <c r="D120" s="341">
        <v>0</v>
      </c>
      <c r="E120" s="341">
        <v>2</v>
      </c>
      <c r="F120" s="341">
        <v>0</v>
      </c>
      <c r="G120" s="341">
        <v>2</v>
      </c>
      <c r="H120" s="341">
        <v>0</v>
      </c>
      <c r="I120" s="341">
        <v>2</v>
      </c>
      <c r="J120" s="341">
        <v>0</v>
      </c>
      <c r="K120" s="341">
        <v>2</v>
      </c>
      <c r="L120" s="341">
        <v>0</v>
      </c>
      <c r="M120" s="341">
        <v>2</v>
      </c>
    </row>
    <row r="121" spans="1:13" x14ac:dyDescent="0.25">
      <c r="A121" s="336" t="s">
        <v>43</v>
      </c>
      <c r="B121" s="341">
        <v>697</v>
      </c>
      <c r="C121" s="341">
        <v>585</v>
      </c>
      <c r="D121" s="341">
        <v>460</v>
      </c>
      <c r="E121" s="341">
        <v>428</v>
      </c>
      <c r="F121" s="341">
        <v>125</v>
      </c>
      <c r="G121" s="341">
        <v>92</v>
      </c>
      <c r="H121" s="341">
        <v>97</v>
      </c>
      <c r="I121" s="341">
        <v>64</v>
      </c>
      <c r="J121" s="341">
        <v>96</v>
      </c>
      <c r="K121" s="341">
        <v>63</v>
      </c>
      <c r="L121" s="341">
        <v>94</v>
      </c>
      <c r="M121" s="341">
        <v>61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1</v>
      </c>
      <c r="E122" s="341">
        <v>3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877</v>
      </c>
      <c r="C123" s="341">
        <v>828</v>
      </c>
      <c r="D123" s="341">
        <v>561</v>
      </c>
      <c r="E123" s="341">
        <v>596</v>
      </c>
      <c r="F123" s="341">
        <v>232</v>
      </c>
      <c r="G123" s="341">
        <v>247</v>
      </c>
      <c r="H123" s="341">
        <v>192</v>
      </c>
      <c r="I123" s="341">
        <v>195</v>
      </c>
      <c r="J123" s="341">
        <v>187</v>
      </c>
      <c r="K123" s="341">
        <v>191</v>
      </c>
      <c r="L123" s="341">
        <v>186</v>
      </c>
      <c r="M123" s="341">
        <v>187</v>
      </c>
    </row>
    <row r="124" spans="1:13" x14ac:dyDescent="0.25">
      <c r="A124" s="336" t="s">
        <v>51</v>
      </c>
      <c r="B124" s="341">
        <v>200</v>
      </c>
      <c r="C124" s="341">
        <v>143</v>
      </c>
      <c r="D124" s="341">
        <v>122</v>
      </c>
      <c r="E124" s="341">
        <v>103</v>
      </c>
      <c r="F124" s="341">
        <v>32</v>
      </c>
      <c r="G124" s="341">
        <v>19</v>
      </c>
      <c r="H124" s="341">
        <v>22</v>
      </c>
      <c r="I124" s="341">
        <v>13</v>
      </c>
      <c r="J124" s="341">
        <v>20</v>
      </c>
      <c r="K124" s="341">
        <v>13</v>
      </c>
      <c r="L124" s="341">
        <v>20</v>
      </c>
      <c r="M124" s="341">
        <v>12</v>
      </c>
    </row>
    <row r="125" spans="1:13" x14ac:dyDescent="0.25">
      <c r="A125" s="336" t="s">
        <v>50</v>
      </c>
      <c r="B125" s="341">
        <v>153</v>
      </c>
      <c r="C125" s="341">
        <v>172</v>
      </c>
      <c r="D125" s="341">
        <v>100</v>
      </c>
      <c r="E125" s="341">
        <v>136</v>
      </c>
      <c r="F125" s="341">
        <v>14</v>
      </c>
      <c r="G125" s="341">
        <v>30</v>
      </c>
      <c r="H125" s="341">
        <v>13</v>
      </c>
      <c r="I125" s="341">
        <v>14</v>
      </c>
      <c r="J125" s="341">
        <v>12</v>
      </c>
      <c r="K125" s="341">
        <v>14</v>
      </c>
      <c r="L125" s="341">
        <v>11</v>
      </c>
      <c r="M125" s="341">
        <v>11</v>
      </c>
    </row>
    <row r="126" spans="1:13" x14ac:dyDescent="0.25">
      <c r="A126" s="336" t="s">
        <v>49</v>
      </c>
      <c r="B126" s="341">
        <v>24</v>
      </c>
      <c r="C126" s="341">
        <v>14</v>
      </c>
      <c r="D126" s="341">
        <v>15</v>
      </c>
      <c r="E126" s="341">
        <v>11</v>
      </c>
      <c r="F126" s="341">
        <v>2</v>
      </c>
      <c r="G126" s="341">
        <v>1</v>
      </c>
      <c r="H126" s="341">
        <v>2</v>
      </c>
      <c r="I126" s="341">
        <v>1</v>
      </c>
      <c r="J126" s="341">
        <v>2</v>
      </c>
      <c r="K126" s="341">
        <v>1</v>
      </c>
      <c r="L126" s="341">
        <v>2</v>
      </c>
      <c r="M126" s="341">
        <v>1</v>
      </c>
    </row>
    <row r="127" spans="1:13" ht="15.75" thickBot="1" x14ac:dyDescent="0.3">
      <c r="A127" s="349" t="s">
        <v>48</v>
      </c>
      <c r="B127" s="341">
        <v>576</v>
      </c>
      <c r="C127" s="341">
        <v>542</v>
      </c>
      <c r="D127" s="341">
        <v>362</v>
      </c>
      <c r="E127" s="341">
        <v>399</v>
      </c>
      <c r="F127" s="341">
        <v>96</v>
      </c>
      <c r="G127" s="341">
        <v>115</v>
      </c>
      <c r="H127" s="341">
        <v>75</v>
      </c>
      <c r="I127" s="341">
        <v>80</v>
      </c>
      <c r="J127" s="341">
        <v>74</v>
      </c>
      <c r="K127" s="341">
        <v>79</v>
      </c>
      <c r="L127" s="341">
        <v>70</v>
      </c>
      <c r="M127" s="341">
        <v>79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2628</v>
      </c>
      <c r="C128" s="348">
        <f t="shared" si="30"/>
        <v>2355</v>
      </c>
      <c r="D128" s="348">
        <f t="shared" si="30"/>
        <v>1658</v>
      </c>
      <c r="E128" s="348">
        <f t="shared" si="30"/>
        <v>1721</v>
      </c>
      <c r="F128" s="348">
        <f t="shared" si="30"/>
        <v>523</v>
      </c>
      <c r="G128" s="348">
        <f t="shared" si="30"/>
        <v>523</v>
      </c>
      <c r="H128" s="348">
        <f t="shared" si="30"/>
        <v>416</v>
      </c>
      <c r="I128" s="348">
        <f t="shared" si="30"/>
        <v>383</v>
      </c>
      <c r="J128" s="348">
        <f t="shared" si="30"/>
        <v>406</v>
      </c>
      <c r="K128" s="348">
        <f t="shared" si="30"/>
        <v>377</v>
      </c>
      <c r="L128" s="348">
        <f t="shared" si="30"/>
        <v>397</v>
      </c>
      <c r="M128" s="348">
        <f t="shared" si="30"/>
        <v>367</v>
      </c>
    </row>
    <row r="129" spans="1:13" ht="15.75" thickBot="1" x14ac:dyDescent="0.3">
      <c r="A129" s="358" t="s">
        <v>59</v>
      </c>
      <c r="B129" s="361">
        <f>SUM(B114,B128)</f>
        <v>17160</v>
      </c>
      <c r="C129" s="361">
        <f t="shared" ref="C129:M129" si="31">SUM(C114,C128)</f>
        <v>18174</v>
      </c>
      <c r="D129" s="361">
        <f t="shared" si="31"/>
        <v>12308</v>
      </c>
      <c r="E129" s="361">
        <f t="shared" si="31"/>
        <v>11095</v>
      </c>
      <c r="F129" s="361">
        <f t="shared" si="31"/>
        <v>2905</v>
      </c>
      <c r="G129" s="361">
        <f t="shared" si="31"/>
        <v>2581</v>
      </c>
      <c r="H129" s="361">
        <f t="shared" si="31"/>
        <v>2203</v>
      </c>
      <c r="I129" s="361">
        <f t="shared" si="31"/>
        <v>2076</v>
      </c>
      <c r="J129" s="361">
        <f t="shared" si="31"/>
        <v>2153</v>
      </c>
      <c r="K129" s="361">
        <f t="shared" si="31"/>
        <v>2056</v>
      </c>
      <c r="L129" s="361">
        <f t="shared" si="31"/>
        <v>2113</v>
      </c>
      <c r="M129" s="361">
        <f t="shared" si="31"/>
        <v>2031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2020</v>
      </c>
      <c r="C135" s="334">
        <f>C9</f>
        <v>2019</v>
      </c>
      <c r="D135" s="334">
        <f>B9</f>
        <v>2020</v>
      </c>
      <c r="E135" s="334">
        <f>C9</f>
        <v>2019</v>
      </c>
      <c r="F135" s="334">
        <f>B9</f>
        <v>2020</v>
      </c>
      <c r="G135" s="334">
        <f>C9</f>
        <v>2019</v>
      </c>
      <c r="H135" s="334">
        <f>B9</f>
        <v>2020</v>
      </c>
      <c r="I135" s="334">
        <f>C9</f>
        <v>2019</v>
      </c>
      <c r="J135" s="334">
        <f>B9</f>
        <v>2020</v>
      </c>
      <c r="K135" s="334">
        <f>C9</f>
        <v>2019</v>
      </c>
      <c r="L135" s="334">
        <f>B9</f>
        <v>2020</v>
      </c>
      <c r="M135" s="334">
        <f>C9</f>
        <v>2019</v>
      </c>
    </row>
    <row r="136" spans="1:13" x14ac:dyDescent="0.25">
      <c r="A136" s="336" t="s">
        <v>55</v>
      </c>
      <c r="B136" s="341">
        <v>26</v>
      </c>
      <c r="C136" s="341">
        <v>35</v>
      </c>
      <c r="D136" s="341">
        <v>11</v>
      </c>
      <c r="E136" s="341">
        <v>13</v>
      </c>
      <c r="F136" s="341">
        <v>4</v>
      </c>
      <c r="G136" s="341">
        <v>1</v>
      </c>
      <c r="H136" s="341">
        <v>4</v>
      </c>
      <c r="I136" s="341">
        <v>1</v>
      </c>
      <c r="J136" s="341">
        <v>4</v>
      </c>
      <c r="K136" s="341">
        <v>1</v>
      </c>
      <c r="L136" s="341">
        <v>3</v>
      </c>
      <c r="M136" s="341">
        <v>1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141</v>
      </c>
      <c r="C138" s="341">
        <v>122</v>
      </c>
      <c r="D138" s="341">
        <v>129</v>
      </c>
      <c r="E138" s="341">
        <v>103</v>
      </c>
      <c r="F138" s="341">
        <v>32</v>
      </c>
      <c r="G138" s="341">
        <v>29</v>
      </c>
      <c r="H138" s="341">
        <v>25</v>
      </c>
      <c r="I138" s="341">
        <v>23</v>
      </c>
      <c r="J138" s="341">
        <v>25</v>
      </c>
      <c r="K138" s="341">
        <v>23</v>
      </c>
      <c r="L138" s="341">
        <v>24</v>
      </c>
      <c r="M138" s="341">
        <v>23</v>
      </c>
    </row>
    <row r="139" spans="1:13" x14ac:dyDescent="0.25">
      <c r="A139" s="336" t="s">
        <v>53</v>
      </c>
      <c r="B139" s="341">
        <v>0</v>
      </c>
      <c r="C139" s="341">
        <v>7</v>
      </c>
      <c r="D139" s="341">
        <v>0</v>
      </c>
      <c r="E139" s="341">
        <v>2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553</v>
      </c>
      <c r="C140" s="341">
        <v>556</v>
      </c>
      <c r="D140" s="341">
        <v>338</v>
      </c>
      <c r="E140" s="341">
        <v>266</v>
      </c>
      <c r="F140" s="341">
        <v>65</v>
      </c>
      <c r="G140" s="341">
        <v>59</v>
      </c>
      <c r="H140" s="341">
        <v>54</v>
      </c>
      <c r="I140" s="341">
        <v>51</v>
      </c>
      <c r="J140" s="341">
        <v>53</v>
      </c>
      <c r="K140" s="341">
        <v>50</v>
      </c>
      <c r="L140" s="341">
        <v>52</v>
      </c>
      <c r="M140" s="341">
        <v>49</v>
      </c>
    </row>
    <row r="141" spans="1:13" x14ac:dyDescent="0.25">
      <c r="A141" s="336" t="s">
        <v>51</v>
      </c>
      <c r="B141" s="341">
        <v>32</v>
      </c>
      <c r="C141" s="341">
        <v>23</v>
      </c>
      <c r="D141" s="341">
        <v>21</v>
      </c>
      <c r="E141" s="341">
        <v>19</v>
      </c>
      <c r="F141" s="341">
        <v>4</v>
      </c>
      <c r="G141" s="341">
        <v>5</v>
      </c>
      <c r="H141" s="341">
        <v>4</v>
      </c>
      <c r="I141" s="341">
        <v>5</v>
      </c>
      <c r="J141" s="341">
        <v>4</v>
      </c>
      <c r="K141" s="341">
        <v>5</v>
      </c>
      <c r="L141" s="341">
        <v>4</v>
      </c>
      <c r="M141" s="341">
        <v>5</v>
      </c>
    </row>
    <row r="142" spans="1:13" x14ac:dyDescent="0.25">
      <c r="A142" s="336" t="s">
        <v>50</v>
      </c>
      <c r="B142" s="341">
        <v>60</v>
      </c>
      <c r="C142" s="341">
        <v>52</v>
      </c>
      <c r="D142" s="341">
        <v>48</v>
      </c>
      <c r="E142" s="341">
        <v>20</v>
      </c>
      <c r="F142" s="341">
        <v>3</v>
      </c>
      <c r="G142" s="341">
        <v>2</v>
      </c>
      <c r="H142" s="341">
        <v>2</v>
      </c>
      <c r="I142" s="341">
        <v>2</v>
      </c>
      <c r="J142" s="341">
        <v>2</v>
      </c>
      <c r="K142" s="341">
        <v>2</v>
      </c>
      <c r="L142" s="341">
        <v>2</v>
      </c>
      <c r="M142" s="341">
        <v>2</v>
      </c>
    </row>
    <row r="143" spans="1:13" x14ac:dyDescent="0.25">
      <c r="A143" s="336" t="s">
        <v>49</v>
      </c>
      <c r="B143" s="341">
        <v>7</v>
      </c>
      <c r="C143" s="341">
        <v>8</v>
      </c>
      <c r="D143" s="341">
        <v>8</v>
      </c>
      <c r="E143" s="341">
        <v>4</v>
      </c>
      <c r="F143" s="341">
        <v>1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40</v>
      </c>
      <c r="C144" s="341">
        <v>63</v>
      </c>
      <c r="D144" s="341">
        <v>40</v>
      </c>
      <c r="E144" s="341">
        <v>35</v>
      </c>
      <c r="F144" s="341">
        <v>4</v>
      </c>
      <c r="G144" s="341">
        <v>5</v>
      </c>
      <c r="H144" s="341">
        <v>2</v>
      </c>
      <c r="I144" s="341">
        <v>4</v>
      </c>
      <c r="J144" s="341">
        <v>2</v>
      </c>
      <c r="K144" s="341">
        <v>4</v>
      </c>
      <c r="L144" s="341">
        <v>2</v>
      </c>
      <c r="M144" s="341">
        <v>4</v>
      </c>
    </row>
    <row r="145" spans="1:13" ht="15.75" thickTop="1" x14ac:dyDescent="0.25">
      <c r="A145" s="350" t="s">
        <v>5</v>
      </c>
      <c r="B145" s="348">
        <f>SUM(B136:B144)</f>
        <v>859</v>
      </c>
      <c r="C145" s="348">
        <f t="shared" ref="C145:M145" si="32">SUM(C136:C144)</f>
        <v>866</v>
      </c>
      <c r="D145" s="348">
        <f t="shared" si="32"/>
        <v>595</v>
      </c>
      <c r="E145" s="348">
        <f t="shared" si="32"/>
        <v>462</v>
      </c>
      <c r="F145" s="348">
        <f t="shared" si="32"/>
        <v>113</v>
      </c>
      <c r="G145" s="348">
        <f t="shared" si="32"/>
        <v>101</v>
      </c>
      <c r="H145" s="348">
        <f t="shared" si="32"/>
        <v>91</v>
      </c>
      <c r="I145" s="348">
        <f t="shared" si="32"/>
        <v>86</v>
      </c>
      <c r="J145" s="348">
        <f t="shared" si="32"/>
        <v>90</v>
      </c>
      <c r="K145" s="348">
        <f t="shared" si="32"/>
        <v>85</v>
      </c>
      <c r="L145" s="348">
        <f t="shared" si="32"/>
        <v>87</v>
      </c>
      <c r="M145" s="348">
        <f t="shared" si="32"/>
        <v>84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2020</v>
      </c>
      <c r="C149" s="335">
        <f>C9</f>
        <v>2019</v>
      </c>
      <c r="D149" s="335">
        <f>B9</f>
        <v>2020</v>
      </c>
      <c r="E149" s="335">
        <f>C9</f>
        <v>2019</v>
      </c>
      <c r="F149" s="335">
        <f>B9</f>
        <v>2020</v>
      </c>
      <c r="G149" s="335">
        <f>C9</f>
        <v>2019</v>
      </c>
      <c r="H149" s="335">
        <f>B9</f>
        <v>2020</v>
      </c>
      <c r="I149" s="335">
        <f>C9</f>
        <v>2019</v>
      </c>
      <c r="J149" s="335">
        <f>B9</f>
        <v>2020</v>
      </c>
      <c r="K149" s="335">
        <f>C9</f>
        <v>2019</v>
      </c>
      <c r="L149" s="335">
        <f>B9</f>
        <v>2020</v>
      </c>
      <c r="M149" s="335">
        <f>C9</f>
        <v>2019</v>
      </c>
    </row>
    <row r="150" spans="1:13" x14ac:dyDescent="0.25">
      <c r="A150" s="336" t="s">
        <v>55</v>
      </c>
      <c r="B150" s="341">
        <v>6</v>
      </c>
      <c r="C150" s="341">
        <v>6</v>
      </c>
      <c r="D150" s="341">
        <v>5</v>
      </c>
      <c r="E150" s="341">
        <v>2</v>
      </c>
      <c r="F150" s="341">
        <v>4</v>
      </c>
      <c r="G150" s="341">
        <v>1</v>
      </c>
      <c r="H150" s="341">
        <v>4</v>
      </c>
      <c r="I150" s="341">
        <v>0</v>
      </c>
      <c r="J150" s="341">
        <v>4</v>
      </c>
      <c r="K150" s="341">
        <v>0</v>
      </c>
      <c r="L150" s="341">
        <v>4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17</v>
      </c>
      <c r="C152" s="341">
        <v>12</v>
      </c>
      <c r="D152" s="341">
        <v>18</v>
      </c>
      <c r="E152" s="341">
        <v>9</v>
      </c>
      <c r="F152" s="341">
        <v>3</v>
      </c>
      <c r="G152" s="341">
        <v>3</v>
      </c>
      <c r="H152" s="341">
        <v>3</v>
      </c>
      <c r="I152" s="341">
        <v>1</v>
      </c>
      <c r="J152" s="341">
        <v>3</v>
      </c>
      <c r="K152" s="341">
        <v>1</v>
      </c>
      <c r="L152" s="341">
        <v>3</v>
      </c>
      <c r="M152" s="341">
        <v>1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66</v>
      </c>
      <c r="C154" s="341">
        <v>33</v>
      </c>
      <c r="D154" s="341">
        <v>66</v>
      </c>
      <c r="E154" s="341">
        <v>37</v>
      </c>
      <c r="F154" s="341">
        <v>32</v>
      </c>
      <c r="G154" s="341">
        <v>20</v>
      </c>
      <c r="H154" s="341">
        <v>26</v>
      </c>
      <c r="I154" s="341">
        <v>16</v>
      </c>
      <c r="J154" s="341">
        <v>26</v>
      </c>
      <c r="K154" s="341">
        <v>15</v>
      </c>
      <c r="L154" s="341">
        <v>24</v>
      </c>
      <c r="M154" s="341">
        <v>14</v>
      </c>
    </row>
    <row r="155" spans="1:13" x14ac:dyDescent="0.25">
      <c r="A155" s="336" t="s">
        <v>51</v>
      </c>
      <c r="B155" s="341">
        <v>5</v>
      </c>
      <c r="C155" s="341">
        <v>3</v>
      </c>
      <c r="D155" s="341">
        <v>4</v>
      </c>
      <c r="E155" s="341">
        <v>3</v>
      </c>
      <c r="F155" s="341">
        <v>1</v>
      </c>
      <c r="G155" s="341">
        <v>1</v>
      </c>
      <c r="H155" s="341">
        <v>1</v>
      </c>
      <c r="I155" s="341">
        <v>1</v>
      </c>
      <c r="J155" s="341">
        <v>1</v>
      </c>
      <c r="K155" s="341">
        <v>1</v>
      </c>
      <c r="L155" s="341">
        <v>1</v>
      </c>
      <c r="M155" s="341">
        <v>1</v>
      </c>
    </row>
    <row r="156" spans="1:13" x14ac:dyDescent="0.25">
      <c r="A156" s="336" t="s">
        <v>50</v>
      </c>
      <c r="B156" s="341">
        <v>18</v>
      </c>
      <c r="C156" s="341">
        <v>7</v>
      </c>
      <c r="D156" s="341">
        <v>18</v>
      </c>
      <c r="E156" s="341">
        <v>7</v>
      </c>
      <c r="F156" s="341">
        <v>3</v>
      </c>
      <c r="G156" s="341">
        <v>0</v>
      </c>
      <c r="H156" s="341">
        <v>2</v>
      </c>
      <c r="I156" s="341">
        <v>0</v>
      </c>
      <c r="J156" s="341">
        <v>2</v>
      </c>
      <c r="K156" s="341">
        <v>0</v>
      </c>
      <c r="L156" s="341">
        <v>1</v>
      </c>
      <c r="M156" s="341">
        <v>0</v>
      </c>
    </row>
    <row r="157" spans="1:13" x14ac:dyDescent="0.25">
      <c r="A157" s="336" t="s">
        <v>49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21</v>
      </c>
      <c r="C158" s="341">
        <v>20</v>
      </c>
      <c r="D158" s="341">
        <v>26</v>
      </c>
      <c r="E158" s="341">
        <v>18</v>
      </c>
      <c r="F158" s="341">
        <v>10</v>
      </c>
      <c r="G158" s="341">
        <v>6</v>
      </c>
      <c r="H158" s="341">
        <v>10</v>
      </c>
      <c r="I158" s="341">
        <v>4</v>
      </c>
      <c r="J158" s="341">
        <v>10</v>
      </c>
      <c r="K158" s="341">
        <v>4</v>
      </c>
      <c r="L158" s="341">
        <v>10</v>
      </c>
      <c r="M158" s="341">
        <v>4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135</v>
      </c>
      <c r="C159" s="348">
        <f t="shared" si="33"/>
        <v>81</v>
      </c>
      <c r="D159" s="348">
        <f t="shared" si="33"/>
        <v>138</v>
      </c>
      <c r="E159" s="348">
        <f t="shared" si="33"/>
        <v>76</v>
      </c>
      <c r="F159" s="348">
        <f t="shared" si="33"/>
        <v>54</v>
      </c>
      <c r="G159" s="348">
        <f t="shared" si="33"/>
        <v>31</v>
      </c>
      <c r="H159" s="348">
        <f t="shared" si="33"/>
        <v>46</v>
      </c>
      <c r="I159" s="348">
        <f t="shared" si="33"/>
        <v>22</v>
      </c>
      <c r="J159" s="348">
        <f t="shared" si="33"/>
        <v>46</v>
      </c>
      <c r="K159" s="348">
        <f t="shared" si="33"/>
        <v>21</v>
      </c>
      <c r="L159" s="348">
        <f t="shared" si="33"/>
        <v>43</v>
      </c>
      <c r="M159" s="348">
        <f t="shared" si="33"/>
        <v>20</v>
      </c>
    </row>
    <row r="160" spans="1:13" ht="15.75" thickBot="1" x14ac:dyDescent="0.3">
      <c r="A160" s="369" t="s">
        <v>71</v>
      </c>
      <c r="B160" s="361">
        <f>SUM(B145,B159)</f>
        <v>994</v>
      </c>
      <c r="C160" s="361">
        <f t="shared" ref="C160:M160" si="34">SUM(C145,C159)</f>
        <v>947</v>
      </c>
      <c r="D160" s="361">
        <f t="shared" si="34"/>
        <v>733</v>
      </c>
      <c r="E160" s="361">
        <f t="shared" si="34"/>
        <v>538</v>
      </c>
      <c r="F160" s="361">
        <f t="shared" si="34"/>
        <v>167</v>
      </c>
      <c r="G160" s="361">
        <f t="shared" si="34"/>
        <v>132</v>
      </c>
      <c r="H160" s="361">
        <f t="shared" si="34"/>
        <v>137</v>
      </c>
      <c r="I160" s="361">
        <f t="shared" si="34"/>
        <v>108</v>
      </c>
      <c r="J160" s="361">
        <f t="shared" si="34"/>
        <v>136</v>
      </c>
      <c r="K160" s="361">
        <f t="shared" si="34"/>
        <v>106</v>
      </c>
      <c r="L160" s="361">
        <f t="shared" si="34"/>
        <v>130</v>
      </c>
      <c r="M160" s="361">
        <f t="shared" si="34"/>
        <v>104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2020</v>
      </c>
      <c r="C166" s="335">
        <f>C9</f>
        <v>2019</v>
      </c>
      <c r="D166" s="335">
        <f>B9</f>
        <v>2020</v>
      </c>
      <c r="E166" s="335">
        <f>C9</f>
        <v>2019</v>
      </c>
      <c r="F166" s="335">
        <f>B9</f>
        <v>2020</v>
      </c>
      <c r="G166" s="335">
        <f>C9</f>
        <v>2019</v>
      </c>
      <c r="H166" s="335">
        <f>B9</f>
        <v>2020</v>
      </c>
      <c r="I166" s="335">
        <f>C9</f>
        <v>2019</v>
      </c>
      <c r="J166" s="335">
        <f>B9</f>
        <v>2020</v>
      </c>
      <c r="K166" s="335">
        <f>C9</f>
        <v>2019</v>
      </c>
      <c r="L166" s="335">
        <f>B9</f>
        <v>2020</v>
      </c>
      <c r="M166" s="335">
        <f>C9</f>
        <v>2019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24</v>
      </c>
      <c r="E167" s="341">
        <v>21</v>
      </c>
      <c r="F167" s="341">
        <v>10</v>
      </c>
      <c r="G167" s="341">
        <v>15</v>
      </c>
      <c r="H167" s="341">
        <v>9</v>
      </c>
      <c r="I167" s="341">
        <v>11</v>
      </c>
      <c r="J167" s="341">
        <v>9</v>
      </c>
      <c r="K167" s="341">
        <v>10</v>
      </c>
      <c r="L167" s="341">
        <v>9</v>
      </c>
      <c r="M167" s="341">
        <v>10</v>
      </c>
    </row>
    <row r="168" spans="1:13" x14ac:dyDescent="0.25">
      <c r="A168" s="336" t="s">
        <v>54</v>
      </c>
      <c r="B168" s="341">
        <v>3</v>
      </c>
      <c r="C168" s="341">
        <v>1</v>
      </c>
      <c r="D168" s="341">
        <v>2</v>
      </c>
      <c r="E168" s="341">
        <v>1</v>
      </c>
      <c r="F168" s="341">
        <v>0</v>
      </c>
      <c r="G168" s="341">
        <v>1</v>
      </c>
      <c r="H168" s="341">
        <v>0</v>
      </c>
      <c r="I168" s="341">
        <v>1</v>
      </c>
      <c r="J168" s="341">
        <v>0</v>
      </c>
      <c r="K168" s="341">
        <v>1</v>
      </c>
      <c r="L168" s="341">
        <v>0</v>
      </c>
      <c r="M168" s="341">
        <v>1</v>
      </c>
    </row>
    <row r="169" spans="1:13" x14ac:dyDescent="0.25">
      <c r="A169" s="336" t="s">
        <v>43</v>
      </c>
      <c r="B169" s="341">
        <v>596</v>
      </c>
      <c r="C169" s="341">
        <v>543</v>
      </c>
      <c r="D169" s="341">
        <v>296</v>
      </c>
      <c r="E169" s="341">
        <v>284</v>
      </c>
      <c r="F169" s="341">
        <v>103</v>
      </c>
      <c r="G169" s="341">
        <v>118</v>
      </c>
      <c r="H169" s="341">
        <v>86</v>
      </c>
      <c r="I169" s="341">
        <v>101</v>
      </c>
      <c r="J169" s="341">
        <v>85</v>
      </c>
      <c r="K169" s="341">
        <v>98</v>
      </c>
      <c r="L169" s="341">
        <v>83</v>
      </c>
      <c r="M169" s="341">
        <v>96</v>
      </c>
    </row>
    <row r="170" spans="1:13" x14ac:dyDescent="0.25">
      <c r="A170" s="336" t="s">
        <v>53</v>
      </c>
      <c r="B170" s="341">
        <v>2</v>
      </c>
      <c r="C170" s="341">
        <v>2</v>
      </c>
      <c r="D170" s="341">
        <v>1</v>
      </c>
      <c r="E170" s="341">
        <v>1</v>
      </c>
      <c r="F170" s="341">
        <v>0</v>
      </c>
      <c r="G170" s="341">
        <v>1</v>
      </c>
      <c r="H170" s="341">
        <v>0</v>
      </c>
      <c r="I170" s="341">
        <v>1</v>
      </c>
      <c r="J170" s="341">
        <v>0</v>
      </c>
      <c r="K170" s="341">
        <v>1</v>
      </c>
      <c r="L170" s="341">
        <v>0</v>
      </c>
      <c r="M170" s="341">
        <v>1</v>
      </c>
    </row>
    <row r="171" spans="1:13" x14ac:dyDescent="0.25">
      <c r="A171" s="336" t="s">
        <v>52</v>
      </c>
      <c r="B171" s="341">
        <v>518</v>
      </c>
      <c r="C171" s="341">
        <v>438</v>
      </c>
      <c r="D171" s="341">
        <v>255</v>
      </c>
      <c r="E171" s="341">
        <v>213</v>
      </c>
      <c r="F171" s="341">
        <v>120</v>
      </c>
      <c r="G171" s="341">
        <v>112</v>
      </c>
      <c r="H171" s="341">
        <v>105</v>
      </c>
      <c r="I171" s="341">
        <v>92</v>
      </c>
      <c r="J171" s="341">
        <v>102</v>
      </c>
      <c r="K171" s="341">
        <v>91</v>
      </c>
      <c r="L171" s="341">
        <v>100</v>
      </c>
      <c r="M171" s="341">
        <v>88</v>
      </c>
    </row>
    <row r="172" spans="1:13" x14ac:dyDescent="0.25">
      <c r="A172" s="336" t="s">
        <v>51</v>
      </c>
      <c r="B172" s="341">
        <v>93</v>
      </c>
      <c r="C172" s="341">
        <v>74</v>
      </c>
      <c r="D172" s="341">
        <v>41</v>
      </c>
      <c r="E172" s="341">
        <v>30</v>
      </c>
      <c r="F172" s="341">
        <v>16</v>
      </c>
      <c r="G172" s="341">
        <v>17</v>
      </c>
      <c r="H172" s="341">
        <v>13</v>
      </c>
      <c r="I172" s="341">
        <v>14</v>
      </c>
      <c r="J172" s="341">
        <v>12</v>
      </c>
      <c r="K172" s="341">
        <v>14</v>
      </c>
      <c r="L172" s="341">
        <v>12</v>
      </c>
      <c r="M172" s="341">
        <v>14</v>
      </c>
    </row>
    <row r="173" spans="1:13" x14ac:dyDescent="0.25">
      <c r="A173" s="336" t="s">
        <v>50</v>
      </c>
      <c r="B173" s="341">
        <v>280</v>
      </c>
      <c r="C173" s="341">
        <v>282</v>
      </c>
      <c r="D173" s="341">
        <v>107</v>
      </c>
      <c r="E173" s="341">
        <v>106</v>
      </c>
      <c r="F173" s="341">
        <v>22</v>
      </c>
      <c r="G173" s="341">
        <v>32</v>
      </c>
      <c r="H173" s="341">
        <v>14</v>
      </c>
      <c r="I173" s="341">
        <v>19</v>
      </c>
      <c r="J173" s="341">
        <v>14</v>
      </c>
      <c r="K173" s="341">
        <v>17</v>
      </c>
      <c r="L173" s="341">
        <v>13</v>
      </c>
      <c r="M173" s="341">
        <v>17</v>
      </c>
    </row>
    <row r="174" spans="1:13" x14ac:dyDescent="0.25">
      <c r="A174" s="336" t="s">
        <v>49</v>
      </c>
      <c r="B174" s="341">
        <v>17</v>
      </c>
      <c r="C174" s="341">
        <v>10</v>
      </c>
      <c r="D174" s="341">
        <v>8</v>
      </c>
      <c r="E174" s="341">
        <v>4</v>
      </c>
      <c r="F174" s="341">
        <v>3</v>
      </c>
      <c r="G174" s="341">
        <v>3</v>
      </c>
      <c r="H174" s="341">
        <v>2</v>
      </c>
      <c r="I174" s="341">
        <v>2</v>
      </c>
      <c r="J174" s="341">
        <v>2</v>
      </c>
      <c r="K174" s="341">
        <v>2</v>
      </c>
      <c r="L174" s="341">
        <v>2</v>
      </c>
      <c r="M174" s="341">
        <v>2</v>
      </c>
    </row>
    <row r="175" spans="1:13" ht="15.75" thickBot="1" x14ac:dyDescent="0.3">
      <c r="A175" s="349" t="s">
        <v>48</v>
      </c>
      <c r="B175" s="341">
        <v>258</v>
      </c>
      <c r="C175" s="341">
        <v>270</v>
      </c>
      <c r="D175" s="341">
        <v>100</v>
      </c>
      <c r="E175" s="341">
        <v>103</v>
      </c>
      <c r="F175" s="341">
        <v>30</v>
      </c>
      <c r="G175" s="341">
        <v>35</v>
      </c>
      <c r="H175" s="341">
        <v>27</v>
      </c>
      <c r="I175" s="341">
        <v>26</v>
      </c>
      <c r="J175" s="341">
        <v>25</v>
      </c>
      <c r="K175" s="341">
        <v>26</v>
      </c>
      <c r="L175" s="341">
        <v>24</v>
      </c>
      <c r="M175" s="341">
        <v>26</v>
      </c>
    </row>
    <row r="176" spans="1:13" ht="16.5" thickTop="1" thickBot="1" x14ac:dyDescent="0.3">
      <c r="A176" s="362" t="s">
        <v>60</v>
      </c>
      <c r="B176" s="363">
        <f>SUM(B167:B175)</f>
        <v>1826</v>
      </c>
      <c r="C176" s="363">
        <f t="shared" ref="C176:M176" si="35">SUM(C167:C175)</f>
        <v>1679</v>
      </c>
      <c r="D176" s="363">
        <f t="shared" si="35"/>
        <v>834</v>
      </c>
      <c r="E176" s="363">
        <f t="shared" si="35"/>
        <v>763</v>
      </c>
      <c r="F176" s="363">
        <f t="shared" si="35"/>
        <v>304</v>
      </c>
      <c r="G176" s="363">
        <f t="shared" si="35"/>
        <v>334</v>
      </c>
      <c r="H176" s="363">
        <f t="shared" si="35"/>
        <v>256</v>
      </c>
      <c r="I176" s="363">
        <f t="shared" si="35"/>
        <v>267</v>
      </c>
      <c r="J176" s="363">
        <f t="shared" si="35"/>
        <v>249</v>
      </c>
      <c r="K176" s="363">
        <f t="shared" si="35"/>
        <v>260</v>
      </c>
      <c r="L176" s="363">
        <f t="shared" si="35"/>
        <v>243</v>
      </c>
      <c r="M176" s="364">
        <f t="shared" si="35"/>
        <v>255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2020</v>
      </c>
      <c r="C182" s="334">
        <f>C9</f>
        <v>2019</v>
      </c>
      <c r="D182" s="334">
        <f>B9</f>
        <v>2020</v>
      </c>
      <c r="E182" s="334">
        <f>C9</f>
        <v>2019</v>
      </c>
      <c r="F182" s="334">
        <f>B9</f>
        <v>2020</v>
      </c>
      <c r="G182" s="334">
        <f>C9</f>
        <v>2019</v>
      </c>
      <c r="H182" s="334">
        <f>B9</f>
        <v>2020</v>
      </c>
      <c r="I182" s="334">
        <f>C9</f>
        <v>2019</v>
      </c>
      <c r="J182" s="334">
        <f>B9</f>
        <v>2020</v>
      </c>
      <c r="K182" s="334">
        <f>C9</f>
        <v>2019</v>
      </c>
      <c r="L182" s="334">
        <f>B9</f>
        <v>2020</v>
      </c>
      <c r="M182" s="334">
        <f>C9</f>
        <v>2019</v>
      </c>
    </row>
    <row r="183" spans="1:13" x14ac:dyDescent="0.25">
      <c r="A183" s="336" t="s">
        <v>55</v>
      </c>
      <c r="B183" s="341">
        <v>12</v>
      </c>
      <c r="C183" s="341">
        <v>15</v>
      </c>
      <c r="D183" s="341">
        <v>12</v>
      </c>
      <c r="E183" s="341">
        <v>11</v>
      </c>
      <c r="F183" s="341">
        <v>4</v>
      </c>
      <c r="G183" s="341">
        <v>0</v>
      </c>
      <c r="H183" s="341">
        <v>4</v>
      </c>
      <c r="I183" s="341">
        <v>0</v>
      </c>
      <c r="J183" s="341">
        <v>4</v>
      </c>
      <c r="K183" s="341">
        <v>0</v>
      </c>
      <c r="L183" s="341">
        <v>4</v>
      </c>
      <c r="M183" s="341">
        <v>0</v>
      </c>
    </row>
    <row r="184" spans="1:13" x14ac:dyDescent="0.25">
      <c r="A184" s="336" t="s">
        <v>54</v>
      </c>
      <c r="B184" s="341">
        <v>1</v>
      </c>
      <c r="C184" s="341">
        <v>0</v>
      </c>
      <c r="D184" s="341">
        <v>1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55</v>
      </c>
      <c r="C185" s="341">
        <v>57</v>
      </c>
      <c r="D185" s="341">
        <v>58</v>
      </c>
      <c r="E185" s="341">
        <v>46</v>
      </c>
      <c r="F185" s="341">
        <v>18</v>
      </c>
      <c r="G185" s="341">
        <v>9</v>
      </c>
      <c r="H185" s="341">
        <v>12</v>
      </c>
      <c r="I185" s="341">
        <v>8</v>
      </c>
      <c r="J185" s="341">
        <v>12</v>
      </c>
      <c r="K185" s="341">
        <v>8</v>
      </c>
      <c r="L185" s="341">
        <v>12</v>
      </c>
      <c r="M185" s="341">
        <v>8</v>
      </c>
    </row>
    <row r="186" spans="1:13" x14ac:dyDescent="0.25">
      <c r="A186" s="336" t="s">
        <v>53</v>
      </c>
      <c r="B186" s="341">
        <v>0</v>
      </c>
      <c r="C186" s="341">
        <v>1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89</v>
      </c>
      <c r="C187" s="341">
        <v>108</v>
      </c>
      <c r="D187" s="341">
        <v>78</v>
      </c>
      <c r="E187" s="341">
        <v>69</v>
      </c>
      <c r="F187" s="341">
        <v>15</v>
      </c>
      <c r="G187" s="341">
        <v>13</v>
      </c>
      <c r="H187" s="341">
        <v>14</v>
      </c>
      <c r="I187" s="341">
        <v>11</v>
      </c>
      <c r="J187" s="341">
        <v>14</v>
      </c>
      <c r="K187" s="341">
        <v>11</v>
      </c>
      <c r="L187" s="341">
        <v>14</v>
      </c>
      <c r="M187" s="341">
        <v>11</v>
      </c>
    </row>
    <row r="188" spans="1:13" x14ac:dyDescent="0.25">
      <c r="A188" s="336" t="s">
        <v>51</v>
      </c>
      <c r="B188" s="341">
        <v>8</v>
      </c>
      <c r="C188" s="341">
        <v>18</v>
      </c>
      <c r="D188" s="341">
        <v>6</v>
      </c>
      <c r="E188" s="341">
        <v>14</v>
      </c>
      <c r="F188" s="341">
        <v>4</v>
      </c>
      <c r="G188" s="341">
        <v>3</v>
      </c>
      <c r="H188" s="341">
        <v>3</v>
      </c>
      <c r="I188" s="341">
        <v>3</v>
      </c>
      <c r="J188" s="341">
        <v>3</v>
      </c>
      <c r="K188" s="341">
        <v>3</v>
      </c>
      <c r="L188" s="341">
        <v>3</v>
      </c>
      <c r="M188" s="341">
        <v>3</v>
      </c>
    </row>
    <row r="189" spans="1:13" x14ac:dyDescent="0.25">
      <c r="A189" s="336" t="s">
        <v>50</v>
      </c>
      <c r="B189" s="341">
        <v>7</v>
      </c>
      <c r="C189" s="341">
        <v>10</v>
      </c>
      <c r="D189" s="341">
        <v>7</v>
      </c>
      <c r="E189" s="341">
        <v>7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2</v>
      </c>
      <c r="C190" s="341">
        <v>1</v>
      </c>
      <c r="D190" s="341">
        <v>3</v>
      </c>
      <c r="E190" s="341">
        <v>1</v>
      </c>
      <c r="F190" s="341">
        <v>1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28</v>
      </c>
      <c r="C191" s="341">
        <v>27</v>
      </c>
      <c r="D191" s="341">
        <v>32</v>
      </c>
      <c r="E191" s="341">
        <v>26</v>
      </c>
      <c r="F191" s="341">
        <v>9</v>
      </c>
      <c r="G191" s="341">
        <v>11</v>
      </c>
      <c r="H191" s="341">
        <v>7</v>
      </c>
      <c r="I191" s="341">
        <v>8</v>
      </c>
      <c r="J191" s="341">
        <v>7</v>
      </c>
      <c r="K191" s="341">
        <v>8</v>
      </c>
      <c r="L191" s="341">
        <v>7</v>
      </c>
      <c r="M191" s="341">
        <v>8</v>
      </c>
    </row>
    <row r="192" spans="1:13" ht="15.75" thickTop="1" x14ac:dyDescent="0.25">
      <c r="A192" s="350" t="s">
        <v>5</v>
      </c>
      <c r="B192" s="348">
        <f>SUM(B183:B191)</f>
        <v>202</v>
      </c>
      <c r="C192" s="348">
        <f t="shared" ref="C192:M192" si="36">SUM(C183:C191)</f>
        <v>237</v>
      </c>
      <c r="D192" s="348">
        <f t="shared" si="36"/>
        <v>197</v>
      </c>
      <c r="E192" s="348">
        <f t="shared" si="36"/>
        <v>174</v>
      </c>
      <c r="F192" s="348">
        <f t="shared" si="36"/>
        <v>51</v>
      </c>
      <c r="G192" s="348">
        <f t="shared" si="36"/>
        <v>36</v>
      </c>
      <c r="H192" s="348">
        <f t="shared" si="36"/>
        <v>40</v>
      </c>
      <c r="I192" s="348">
        <f t="shared" si="36"/>
        <v>30</v>
      </c>
      <c r="J192" s="348">
        <f t="shared" si="36"/>
        <v>40</v>
      </c>
      <c r="K192" s="348">
        <f t="shared" si="36"/>
        <v>30</v>
      </c>
      <c r="L192" s="348">
        <f t="shared" si="36"/>
        <v>40</v>
      </c>
      <c r="M192" s="348">
        <f t="shared" si="36"/>
        <v>30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2020</v>
      </c>
      <c r="C196" s="335">
        <f>C9</f>
        <v>2019</v>
      </c>
      <c r="D196" s="335">
        <f>B9</f>
        <v>2020</v>
      </c>
      <c r="E196" s="335">
        <f>C9</f>
        <v>2019</v>
      </c>
      <c r="F196" s="335">
        <f>B9</f>
        <v>2020</v>
      </c>
      <c r="G196" s="335">
        <f>C9</f>
        <v>2019</v>
      </c>
      <c r="H196" s="335">
        <f>B9</f>
        <v>2020</v>
      </c>
      <c r="I196" s="335">
        <f>C9</f>
        <v>2019</v>
      </c>
      <c r="J196" s="335">
        <f>B9</f>
        <v>2020</v>
      </c>
      <c r="K196" s="335">
        <f>C9</f>
        <v>2019</v>
      </c>
      <c r="L196" s="335">
        <f>B9</f>
        <v>2020</v>
      </c>
      <c r="M196" s="335">
        <f>C9</f>
        <v>2019</v>
      </c>
    </row>
    <row r="197" spans="1:13" x14ac:dyDescent="0.25">
      <c r="A197" s="336" t="s">
        <v>55</v>
      </c>
      <c r="B197" s="341">
        <v>7</v>
      </c>
      <c r="C197" s="341">
        <v>5</v>
      </c>
      <c r="D197" s="341">
        <v>6</v>
      </c>
      <c r="E197" s="341">
        <v>4</v>
      </c>
      <c r="F197" s="341">
        <v>2</v>
      </c>
      <c r="G197" s="341">
        <v>2</v>
      </c>
      <c r="H197" s="341">
        <v>2</v>
      </c>
      <c r="I197" s="341">
        <v>1</v>
      </c>
      <c r="J197" s="341">
        <v>2</v>
      </c>
      <c r="K197" s="341">
        <v>1</v>
      </c>
      <c r="L197" s="341">
        <v>2</v>
      </c>
      <c r="M197" s="341">
        <v>1</v>
      </c>
    </row>
    <row r="198" spans="1:13" x14ac:dyDescent="0.25">
      <c r="A198" s="336" t="s">
        <v>54</v>
      </c>
      <c r="B198" s="341">
        <v>0</v>
      </c>
      <c r="C198" s="341">
        <v>1</v>
      </c>
      <c r="D198" s="341">
        <v>0</v>
      </c>
      <c r="E198" s="341">
        <v>1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19</v>
      </c>
      <c r="C199" s="341">
        <v>24</v>
      </c>
      <c r="D199" s="341">
        <v>17</v>
      </c>
      <c r="E199" s="341">
        <v>21</v>
      </c>
      <c r="F199" s="341">
        <v>1</v>
      </c>
      <c r="G199" s="341">
        <v>4</v>
      </c>
      <c r="H199" s="341">
        <v>0</v>
      </c>
      <c r="I199" s="341">
        <v>4</v>
      </c>
      <c r="J199" s="341">
        <v>0</v>
      </c>
      <c r="K199" s="341">
        <v>4</v>
      </c>
      <c r="L199" s="341">
        <v>0</v>
      </c>
      <c r="M199" s="341">
        <v>4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44</v>
      </c>
      <c r="C201" s="341">
        <v>27</v>
      </c>
      <c r="D201" s="341">
        <v>43</v>
      </c>
      <c r="E201" s="341">
        <v>27</v>
      </c>
      <c r="F201" s="341">
        <v>14</v>
      </c>
      <c r="G201" s="341">
        <v>14</v>
      </c>
      <c r="H201" s="341">
        <v>10</v>
      </c>
      <c r="I201" s="341">
        <v>11</v>
      </c>
      <c r="J201" s="341">
        <v>10</v>
      </c>
      <c r="K201" s="341">
        <v>11</v>
      </c>
      <c r="L201" s="341">
        <v>10</v>
      </c>
      <c r="M201" s="341">
        <v>10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5</v>
      </c>
      <c r="E202" s="341">
        <v>3</v>
      </c>
      <c r="F202" s="341">
        <v>1</v>
      </c>
      <c r="G202" s="341">
        <v>1</v>
      </c>
      <c r="H202" s="341">
        <v>1</v>
      </c>
      <c r="I202" s="341">
        <v>1</v>
      </c>
      <c r="J202" s="341">
        <v>1</v>
      </c>
      <c r="K202" s="341">
        <v>1</v>
      </c>
      <c r="L202" s="341">
        <v>1</v>
      </c>
      <c r="M202" s="341">
        <v>1</v>
      </c>
    </row>
    <row r="203" spans="1:13" x14ac:dyDescent="0.25">
      <c r="A203" s="336" t="s">
        <v>50</v>
      </c>
      <c r="B203" s="341">
        <v>2</v>
      </c>
      <c r="C203" s="341">
        <v>1</v>
      </c>
      <c r="D203" s="341">
        <v>2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18</v>
      </c>
      <c r="C205" s="341">
        <v>12</v>
      </c>
      <c r="D205" s="341">
        <v>16</v>
      </c>
      <c r="E205" s="341">
        <v>14</v>
      </c>
      <c r="F205" s="341">
        <v>3</v>
      </c>
      <c r="G205" s="341">
        <v>4</v>
      </c>
      <c r="H205" s="341">
        <v>2</v>
      </c>
      <c r="I205" s="341">
        <v>4</v>
      </c>
      <c r="J205" s="341">
        <v>2</v>
      </c>
      <c r="K205" s="341">
        <v>4</v>
      </c>
      <c r="L205" s="341">
        <v>2</v>
      </c>
      <c r="M205" s="341">
        <v>4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94</v>
      </c>
      <c r="C206" s="348">
        <f t="shared" si="37"/>
        <v>74</v>
      </c>
      <c r="D206" s="348">
        <f t="shared" si="37"/>
        <v>89</v>
      </c>
      <c r="E206" s="348">
        <f t="shared" si="37"/>
        <v>70</v>
      </c>
      <c r="F206" s="348">
        <f t="shared" si="37"/>
        <v>21</v>
      </c>
      <c r="G206" s="348">
        <f t="shared" si="37"/>
        <v>25</v>
      </c>
      <c r="H206" s="348">
        <f t="shared" si="37"/>
        <v>15</v>
      </c>
      <c r="I206" s="348">
        <f t="shared" si="37"/>
        <v>21</v>
      </c>
      <c r="J206" s="348">
        <f t="shared" si="37"/>
        <v>15</v>
      </c>
      <c r="K206" s="348">
        <f t="shared" si="37"/>
        <v>21</v>
      </c>
      <c r="L206" s="348">
        <f t="shared" si="37"/>
        <v>15</v>
      </c>
      <c r="M206" s="348">
        <f t="shared" si="37"/>
        <v>20</v>
      </c>
    </row>
    <row r="207" spans="1:13" ht="15.75" thickBot="1" x14ac:dyDescent="0.3">
      <c r="A207" s="371" t="s">
        <v>78</v>
      </c>
      <c r="B207" s="361">
        <f>SUM(B192,B206)</f>
        <v>296</v>
      </c>
      <c r="C207" s="361">
        <f t="shared" ref="C207:M207" si="38">SUM(C192,C206)</f>
        <v>311</v>
      </c>
      <c r="D207" s="361">
        <f t="shared" si="38"/>
        <v>286</v>
      </c>
      <c r="E207" s="361">
        <f t="shared" si="38"/>
        <v>244</v>
      </c>
      <c r="F207" s="361">
        <f t="shared" si="38"/>
        <v>72</v>
      </c>
      <c r="G207" s="361">
        <f t="shared" si="38"/>
        <v>61</v>
      </c>
      <c r="H207" s="361">
        <f t="shared" si="38"/>
        <v>55</v>
      </c>
      <c r="I207" s="361">
        <f t="shared" si="38"/>
        <v>51</v>
      </c>
      <c r="J207" s="361">
        <f t="shared" si="38"/>
        <v>55</v>
      </c>
      <c r="K207" s="361">
        <f t="shared" si="38"/>
        <v>51</v>
      </c>
      <c r="L207" s="361">
        <f t="shared" si="38"/>
        <v>55</v>
      </c>
      <c r="M207" s="361">
        <f t="shared" si="38"/>
        <v>50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2020</v>
      </c>
      <c r="C213" s="335">
        <f>C9</f>
        <v>2019</v>
      </c>
      <c r="D213" s="335">
        <f>B9</f>
        <v>2020</v>
      </c>
      <c r="E213" s="335">
        <f>C9</f>
        <v>2019</v>
      </c>
      <c r="F213" s="335">
        <f>B9</f>
        <v>2020</v>
      </c>
      <c r="G213" s="335">
        <f>C9</f>
        <v>2019</v>
      </c>
      <c r="H213" s="335">
        <f>B9</f>
        <v>2020</v>
      </c>
      <c r="I213" s="335">
        <f>C9</f>
        <v>2019</v>
      </c>
      <c r="J213" s="335">
        <f>B9</f>
        <v>2020</v>
      </c>
      <c r="K213" s="335">
        <f>C9</f>
        <v>2019</v>
      </c>
      <c r="L213" s="335">
        <f>B9</f>
        <v>2020</v>
      </c>
      <c r="M213" s="335">
        <f>C9</f>
        <v>2019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10/24/2020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Fall 2020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Saturday, October 24,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Fall 2020</v>
      </c>
      <c r="C7" s="209" t="str">
        <f>Summary!C6</f>
        <v>Fall 2019</v>
      </c>
      <c r="D7" s="379" t="s">
        <v>24</v>
      </c>
      <c r="E7" s="381" t="s">
        <v>25</v>
      </c>
      <c r="F7" s="43" t="str">
        <f>B7</f>
        <v>Fall 2020</v>
      </c>
      <c r="G7" s="45" t="str">
        <f>C7</f>
        <v>Fall 2019</v>
      </c>
      <c r="H7" s="383" t="s">
        <v>24</v>
      </c>
      <c r="I7" s="385" t="s">
        <v>25</v>
      </c>
      <c r="J7" s="47" t="str">
        <f>B7</f>
        <v>Fall 2020</v>
      </c>
      <c r="K7" s="49" t="str">
        <f>G7</f>
        <v>Fall 2019</v>
      </c>
      <c r="L7" s="395" t="s">
        <v>24</v>
      </c>
      <c r="M7" s="397" t="s">
        <v>25</v>
      </c>
      <c r="N7" s="51" t="str">
        <f>B7</f>
        <v>Fall 2020</v>
      </c>
      <c r="O7" s="53" t="str">
        <f>B7</f>
        <v>Fall 2020</v>
      </c>
      <c r="P7" s="413" t="s">
        <v>24</v>
      </c>
      <c r="Q7" s="415" t="s">
        <v>25</v>
      </c>
      <c r="R7" s="131" t="str">
        <f>B7</f>
        <v>Fall 2020</v>
      </c>
      <c r="S7" s="132" t="str">
        <f>C7</f>
        <v>Fall 2019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10/24/20</v>
      </c>
      <c r="C8" s="42" t="str">
        <f>Summary!C7</f>
        <v>as of 10/24/19</v>
      </c>
      <c r="D8" s="380"/>
      <c r="E8" s="382"/>
      <c r="F8" s="44" t="str">
        <f>B8</f>
        <v>as of 10/24/20</v>
      </c>
      <c r="G8" s="46" t="str">
        <f>C8</f>
        <v>as of 10/24/19</v>
      </c>
      <c r="H8" s="384"/>
      <c r="I8" s="386"/>
      <c r="J8" s="48" t="str">
        <f>F8</f>
        <v>as of 10/24/20</v>
      </c>
      <c r="K8" s="50" t="str">
        <f>G8</f>
        <v>as of 10/24/19</v>
      </c>
      <c r="L8" s="396"/>
      <c r="M8" s="398"/>
      <c r="N8" s="52" t="str">
        <f>J8</f>
        <v>as of 10/24/20</v>
      </c>
      <c r="O8" s="54" t="str">
        <f>K8</f>
        <v>as of 10/24/19</v>
      </c>
      <c r="P8" s="414"/>
      <c r="Q8" s="416"/>
      <c r="R8" s="133" t="str">
        <f>N8</f>
        <v>as of 10/24/20</v>
      </c>
      <c r="S8" s="134" t="str">
        <f>O8</f>
        <v>as of 10/24/19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63483</v>
      </c>
      <c r="C9" s="55">
        <f>C26+C74+C42+C10+C58+C83+C99</f>
        <v>62090</v>
      </c>
      <c r="D9" s="55">
        <f t="shared" ref="D9" si="0">IF(ISERROR(B9-C9),"n/a",B9-C9)</f>
        <v>1393</v>
      </c>
      <c r="E9" s="56">
        <f t="shared" ref="E9" si="1">IF(ISERROR(D9/C9),"n/a",(D9/C9))</f>
        <v>2.2435174746335964E-2</v>
      </c>
      <c r="F9" s="59">
        <f>F26+F74+F42+F10+F58+F83+F99</f>
        <v>42126</v>
      </c>
      <c r="G9" s="59">
        <f>G26+G74+G42+G10+G58+G83+G99</f>
        <v>36966</v>
      </c>
      <c r="H9" s="373">
        <f>IF(ISERROR(F9-G9),"n/a",F9-G9)</f>
        <v>5160</v>
      </c>
      <c r="I9" s="60">
        <f t="shared" ref="I9" si="2">IF(ISERROR(H9/G9),"n/a",(H9/G9))</f>
        <v>0.13958772926472976</v>
      </c>
      <c r="J9" s="57">
        <f>J26+J74+J42+J10+J58+J83+J99</f>
        <v>7145</v>
      </c>
      <c r="K9" s="57">
        <f>K26+K74+K42+K10+K58+K83+K99</f>
        <v>6937</v>
      </c>
      <c r="L9" s="58">
        <f t="shared" ref="L9" si="3">IF(ISERROR(J9-K9),"n/a",J9-K9)</f>
        <v>208</v>
      </c>
      <c r="M9" s="61">
        <f t="shared" ref="M9" si="4">IF(ISERROR(L9/K9),"n/a",(L9/K9))</f>
        <v>2.9984143001297391E-2</v>
      </c>
      <c r="N9" s="62">
        <f>N26+N74+N42+N10+N58+N83+N99</f>
        <v>6941</v>
      </c>
      <c r="O9" s="62">
        <f>O26+O74+O42+O10+O58+O83+O99</f>
        <v>6816</v>
      </c>
      <c r="P9" s="374">
        <f t="shared" ref="P9" si="5">IF(ISERROR(N9-O9),"n/a",N9-O9)</f>
        <v>125</v>
      </c>
      <c r="Q9" s="291">
        <f t="shared" ref="Q9" si="6">IF(ISERROR(P9/O9),"n/a",(P9/O9))</f>
        <v>1.8339201877934273E-2</v>
      </c>
      <c r="R9" s="135">
        <f>R26+R74+R42+R10+R58+R83+R99</f>
        <v>6770</v>
      </c>
      <c r="S9" s="135">
        <f>S26+S74+S42+S10+S58+S83+S99</f>
        <v>6718</v>
      </c>
      <c r="T9" s="375">
        <f t="shared" ref="T9" si="7">IF(ISERROR(R9-S9),"n/a",R9-S9)</f>
        <v>52</v>
      </c>
      <c r="U9" s="203">
        <f t="shared" ref="U9" si="8">IF(ISERROR(T9/S9),"n/a",(T9/S9))</f>
        <v>7.7403989282524557E-3</v>
      </c>
      <c r="V9" s="299"/>
    </row>
    <row r="10" spans="1:22" ht="40.5" customHeight="1" thickBot="1" x14ac:dyDescent="0.25">
      <c r="A10" s="329" t="s">
        <v>37</v>
      </c>
      <c r="B10" s="64">
        <f>B11+B18</f>
        <v>12196</v>
      </c>
      <c r="C10" s="65">
        <f>C11+C18</f>
        <v>11918</v>
      </c>
      <c r="D10" s="66">
        <f t="shared" ref="D10:D25" si="9">IF(ISERROR(B10-C10),"n/a",B10-C10)</f>
        <v>278</v>
      </c>
      <c r="E10" s="67">
        <f t="shared" ref="E10:E25" si="10">IF(ISERROR(D10/C10),"n/a",(D10/C10))</f>
        <v>2.3326061419701293E-2</v>
      </c>
      <c r="F10" s="68">
        <f>F11+F18</f>
        <v>6639</v>
      </c>
      <c r="G10" s="69">
        <f>G11+G18</f>
        <v>5346</v>
      </c>
      <c r="H10" s="70">
        <f t="shared" ref="H10:H24" si="11">IF(ISERROR(F10-G10),"n/a",F10-G10)</f>
        <v>1293</v>
      </c>
      <c r="I10" s="71">
        <f t="shared" ref="I10:I25" si="12">IF(ISERROR(H10/G10),"n/a",(H10/G10))</f>
        <v>0.24186307519640854</v>
      </c>
      <c r="J10" s="72">
        <f>J11+J18</f>
        <v>967</v>
      </c>
      <c r="K10" s="73">
        <f>K11+K18</f>
        <v>971</v>
      </c>
      <c r="L10" s="74">
        <f t="shared" ref="L10:L24" si="13">IF(ISERROR(J10-K10),"n/a",J10-K10)</f>
        <v>-4</v>
      </c>
      <c r="M10" s="75">
        <f t="shared" ref="M10:M25" si="14">IF(ISERROR(L10/K10),"n/a",(L10/K10))</f>
        <v>-4.1194644696189494E-3</v>
      </c>
      <c r="N10" s="76">
        <f>N11+N18</f>
        <v>947</v>
      </c>
      <c r="O10" s="77">
        <f>O11+O18</f>
        <v>960</v>
      </c>
      <c r="P10" s="78">
        <f t="shared" ref="P10:P25" si="15">IF(ISERROR(N10-O10),"n/a",N10-O10)</f>
        <v>-13</v>
      </c>
      <c r="Q10" s="292">
        <f t="shared" ref="Q10:Q25" si="16">IF(ISERROR(P10/O10),"n/a",(P10/O10))</f>
        <v>-1.3541666666666667E-2</v>
      </c>
      <c r="R10" s="136">
        <f>R11+R18</f>
        <v>938</v>
      </c>
      <c r="S10" s="138">
        <f>S11+S18</f>
        <v>954</v>
      </c>
      <c r="T10" s="139">
        <f t="shared" ref="T10:T25" si="17">IF(ISERROR(R10-S10),"n/a",R10-S10)</f>
        <v>-16</v>
      </c>
      <c r="U10" s="204">
        <f t="shared" ref="U10:U25" si="18">IF(ISERROR(T10/S10),"n/a",(T10/S10))</f>
        <v>-1.6771488469601678E-2</v>
      </c>
    </row>
    <row r="11" spans="1:22" s="81" customFormat="1" ht="20.25" customHeight="1" thickBot="1" x14ac:dyDescent="0.25">
      <c r="A11" s="79" t="s">
        <v>7</v>
      </c>
      <c r="B11" s="64">
        <f>B12+B16+B14</f>
        <v>9520</v>
      </c>
      <c r="C11" s="65">
        <f>C12+C14+C16</f>
        <v>9530</v>
      </c>
      <c r="D11" s="66">
        <f t="shared" si="9"/>
        <v>-10</v>
      </c>
      <c r="E11" s="67">
        <f t="shared" si="10"/>
        <v>-1.0493179433368311E-3</v>
      </c>
      <c r="F11" s="68">
        <f>F12+F16+F14</f>
        <v>5537</v>
      </c>
      <c r="G11" s="69">
        <f>G12+G16+G14</f>
        <v>4355</v>
      </c>
      <c r="H11" s="70">
        <f t="shared" si="11"/>
        <v>1182</v>
      </c>
      <c r="I11" s="71">
        <f t="shared" si="12"/>
        <v>0.27141216991963263</v>
      </c>
      <c r="J11" s="72">
        <f>J12+J16+J14</f>
        <v>678</v>
      </c>
      <c r="K11" s="73">
        <f>K12+K16+K14</f>
        <v>714</v>
      </c>
      <c r="L11" s="74">
        <f t="shared" si="13"/>
        <v>-36</v>
      </c>
      <c r="M11" s="75">
        <f t="shared" si="14"/>
        <v>-5.0420168067226892E-2</v>
      </c>
      <c r="N11" s="76">
        <f>N12+N16+N14</f>
        <v>667</v>
      </c>
      <c r="O11" s="77">
        <f>O12+O16+O14</f>
        <v>708</v>
      </c>
      <c r="P11" s="78">
        <f t="shared" si="15"/>
        <v>-41</v>
      </c>
      <c r="Q11" s="292">
        <f t="shared" si="16"/>
        <v>-5.7909604519774012E-2</v>
      </c>
      <c r="R11" s="136">
        <f>R12+R16+R14</f>
        <v>663</v>
      </c>
      <c r="S11" s="138">
        <f>S12+S16+S14</f>
        <v>704</v>
      </c>
      <c r="T11" s="139">
        <f t="shared" si="17"/>
        <v>-41</v>
      </c>
      <c r="U11" s="204">
        <f t="shared" si="18"/>
        <v>-5.823863636363636E-2</v>
      </c>
      <c r="V11" s="300"/>
    </row>
    <row r="12" spans="1:22" ht="27.75" customHeight="1" x14ac:dyDescent="0.2">
      <c r="A12" s="192" t="s">
        <v>31</v>
      </c>
      <c r="B12" s="106">
        <f>B13</f>
        <v>8426</v>
      </c>
      <c r="C12" s="107">
        <f>C13</f>
        <v>8390</v>
      </c>
      <c r="D12" s="108">
        <f t="shared" ref="D12:D15" si="19">IF(ISERROR(B12-C12),"n/a",B12-C12)</f>
        <v>36</v>
      </c>
      <c r="E12" s="109">
        <f t="shared" ref="E12:E15" si="20">IF(ISERROR(D12/C12),"n/a",(D12/C12))</f>
        <v>4.2908224076281289E-3</v>
      </c>
      <c r="F12" s="194">
        <f>F13</f>
        <v>4688</v>
      </c>
      <c r="G12" s="195">
        <f>G13</f>
        <v>3929</v>
      </c>
      <c r="H12" s="110">
        <f t="shared" ref="H12:H15" si="21">IF(ISERROR(F12-G12),"n/a",F12-G12)</f>
        <v>759</v>
      </c>
      <c r="I12" s="111">
        <f t="shared" ref="I12:I15" si="22">IF(ISERROR(H12/G12),"n/a",(H12/G12))</f>
        <v>0.19317892593535252</v>
      </c>
      <c r="J12" s="196">
        <f>J13</f>
        <v>645</v>
      </c>
      <c r="K12" s="197">
        <f>K13</f>
        <v>695</v>
      </c>
      <c r="L12" s="112">
        <f t="shared" ref="L12:L15" si="23">IF(ISERROR(J12-K12),"n/a",J12-K12)</f>
        <v>-50</v>
      </c>
      <c r="M12" s="113">
        <f t="shared" ref="M12:M15" si="24">IF(ISERROR(L12/K12),"n/a",(L12/K12))</f>
        <v>-7.1942446043165464E-2</v>
      </c>
      <c r="N12" s="198">
        <f>N13</f>
        <v>636</v>
      </c>
      <c r="O12" s="199">
        <f>O13</f>
        <v>689</v>
      </c>
      <c r="P12" s="114">
        <f t="shared" ref="P12:P15" si="25">IF(ISERROR(N12-O12),"n/a",N12-O12)</f>
        <v>-53</v>
      </c>
      <c r="Q12" s="294">
        <f t="shared" ref="Q12:Q15" si="26">IF(ISERROR(P12/O12),"n/a",(P12/O12))</f>
        <v>-7.6923076923076927E-2</v>
      </c>
      <c r="R12" s="200">
        <f>R13</f>
        <v>633</v>
      </c>
      <c r="S12" s="201">
        <f>S13</f>
        <v>685</v>
      </c>
      <c r="T12" s="142">
        <f t="shared" ref="T12:T15" si="27">IF(ISERROR(R12-S12),"n/a",R12-S12)</f>
        <v>-52</v>
      </c>
      <c r="U12" s="206">
        <f t="shared" ref="U12:U15" si="28">IF(ISERROR(T12/S12),"n/a",(T12/S12))</f>
        <v>-7.5912408759124084E-2</v>
      </c>
    </row>
    <row r="13" spans="1:22" customFormat="1" ht="12.75" customHeight="1" x14ac:dyDescent="0.2">
      <c r="A13" s="41" t="s">
        <v>20</v>
      </c>
      <c r="B13" s="311">
        <v>8426</v>
      </c>
      <c r="C13" s="312">
        <v>8390</v>
      </c>
      <c r="D13" s="120">
        <f t="shared" si="19"/>
        <v>36</v>
      </c>
      <c r="E13" s="321">
        <f t="shared" si="20"/>
        <v>4.2908224076281289E-3</v>
      </c>
      <c r="F13" s="313">
        <v>4688</v>
      </c>
      <c r="G13" s="314">
        <v>3929</v>
      </c>
      <c r="H13" s="124">
        <f t="shared" si="21"/>
        <v>759</v>
      </c>
      <c r="I13" s="125">
        <f t="shared" si="22"/>
        <v>0.19317892593535252</v>
      </c>
      <c r="J13" s="315">
        <v>645</v>
      </c>
      <c r="K13" s="316">
        <v>695</v>
      </c>
      <c r="L13" s="128">
        <f t="shared" si="23"/>
        <v>-50</v>
      </c>
      <c r="M13" s="129">
        <f t="shared" si="24"/>
        <v>-7.1942446043165464E-2</v>
      </c>
      <c r="N13" s="317">
        <v>636</v>
      </c>
      <c r="O13" s="318">
        <v>689</v>
      </c>
      <c r="P13" s="145">
        <f t="shared" si="25"/>
        <v>-53</v>
      </c>
      <c r="Q13" s="295">
        <f t="shared" si="26"/>
        <v>-7.6923076923076927E-2</v>
      </c>
      <c r="R13" s="319">
        <v>633</v>
      </c>
      <c r="S13" s="320">
        <v>685</v>
      </c>
      <c r="T13" s="148">
        <f t="shared" si="27"/>
        <v>-52</v>
      </c>
      <c r="U13" s="207">
        <f t="shared" si="28"/>
        <v>-7.5912408759124084E-2</v>
      </c>
    </row>
    <row r="14" spans="1:22" ht="27.75" customHeight="1" x14ac:dyDescent="0.2">
      <c r="A14" s="193" t="s">
        <v>30</v>
      </c>
      <c r="B14" s="106">
        <f>B15</f>
        <v>803</v>
      </c>
      <c r="C14" s="107">
        <f>C15</f>
        <v>847</v>
      </c>
      <c r="D14" s="108">
        <f t="shared" si="19"/>
        <v>-44</v>
      </c>
      <c r="E14" s="109">
        <f t="shared" si="20"/>
        <v>-5.1948051948051951E-2</v>
      </c>
      <c r="F14" s="194">
        <f>F15</f>
        <v>613</v>
      </c>
      <c r="G14" s="195">
        <f>G15</f>
        <v>285</v>
      </c>
      <c r="H14" s="110">
        <f t="shared" si="21"/>
        <v>328</v>
      </c>
      <c r="I14" s="111">
        <f t="shared" si="22"/>
        <v>1.1508771929824562</v>
      </c>
      <c r="J14" s="196">
        <f>J15</f>
        <v>26</v>
      </c>
      <c r="K14" s="197">
        <f>K15</f>
        <v>13</v>
      </c>
      <c r="L14" s="112">
        <f t="shared" si="23"/>
        <v>13</v>
      </c>
      <c r="M14" s="113">
        <f t="shared" si="24"/>
        <v>1</v>
      </c>
      <c r="N14" s="198">
        <f>N15</f>
        <v>26</v>
      </c>
      <c r="O14" s="199">
        <f>O15</f>
        <v>13</v>
      </c>
      <c r="P14" s="114">
        <f t="shared" si="25"/>
        <v>13</v>
      </c>
      <c r="Q14" s="294">
        <f t="shared" si="26"/>
        <v>1</v>
      </c>
      <c r="R14" s="200">
        <f>R15</f>
        <v>25</v>
      </c>
      <c r="S14" s="201">
        <f>S15</f>
        <v>13</v>
      </c>
      <c r="T14" s="142">
        <f t="shared" si="27"/>
        <v>12</v>
      </c>
      <c r="U14" s="206">
        <f t="shared" si="28"/>
        <v>0.92307692307692313</v>
      </c>
    </row>
    <row r="15" spans="1:22" s="82" customFormat="1" x14ac:dyDescent="0.2">
      <c r="A15" s="41" t="s">
        <v>20</v>
      </c>
      <c r="B15" s="118">
        <v>803</v>
      </c>
      <c r="C15" s="119">
        <v>847</v>
      </c>
      <c r="D15" s="120">
        <f t="shared" si="19"/>
        <v>-44</v>
      </c>
      <c r="E15" s="121">
        <f t="shared" si="20"/>
        <v>-5.1948051948051951E-2</v>
      </c>
      <c r="F15" s="122">
        <v>613</v>
      </c>
      <c r="G15" s="123">
        <v>285</v>
      </c>
      <c r="H15" s="124">
        <f t="shared" si="21"/>
        <v>328</v>
      </c>
      <c r="I15" s="125">
        <f t="shared" si="22"/>
        <v>1.1508771929824562</v>
      </c>
      <c r="J15" s="126">
        <v>26</v>
      </c>
      <c r="K15" s="127">
        <v>13</v>
      </c>
      <c r="L15" s="128">
        <f t="shared" si="23"/>
        <v>13</v>
      </c>
      <c r="M15" s="129">
        <f t="shared" si="24"/>
        <v>1</v>
      </c>
      <c r="N15" s="143">
        <v>26</v>
      </c>
      <c r="O15" s="144">
        <v>13</v>
      </c>
      <c r="P15" s="145">
        <f t="shared" si="25"/>
        <v>13</v>
      </c>
      <c r="Q15" s="295">
        <f t="shared" si="26"/>
        <v>1</v>
      </c>
      <c r="R15" s="146">
        <v>25</v>
      </c>
      <c r="S15" s="147">
        <v>13</v>
      </c>
      <c r="T15" s="148">
        <f t="shared" si="27"/>
        <v>12</v>
      </c>
      <c r="U15" s="207">
        <f t="shared" si="28"/>
        <v>0.92307692307692313</v>
      </c>
      <c r="V15" s="301"/>
    </row>
    <row r="16" spans="1:22" ht="27.75" customHeight="1" x14ac:dyDescent="0.2">
      <c r="A16" s="193" t="s">
        <v>33</v>
      </c>
      <c r="B16" s="106">
        <f>B17</f>
        <v>291</v>
      </c>
      <c r="C16" s="107">
        <f>C17</f>
        <v>293</v>
      </c>
      <c r="D16" s="108">
        <f t="shared" si="9"/>
        <v>-2</v>
      </c>
      <c r="E16" s="109">
        <f t="shared" si="10"/>
        <v>-6.8259385665529011E-3</v>
      </c>
      <c r="F16" s="194">
        <f>F17</f>
        <v>236</v>
      </c>
      <c r="G16" s="195">
        <f>G17</f>
        <v>141</v>
      </c>
      <c r="H16" s="110">
        <f t="shared" si="11"/>
        <v>95</v>
      </c>
      <c r="I16" s="111">
        <f t="shared" si="12"/>
        <v>0.67375886524822692</v>
      </c>
      <c r="J16" s="196">
        <f>J17</f>
        <v>7</v>
      </c>
      <c r="K16" s="197">
        <f>K17</f>
        <v>6</v>
      </c>
      <c r="L16" s="112">
        <f t="shared" si="13"/>
        <v>1</v>
      </c>
      <c r="M16" s="113">
        <f t="shared" si="14"/>
        <v>0.16666666666666666</v>
      </c>
      <c r="N16" s="198">
        <f>N17</f>
        <v>5</v>
      </c>
      <c r="O16" s="199">
        <f>O17</f>
        <v>6</v>
      </c>
      <c r="P16" s="114">
        <f t="shared" si="15"/>
        <v>-1</v>
      </c>
      <c r="Q16" s="294">
        <f t="shared" si="16"/>
        <v>-0.16666666666666666</v>
      </c>
      <c r="R16" s="200">
        <f>R17</f>
        <v>5</v>
      </c>
      <c r="S16" s="201">
        <f>S17</f>
        <v>6</v>
      </c>
      <c r="T16" s="142">
        <f t="shared" si="17"/>
        <v>-1</v>
      </c>
      <c r="U16" s="206">
        <f t="shared" si="18"/>
        <v>-0.16666666666666666</v>
      </c>
    </row>
    <row r="17" spans="1:22" s="82" customFormat="1" ht="13.5" thickBot="1" x14ac:dyDescent="0.25">
      <c r="A17" s="41" t="s">
        <v>20</v>
      </c>
      <c r="B17" s="118">
        <v>291</v>
      </c>
      <c r="C17" s="119">
        <v>293</v>
      </c>
      <c r="D17" s="120">
        <f t="shared" si="9"/>
        <v>-2</v>
      </c>
      <c r="E17" s="121">
        <f t="shared" si="10"/>
        <v>-6.8259385665529011E-3</v>
      </c>
      <c r="F17" s="122">
        <v>236</v>
      </c>
      <c r="G17" s="123">
        <v>141</v>
      </c>
      <c r="H17" s="124">
        <f t="shared" si="11"/>
        <v>95</v>
      </c>
      <c r="I17" s="125">
        <f t="shared" si="12"/>
        <v>0.67375886524822692</v>
      </c>
      <c r="J17" s="126">
        <v>7</v>
      </c>
      <c r="K17" s="127">
        <v>6</v>
      </c>
      <c r="L17" s="128">
        <f t="shared" si="13"/>
        <v>1</v>
      </c>
      <c r="M17" s="129">
        <f t="shared" si="14"/>
        <v>0.16666666666666666</v>
      </c>
      <c r="N17" s="143">
        <v>5</v>
      </c>
      <c r="O17" s="144">
        <v>6</v>
      </c>
      <c r="P17" s="145">
        <f t="shared" si="15"/>
        <v>-1</v>
      </c>
      <c r="Q17" s="295">
        <f t="shared" si="16"/>
        <v>-0.16666666666666666</v>
      </c>
      <c r="R17" s="146">
        <v>5</v>
      </c>
      <c r="S17" s="147">
        <v>6</v>
      </c>
      <c r="T17" s="148">
        <f t="shared" si="17"/>
        <v>-1</v>
      </c>
      <c r="U17" s="207">
        <f t="shared" si="18"/>
        <v>-0.16666666666666666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2676</v>
      </c>
      <c r="C18" s="65">
        <f>C19+C22+C24</f>
        <v>2388</v>
      </c>
      <c r="D18" s="66">
        <f t="shared" si="9"/>
        <v>288</v>
      </c>
      <c r="E18" s="67">
        <f t="shared" si="10"/>
        <v>0.12060301507537688</v>
      </c>
      <c r="F18" s="68">
        <f>F19+F24+F22</f>
        <v>1102</v>
      </c>
      <c r="G18" s="69">
        <f>G19+G24+G22</f>
        <v>991</v>
      </c>
      <c r="H18" s="70">
        <f t="shared" si="11"/>
        <v>111</v>
      </c>
      <c r="I18" s="71">
        <f t="shared" si="12"/>
        <v>0.11200807265388496</v>
      </c>
      <c r="J18" s="72">
        <f>J19+J24+J22</f>
        <v>289</v>
      </c>
      <c r="K18" s="73">
        <f>K19+K24+K22</f>
        <v>257</v>
      </c>
      <c r="L18" s="74">
        <f t="shared" si="13"/>
        <v>32</v>
      </c>
      <c r="M18" s="75">
        <f t="shared" si="14"/>
        <v>0.1245136186770428</v>
      </c>
      <c r="N18" s="76">
        <f>N19+N24+N22</f>
        <v>280</v>
      </c>
      <c r="O18" s="77">
        <f>O19+O24+O22</f>
        <v>252</v>
      </c>
      <c r="P18" s="78">
        <f t="shared" si="15"/>
        <v>28</v>
      </c>
      <c r="Q18" s="292">
        <f t="shared" si="16"/>
        <v>0.1111111111111111</v>
      </c>
      <c r="R18" s="136">
        <f>R19+R24+R22</f>
        <v>275</v>
      </c>
      <c r="S18" s="138">
        <f>S19+S24+S22</f>
        <v>250</v>
      </c>
      <c r="T18" s="139">
        <f t="shared" si="17"/>
        <v>25</v>
      </c>
      <c r="U18" s="204">
        <f t="shared" si="18"/>
        <v>0.1</v>
      </c>
      <c r="V18" s="300"/>
    </row>
    <row r="19" spans="1:22" ht="27.75" customHeight="1" x14ac:dyDescent="0.2">
      <c r="A19" s="192" t="s">
        <v>31</v>
      </c>
      <c r="B19" s="257">
        <f>SUM(B20:B21)</f>
        <v>2421</v>
      </c>
      <c r="C19" s="258">
        <f>SUM(C20:C21)</f>
        <v>2052</v>
      </c>
      <c r="D19" s="247">
        <f t="shared" si="9"/>
        <v>369</v>
      </c>
      <c r="E19" s="248">
        <f t="shared" si="10"/>
        <v>0.17982456140350878</v>
      </c>
      <c r="F19" s="259">
        <f>SUM(F20:F21)</f>
        <v>984</v>
      </c>
      <c r="G19" s="260">
        <f>SUM(G20:G21)</f>
        <v>843</v>
      </c>
      <c r="H19" s="261">
        <f t="shared" si="11"/>
        <v>141</v>
      </c>
      <c r="I19" s="262">
        <f t="shared" si="12"/>
        <v>0.16725978647686832</v>
      </c>
      <c r="J19" s="263">
        <f>SUM(J20:J21)</f>
        <v>269</v>
      </c>
      <c r="K19" s="264">
        <f>SUM(K20:K21)</f>
        <v>219</v>
      </c>
      <c r="L19" s="265">
        <f t="shared" si="13"/>
        <v>50</v>
      </c>
      <c r="M19" s="266">
        <f t="shared" si="14"/>
        <v>0.22831050228310501</v>
      </c>
      <c r="N19" s="103">
        <f>SUM(N20:N21)</f>
        <v>265</v>
      </c>
      <c r="O19" s="104">
        <f>SUM(O20:O21)</f>
        <v>216</v>
      </c>
      <c r="P19" s="105">
        <f t="shared" si="15"/>
        <v>49</v>
      </c>
      <c r="Q19" s="293">
        <f t="shared" si="16"/>
        <v>0.22685185185185186</v>
      </c>
      <c r="R19" s="137">
        <f>SUM(R20:R21)</f>
        <v>261</v>
      </c>
      <c r="S19" s="140">
        <f>SUM(S20:S21)</f>
        <v>215</v>
      </c>
      <c r="T19" s="141">
        <f t="shared" si="17"/>
        <v>46</v>
      </c>
      <c r="U19" s="205">
        <f t="shared" si="18"/>
        <v>0.21395348837209302</v>
      </c>
    </row>
    <row r="20" spans="1:22" ht="12.75" customHeight="1" x14ac:dyDescent="0.2">
      <c r="A20" s="41" t="s">
        <v>20</v>
      </c>
      <c r="B20" s="118">
        <v>2297</v>
      </c>
      <c r="C20" s="119">
        <v>1990</v>
      </c>
      <c r="D20" s="202">
        <f t="shared" si="9"/>
        <v>307</v>
      </c>
      <c r="E20" s="267">
        <f t="shared" si="10"/>
        <v>0.15427135678391959</v>
      </c>
      <c r="F20" s="122">
        <v>959</v>
      </c>
      <c r="G20" s="123">
        <v>829</v>
      </c>
      <c r="H20" s="124">
        <f>IF(ISERROR(F20-G20),"n/a",F20-G20)</f>
        <v>130</v>
      </c>
      <c r="I20" s="125">
        <f>IF(ISERROR(H20/G20),"n/a",(H20/G20))</f>
        <v>0.15681544028950542</v>
      </c>
      <c r="J20" s="126">
        <v>264</v>
      </c>
      <c r="K20" s="127">
        <v>214</v>
      </c>
      <c r="L20" s="128">
        <f>IF(ISERROR(J20-K20),"n/a",J20-K20)</f>
        <v>50</v>
      </c>
      <c r="M20" s="129">
        <f>IF(ISERROR(L20/K20),"n/a",(L20/K20))</f>
        <v>0.23364485981308411</v>
      </c>
      <c r="N20" s="284">
        <v>260</v>
      </c>
      <c r="O20" s="285">
        <v>211</v>
      </c>
      <c r="P20" s="286">
        <f t="shared" ref="P20:P21" si="29">IF(ISERROR(N20-O20),"n/a",N20-O20)</f>
        <v>49</v>
      </c>
      <c r="Q20" s="296">
        <f t="shared" ref="Q20:Q21" si="30">IF(ISERROR(P20/O20),"n/a",(P20/O20))</f>
        <v>0.23222748815165878</v>
      </c>
      <c r="R20" s="287">
        <v>256</v>
      </c>
      <c r="S20" s="288">
        <v>210</v>
      </c>
      <c r="T20" s="289">
        <f t="shared" ref="T20:T21" si="31">IF(ISERROR(R20-S20),"n/a",R20-S20)</f>
        <v>46</v>
      </c>
      <c r="U20" s="290">
        <f t="shared" ref="U20:U21" si="32">IF(ISERROR(T20/S20),"n/a",(T20/S20))</f>
        <v>0.21904761904761905</v>
      </c>
    </row>
    <row r="21" spans="1:22" ht="12.75" customHeight="1" x14ac:dyDescent="0.2">
      <c r="A21" s="41" t="s">
        <v>23</v>
      </c>
      <c r="B21" s="118">
        <v>124</v>
      </c>
      <c r="C21" s="119">
        <v>62</v>
      </c>
      <c r="D21" s="229">
        <f t="shared" si="9"/>
        <v>62</v>
      </c>
      <c r="E21" s="230">
        <f t="shared" si="10"/>
        <v>1</v>
      </c>
      <c r="F21" s="122">
        <v>25</v>
      </c>
      <c r="G21" s="123">
        <v>14</v>
      </c>
      <c r="H21" s="124">
        <f>IF(ISERROR(F21-G21),"n/a",F21-G21)</f>
        <v>11</v>
      </c>
      <c r="I21" s="125">
        <f>IF(ISERROR(H21/G21),"n/a",(H21/G21))</f>
        <v>0.7857142857142857</v>
      </c>
      <c r="J21" s="126">
        <v>5</v>
      </c>
      <c r="K21" s="127">
        <v>5</v>
      </c>
      <c r="L21" s="128">
        <f>IF(ISERROR(J21-K21),"n/a",J21-K21)</f>
        <v>0</v>
      </c>
      <c r="M21" s="129">
        <f>IF(ISERROR(L21/K21),"n/a",(L21/K21))</f>
        <v>0</v>
      </c>
      <c r="N21" s="103">
        <v>5</v>
      </c>
      <c r="O21" s="104">
        <v>5</v>
      </c>
      <c r="P21" s="105">
        <f t="shared" si="29"/>
        <v>0</v>
      </c>
      <c r="Q21" s="293">
        <f t="shared" si="30"/>
        <v>0</v>
      </c>
      <c r="R21" s="137">
        <v>5</v>
      </c>
      <c r="S21" s="140">
        <v>5</v>
      </c>
      <c r="T21" s="141">
        <f t="shared" si="31"/>
        <v>0</v>
      </c>
      <c r="U21" s="205">
        <f t="shared" si="32"/>
        <v>0</v>
      </c>
    </row>
    <row r="22" spans="1:22" ht="27.75" customHeight="1" x14ac:dyDescent="0.2">
      <c r="A22" s="193" t="s">
        <v>30</v>
      </c>
      <c r="B22" s="106">
        <f>B23</f>
        <v>229</v>
      </c>
      <c r="C22" s="107">
        <f>C23</f>
        <v>300</v>
      </c>
      <c r="D22" s="108">
        <f>IF(ISERROR(B22-C22),"n/a",B22-C22)</f>
        <v>-71</v>
      </c>
      <c r="E22" s="109">
        <f>IF(ISERROR(D22/C22),"n/a",(D22/C22))</f>
        <v>-0.23666666666666666</v>
      </c>
      <c r="F22" s="194">
        <f>F23</f>
        <v>112</v>
      </c>
      <c r="G22" s="195">
        <f>G23</f>
        <v>141</v>
      </c>
      <c r="H22" s="110">
        <f>IF(ISERROR(F22-G22),"n/a",F22-G22)</f>
        <v>-29</v>
      </c>
      <c r="I22" s="111">
        <f>IF(ISERROR(H22/G22),"n/a",(H22/G22))</f>
        <v>-0.20567375886524822</v>
      </c>
      <c r="J22" s="196">
        <f>J23</f>
        <v>19</v>
      </c>
      <c r="K22" s="197">
        <f>K23</f>
        <v>37</v>
      </c>
      <c r="L22" s="112">
        <f>IF(ISERROR(J22-K22),"n/a",J22-K22)</f>
        <v>-18</v>
      </c>
      <c r="M22" s="113">
        <f>IF(ISERROR(L22/K22),"n/a",(L22/K22))</f>
        <v>-0.48648648648648651</v>
      </c>
      <c r="N22" s="198">
        <f>N23</f>
        <v>15</v>
      </c>
      <c r="O22" s="199">
        <f>O23</f>
        <v>36</v>
      </c>
      <c r="P22" s="114">
        <f>IF(ISERROR(N22-O22),"n/a",N22-O22)</f>
        <v>-21</v>
      </c>
      <c r="Q22" s="294">
        <f>IF(ISERROR(P22/O22),"n/a",(P22/O22))</f>
        <v>-0.58333333333333337</v>
      </c>
      <c r="R22" s="200">
        <f>R23</f>
        <v>14</v>
      </c>
      <c r="S22" s="201">
        <f>S23</f>
        <v>35</v>
      </c>
      <c r="T22" s="142">
        <f>IF(ISERROR(R22-S22),"n/a",R22-S22)</f>
        <v>-21</v>
      </c>
      <c r="U22" s="206">
        <f>IF(ISERROR(T22/S22),"n/a",(T22/S22))</f>
        <v>-0.6</v>
      </c>
    </row>
    <row r="23" spans="1:22" s="82" customFormat="1" x14ac:dyDescent="0.2">
      <c r="A23" s="41" t="s">
        <v>20</v>
      </c>
      <c r="B23" s="118">
        <v>229</v>
      </c>
      <c r="C23" s="119">
        <v>300</v>
      </c>
      <c r="D23" s="108">
        <f>IF(ISERROR(B23-C23),"n/a",B23-C23)</f>
        <v>-71</v>
      </c>
      <c r="E23" s="121">
        <f>IF(ISERROR(D23/C23),"n/a",(D23/C23))</f>
        <v>-0.23666666666666666</v>
      </c>
      <c r="F23" s="122">
        <v>112</v>
      </c>
      <c r="G23" s="123">
        <v>141</v>
      </c>
      <c r="H23" s="124">
        <f>IF(ISERROR(F23-G23),"n/a",F23-G23)</f>
        <v>-29</v>
      </c>
      <c r="I23" s="125">
        <f>IF(ISERROR(H23/G23),"n/a",(H23/G23))</f>
        <v>-0.20567375886524822</v>
      </c>
      <c r="J23" s="126">
        <v>19</v>
      </c>
      <c r="K23" s="127">
        <v>37</v>
      </c>
      <c r="L23" s="128">
        <f>IF(ISERROR(J23-K23),"n/a",J23-K23)</f>
        <v>-18</v>
      </c>
      <c r="M23" s="129">
        <f>IF(ISERROR(L23/K23),"n/a",(L23/K23))</f>
        <v>-0.48648648648648651</v>
      </c>
      <c r="N23" s="143">
        <v>15</v>
      </c>
      <c r="O23" s="144">
        <v>36</v>
      </c>
      <c r="P23" s="145">
        <f>IF(ISERROR(N23-O23),"n/a",N23-O23)</f>
        <v>-21</v>
      </c>
      <c r="Q23" s="295">
        <f>IF(ISERROR(P23/O23),"n/a",(P23/O23))</f>
        <v>-0.58333333333333337</v>
      </c>
      <c r="R23" s="146">
        <v>14</v>
      </c>
      <c r="S23" s="147">
        <v>35</v>
      </c>
      <c r="T23" s="148">
        <f>IF(ISERROR(R23-S23),"n/a",R23-S23)</f>
        <v>-21</v>
      </c>
      <c r="U23" s="207">
        <f>IF(ISERROR(T23/S23),"n/a",(T23/S23))</f>
        <v>-0.6</v>
      </c>
      <c r="V23" s="301"/>
    </row>
    <row r="24" spans="1:22" ht="27.75" customHeight="1" x14ac:dyDescent="0.2">
      <c r="A24" s="193" t="s">
        <v>33</v>
      </c>
      <c r="B24" s="106">
        <f>B25</f>
        <v>26</v>
      </c>
      <c r="C24" s="107">
        <f>C25</f>
        <v>36</v>
      </c>
      <c r="D24" s="229">
        <f t="shared" si="9"/>
        <v>-10</v>
      </c>
      <c r="E24" s="109">
        <f t="shared" si="10"/>
        <v>-0.27777777777777779</v>
      </c>
      <c r="F24" s="194">
        <f>F25</f>
        <v>6</v>
      </c>
      <c r="G24" s="195">
        <f>G25</f>
        <v>7</v>
      </c>
      <c r="H24" s="110">
        <f t="shared" si="11"/>
        <v>-1</v>
      </c>
      <c r="I24" s="111">
        <f t="shared" si="12"/>
        <v>-0.14285714285714285</v>
      </c>
      <c r="J24" s="196">
        <f>J25</f>
        <v>1</v>
      </c>
      <c r="K24" s="197">
        <f>K25</f>
        <v>1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26</v>
      </c>
      <c r="C25" s="119">
        <v>36</v>
      </c>
      <c r="D25" s="120">
        <f t="shared" si="9"/>
        <v>-10</v>
      </c>
      <c r="E25" s="121">
        <f t="shared" si="10"/>
        <v>-0.27777777777777779</v>
      </c>
      <c r="F25" s="122">
        <v>6</v>
      </c>
      <c r="G25" s="123">
        <v>7</v>
      </c>
      <c r="H25" s="124">
        <v>0</v>
      </c>
      <c r="I25" s="125">
        <f t="shared" si="12"/>
        <v>0</v>
      </c>
      <c r="J25" s="126">
        <v>1</v>
      </c>
      <c r="K25" s="127">
        <v>1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31011</v>
      </c>
      <c r="C26" s="65">
        <f>C27+C34</f>
        <v>29061</v>
      </c>
      <c r="D26" s="66">
        <f t="shared" ref="D26:D33" si="33">IF(ISERROR(B26-C26),"n/a",B26-C26)</f>
        <v>1950</v>
      </c>
      <c r="E26" s="67">
        <f t="shared" ref="E26:E33" si="34">IF(ISERROR(D26/C26),"n/a",(D26/C26))</f>
        <v>6.710023743160938E-2</v>
      </c>
      <c r="F26" s="68">
        <f>F27+F34</f>
        <v>21326</v>
      </c>
      <c r="G26" s="69">
        <f>G27+G34</f>
        <v>18980</v>
      </c>
      <c r="H26" s="70">
        <f t="shared" ref="H26:H33" si="35">IF(ISERROR(F26-G26),"n/a",F26-G26)</f>
        <v>2346</v>
      </c>
      <c r="I26" s="71">
        <f t="shared" ref="I26:I33" si="36">IF(ISERROR(H26/G26),"n/a",(H26/G26))</f>
        <v>0.12360379346680717</v>
      </c>
      <c r="J26" s="72">
        <f>J27+J34</f>
        <v>3527</v>
      </c>
      <c r="K26" s="73">
        <f>K27+K34</f>
        <v>3464</v>
      </c>
      <c r="L26" s="74">
        <f t="shared" ref="L26:L33" si="37">IF(ISERROR(J26-K26),"n/a",J26-K26)</f>
        <v>63</v>
      </c>
      <c r="M26" s="75">
        <f t="shared" ref="M26:M33" si="38">IF(ISERROR(L26/K26),"n/a",(L26/K26))</f>
        <v>1.8187066974595843E-2</v>
      </c>
      <c r="N26" s="76">
        <f>N27+N34</f>
        <v>3401</v>
      </c>
      <c r="O26" s="77">
        <f>O27+O34</f>
        <v>3383</v>
      </c>
      <c r="P26" s="78">
        <f t="shared" ref="P26:P33" si="39">IF(ISERROR(N26-O26),"n/a",N26-O26)</f>
        <v>18</v>
      </c>
      <c r="Q26" s="292">
        <f t="shared" ref="Q26:Q33" si="40">IF(ISERROR(P26/O26),"n/a",(P26/O26))</f>
        <v>5.3207212533254505E-3</v>
      </c>
      <c r="R26" s="136">
        <f>R27+R34</f>
        <v>3291</v>
      </c>
      <c r="S26" s="138">
        <f>S27+S34</f>
        <v>3324</v>
      </c>
      <c r="T26" s="139">
        <f t="shared" ref="T26:T33" si="41">IF(ISERROR(R26-S26),"n/a",R26-S26)</f>
        <v>-33</v>
      </c>
      <c r="U26" s="204">
        <f t="shared" ref="U26:U33" si="42">IF(ISERROR(T26/S26),"n/a",(T26/S26))</f>
        <v>-9.9277978339350186E-3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24321</v>
      </c>
      <c r="C27" s="65">
        <f>C28+C32+C30</f>
        <v>23066</v>
      </c>
      <c r="D27" s="66">
        <f t="shared" si="33"/>
        <v>1255</v>
      </c>
      <c r="E27" s="67">
        <f t="shared" si="34"/>
        <v>5.4409086967831442E-2</v>
      </c>
      <c r="F27" s="68">
        <f>F28+F32+F30</f>
        <v>15865</v>
      </c>
      <c r="G27" s="69">
        <f>G28+G32+G30</f>
        <v>13915</v>
      </c>
      <c r="H27" s="70">
        <f t="shared" si="35"/>
        <v>1950</v>
      </c>
      <c r="I27" s="71">
        <f t="shared" si="36"/>
        <v>0.14013654329859865</v>
      </c>
      <c r="J27" s="72">
        <f>J28+J32+J30</f>
        <v>2377</v>
      </c>
      <c r="K27" s="73">
        <f>K28+K32+K30</f>
        <v>2347</v>
      </c>
      <c r="L27" s="74">
        <f t="shared" si="37"/>
        <v>30</v>
      </c>
      <c r="M27" s="75">
        <f t="shared" si="38"/>
        <v>1.278227524499361E-2</v>
      </c>
      <c r="N27" s="76">
        <f>N28+N32+N30</f>
        <v>2313</v>
      </c>
      <c r="O27" s="77">
        <f>O28+O32+O30</f>
        <v>2307</v>
      </c>
      <c r="P27" s="78">
        <f t="shared" si="39"/>
        <v>6</v>
      </c>
      <c r="Q27" s="292">
        <f t="shared" si="40"/>
        <v>2.6007802340702211E-3</v>
      </c>
      <c r="R27" s="136">
        <f>R28+R32+R30</f>
        <v>2266</v>
      </c>
      <c r="S27" s="138">
        <f>S28+S32+S30</f>
        <v>2274</v>
      </c>
      <c r="T27" s="139">
        <f t="shared" si="41"/>
        <v>-8</v>
      </c>
      <c r="U27" s="204">
        <f t="shared" si="42"/>
        <v>-3.5180299032541778E-3</v>
      </c>
      <c r="V27" s="300"/>
    </row>
    <row r="28" spans="1:22" ht="27.75" customHeight="1" x14ac:dyDescent="0.2">
      <c r="A28" s="192" t="s">
        <v>31</v>
      </c>
      <c r="B28" s="106">
        <f>B29</f>
        <v>20789</v>
      </c>
      <c r="C28" s="107">
        <f>C29</f>
        <v>19648</v>
      </c>
      <c r="D28" s="108">
        <f t="shared" ref="D28" si="43">IF(ISERROR(B28-C28),"n/a",B28-C28)</f>
        <v>1141</v>
      </c>
      <c r="E28" s="109">
        <f t="shared" ref="E28" si="44">IF(ISERROR(D28/C28),"n/a",(D28/C28))</f>
        <v>5.8072068403908793E-2</v>
      </c>
      <c r="F28" s="194">
        <f>F29</f>
        <v>13396</v>
      </c>
      <c r="G28" s="195">
        <f>G29</f>
        <v>11517</v>
      </c>
      <c r="H28" s="110">
        <f t="shared" ref="H28" si="45">IF(ISERROR(F28-G28),"n/a",F28-G28)</f>
        <v>1879</v>
      </c>
      <c r="I28" s="111">
        <f t="shared" ref="I28" si="46">IF(ISERROR(H28/G28),"n/a",(H28/G28))</f>
        <v>0.16315012590084224</v>
      </c>
      <c r="J28" s="196">
        <f>J29</f>
        <v>2290</v>
      </c>
      <c r="K28" s="197">
        <f>K29</f>
        <v>2210</v>
      </c>
      <c r="L28" s="112">
        <f t="shared" ref="L28" si="47">IF(ISERROR(J28-K28),"n/a",J28-K28)</f>
        <v>80</v>
      </c>
      <c r="M28" s="113">
        <f t="shared" ref="M28" si="48">IF(ISERROR(L28/K28),"n/a",(L28/K28))</f>
        <v>3.6199095022624438E-2</v>
      </c>
      <c r="N28" s="198">
        <f>N29</f>
        <v>2235</v>
      </c>
      <c r="O28" s="199">
        <f>O29</f>
        <v>2172</v>
      </c>
      <c r="P28" s="114">
        <f t="shared" ref="P28" si="49">IF(ISERROR(N28-O28),"n/a",N28-O28)</f>
        <v>63</v>
      </c>
      <c r="Q28" s="294">
        <f t="shared" ref="Q28" si="50">IF(ISERROR(P28/O28),"n/a",(P28/O28))</f>
        <v>2.9005524861878452E-2</v>
      </c>
      <c r="R28" s="200">
        <f>R29</f>
        <v>2190</v>
      </c>
      <c r="S28" s="201">
        <f>S29</f>
        <v>2145</v>
      </c>
      <c r="T28" s="142">
        <f t="shared" ref="T28" si="51">IF(ISERROR(R28-S28),"n/a",R28-S28)</f>
        <v>45</v>
      </c>
      <c r="U28" s="206">
        <f t="shared" ref="U28" si="52">IF(ISERROR(T28/S28),"n/a",(T28/S28))</f>
        <v>2.097902097902098E-2</v>
      </c>
    </row>
    <row r="29" spans="1:22" ht="12.75" customHeight="1" x14ac:dyDescent="0.2">
      <c r="A29" s="41" t="s">
        <v>20</v>
      </c>
      <c r="B29" s="268">
        <v>20789</v>
      </c>
      <c r="C29" s="269">
        <v>19648</v>
      </c>
      <c r="D29" s="270">
        <f t="shared" ref="D29" si="53">IF(ISERROR(B29-C29),"n/a",B29-C29)</f>
        <v>1141</v>
      </c>
      <c r="E29" s="271">
        <f t="shared" ref="E29" si="54">IF(ISERROR(D29/C29),"n/a",(D29/C29))</f>
        <v>5.8072068403908793E-2</v>
      </c>
      <c r="F29" s="272">
        <v>13396</v>
      </c>
      <c r="G29" s="273">
        <v>11517</v>
      </c>
      <c r="H29" s="274">
        <f t="shared" ref="H29" si="55">IF(ISERROR(F29-G29),"n/a",F29-G29)</f>
        <v>1879</v>
      </c>
      <c r="I29" s="275">
        <f t="shared" ref="I29" si="56">IF(ISERROR(H29/G29),"n/a",(H29/G29))</f>
        <v>0.16315012590084224</v>
      </c>
      <c r="J29" s="276">
        <v>2290</v>
      </c>
      <c r="K29" s="277">
        <v>2210</v>
      </c>
      <c r="L29" s="278">
        <f t="shared" ref="L29" si="57">IF(ISERROR(J29-K29),"n/a",J29-K29)</f>
        <v>80</v>
      </c>
      <c r="M29" s="279">
        <f t="shared" ref="M29" si="58">IF(ISERROR(L29/K29),"n/a",(L29/K29))</f>
        <v>3.6199095022624438E-2</v>
      </c>
      <c r="N29" s="309">
        <v>2235</v>
      </c>
      <c r="O29" s="322">
        <v>2172</v>
      </c>
      <c r="P29" s="323">
        <f t="shared" ref="P29" si="59">IF(ISERROR(N29-O29),"n/a",N29-O29)</f>
        <v>63</v>
      </c>
      <c r="Q29" s="324">
        <f t="shared" ref="Q29" si="60">IF(ISERROR(P29/O29),"n/a",(P29/O29))</f>
        <v>2.9005524861878452E-2</v>
      </c>
      <c r="R29" s="310">
        <v>2190</v>
      </c>
      <c r="S29" s="325">
        <v>2145</v>
      </c>
      <c r="T29" s="326">
        <f t="shared" ref="T29" si="61">IF(ISERROR(R29-S29),"n/a",R29-S29)</f>
        <v>45</v>
      </c>
      <c r="U29" s="327">
        <f t="shared" ref="U29" si="62">IF(ISERROR(T29/S29),"n/a",(T29/S29))</f>
        <v>2.097902097902098E-2</v>
      </c>
    </row>
    <row r="30" spans="1:22" ht="27.75" customHeight="1" x14ac:dyDescent="0.2">
      <c r="A30" s="193" t="s">
        <v>30</v>
      </c>
      <c r="B30" s="106">
        <f>B31</f>
        <v>2711</v>
      </c>
      <c r="C30" s="107">
        <f>C31</f>
        <v>2721</v>
      </c>
      <c r="D30" s="108">
        <f t="shared" si="33"/>
        <v>-10</v>
      </c>
      <c r="E30" s="109">
        <f t="shared" si="34"/>
        <v>-3.6751194413818448E-3</v>
      </c>
      <c r="F30" s="194">
        <f>F31</f>
        <v>1867</v>
      </c>
      <c r="G30" s="195">
        <f>G31</f>
        <v>1843</v>
      </c>
      <c r="H30" s="110">
        <f t="shared" si="35"/>
        <v>24</v>
      </c>
      <c r="I30" s="111">
        <f t="shared" si="36"/>
        <v>1.3022246337493217E-2</v>
      </c>
      <c r="J30" s="196">
        <f>J31</f>
        <v>75</v>
      </c>
      <c r="K30" s="197">
        <f>K31</f>
        <v>115</v>
      </c>
      <c r="L30" s="112">
        <f t="shared" si="37"/>
        <v>-40</v>
      </c>
      <c r="M30" s="113">
        <f t="shared" si="38"/>
        <v>-0.34782608695652173</v>
      </c>
      <c r="N30" s="198">
        <f>N31</f>
        <v>68</v>
      </c>
      <c r="O30" s="199">
        <f>O31</f>
        <v>114</v>
      </c>
      <c r="P30" s="114">
        <f t="shared" si="39"/>
        <v>-46</v>
      </c>
      <c r="Q30" s="294">
        <f t="shared" si="40"/>
        <v>-0.40350877192982454</v>
      </c>
      <c r="R30" s="200">
        <f>R31</f>
        <v>66</v>
      </c>
      <c r="S30" s="201">
        <f>S31</f>
        <v>109</v>
      </c>
      <c r="T30" s="142">
        <f t="shared" si="41"/>
        <v>-43</v>
      </c>
      <c r="U30" s="206">
        <f t="shared" si="42"/>
        <v>-0.39449541284403672</v>
      </c>
    </row>
    <row r="31" spans="1:22" s="82" customFormat="1" x14ac:dyDescent="0.2">
      <c r="A31" s="41" t="s">
        <v>20</v>
      </c>
      <c r="B31" s="118">
        <v>2711</v>
      </c>
      <c r="C31" s="119">
        <v>2721</v>
      </c>
      <c r="D31" s="120">
        <f t="shared" si="33"/>
        <v>-10</v>
      </c>
      <c r="E31" s="121">
        <f t="shared" si="34"/>
        <v>-3.6751194413818448E-3</v>
      </c>
      <c r="F31" s="122">
        <v>1867</v>
      </c>
      <c r="G31" s="123">
        <v>1843</v>
      </c>
      <c r="H31" s="124">
        <f t="shared" si="35"/>
        <v>24</v>
      </c>
      <c r="I31" s="125">
        <f t="shared" si="36"/>
        <v>1.3022246337493217E-2</v>
      </c>
      <c r="J31" s="126">
        <v>75</v>
      </c>
      <c r="K31" s="127">
        <v>115</v>
      </c>
      <c r="L31" s="128">
        <f t="shared" si="37"/>
        <v>-40</v>
      </c>
      <c r="M31" s="129">
        <f t="shared" si="38"/>
        <v>-0.34782608695652173</v>
      </c>
      <c r="N31" s="143">
        <v>68</v>
      </c>
      <c r="O31" s="144">
        <v>114</v>
      </c>
      <c r="P31" s="145">
        <f t="shared" si="39"/>
        <v>-46</v>
      </c>
      <c r="Q31" s="295">
        <f t="shared" si="40"/>
        <v>-0.40350877192982454</v>
      </c>
      <c r="R31" s="146">
        <v>66</v>
      </c>
      <c r="S31" s="147">
        <v>109</v>
      </c>
      <c r="T31" s="148">
        <f t="shared" si="41"/>
        <v>-43</v>
      </c>
      <c r="U31" s="207">
        <f t="shared" si="42"/>
        <v>-0.39449541284403672</v>
      </c>
      <c r="V31" s="301"/>
    </row>
    <row r="32" spans="1:22" ht="27.75" customHeight="1" x14ac:dyDescent="0.2">
      <c r="A32" s="193" t="s">
        <v>33</v>
      </c>
      <c r="B32" s="106">
        <f>B33</f>
        <v>821</v>
      </c>
      <c r="C32" s="107">
        <f>C33</f>
        <v>697</v>
      </c>
      <c r="D32" s="108">
        <f t="shared" si="33"/>
        <v>124</v>
      </c>
      <c r="E32" s="109">
        <f t="shared" si="34"/>
        <v>0.17790530846484937</v>
      </c>
      <c r="F32" s="194">
        <f>F33</f>
        <v>602</v>
      </c>
      <c r="G32" s="195">
        <f>G33</f>
        <v>555</v>
      </c>
      <c r="H32" s="110">
        <f t="shared" si="35"/>
        <v>47</v>
      </c>
      <c r="I32" s="111">
        <f t="shared" si="36"/>
        <v>8.468468468468468E-2</v>
      </c>
      <c r="J32" s="196">
        <f>J33</f>
        <v>12</v>
      </c>
      <c r="K32" s="197">
        <f>K33</f>
        <v>22</v>
      </c>
      <c r="L32" s="112">
        <f t="shared" si="37"/>
        <v>-10</v>
      </c>
      <c r="M32" s="113">
        <f t="shared" si="38"/>
        <v>-0.45454545454545453</v>
      </c>
      <c r="N32" s="198">
        <f>N33</f>
        <v>10</v>
      </c>
      <c r="O32" s="199">
        <f>O33</f>
        <v>21</v>
      </c>
      <c r="P32" s="114">
        <f t="shared" si="39"/>
        <v>-11</v>
      </c>
      <c r="Q32" s="294">
        <f t="shared" si="40"/>
        <v>-0.52380952380952384</v>
      </c>
      <c r="R32" s="200">
        <f>R33</f>
        <v>10</v>
      </c>
      <c r="S32" s="201">
        <f>S33</f>
        <v>20</v>
      </c>
      <c r="T32" s="142">
        <f t="shared" si="41"/>
        <v>-10</v>
      </c>
      <c r="U32" s="206">
        <f t="shared" si="42"/>
        <v>-0.5</v>
      </c>
    </row>
    <row r="33" spans="1:22" s="82" customFormat="1" ht="13.5" thickBot="1" x14ac:dyDescent="0.25">
      <c r="A33" s="41" t="s">
        <v>20</v>
      </c>
      <c r="B33" s="118">
        <v>821</v>
      </c>
      <c r="C33" s="119">
        <v>697</v>
      </c>
      <c r="D33" s="120">
        <f t="shared" si="33"/>
        <v>124</v>
      </c>
      <c r="E33" s="121">
        <f t="shared" si="34"/>
        <v>0.17790530846484937</v>
      </c>
      <c r="F33" s="122">
        <v>602</v>
      </c>
      <c r="G33" s="123">
        <v>555</v>
      </c>
      <c r="H33" s="124">
        <f t="shared" si="35"/>
        <v>47</v>
      </c>
      <c r="I33" s="125">
        <f t="shared" si="36"/>
        <v>8.468468468468468E-2</v>
      </c>
      <c r="J33" s="126">
        <v>12</v>
      </c>
      <c r="K33" s="127">
        <v>22</v>
      </c>
      <c r="L33" s="128">
        <f t="shared" si="37"/>
        <v>-10</v>
      </c>
      <c r="M33" s="129">
        <f t="shared" si="38"/>
        <v>-0.45454545454545453</v>
      </c>
      <c r="N33" s="143">
        <v>10</v>
      </c>
      <c r="O33" s="144">
        <v>21</v>
      </c>
      <c r="P33" s="145">
        <f t="shared" si="39"/>
        <v>-11</v>
      </c>
      <c r="Q33" s="295">
        <f t="shared" si="40"/>
        <v>-0.52380952380952384</v>
      </c>
      <c r="R33" s="146">
        <v>10</v>
      </c>
      <c r="S33" s="147">
        <v>20</v>
      </c>
      <c r="T33" s="148">
        <f t="shared" si="41"/>
        <v>-10</v>
      </c>
      <c r="U33" s="207">
        <f t="shared" si="42"/>
        <v>-0.5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6690</v>
      </c>
      <c r="C34" s="65">
        <f>C35+C40+C38</f>
        <v>5995</v>
      </c>
      <c r="D34" s="66">
        <f t="shared" ref="D34" si="63">IF(ISERROR(B34-C34),"n/a",B34-C34)</f>
        <v>695</v>
      </c>
      <c r="E34" s="67">
        <f t="shared" ref="E34" si="64">IF(ISERROR(D34/C34),"n/a",(D34/C34))</f>
        <v>0.11592994161801501</v>
      </c>
      <c r="F34" s="68">
        <f>F35+F40+F38</f>
        <v>5461</v>
      </c>
      <c r="G34" s="69">
        <f>G35+G40+G38</f>
        <v>5065</v>
      </c>
      <c r="H34" s="70">
        <f t="shared" ref="H34" si="65">IF(ISERROR(F34-G34),"n/a",F34-G34)</f>
        <v>396</v>
      </c>
      <c r="I34" s="71">
        <f t="shared" ref="I34" si="66">IF(ISERROR(H34/G34),"n/a",(H34/G34))</f>
        <v>7.8183613030602173E-2</v>
      </c>
      <c r="J34" s="72">
        <f>J35+J40+J38</f>
        <v>1150</v>
      </c>
      <c r="K34" s="73">
        <f>K35+K40+K38</f>
        <v>1117</v>
      </c>
      <c r="L34" s="74">
        <f t="shared" ref="L34" si="67">IF(ISERROR(J34-K34),"n/a",J34-K34)</f>
        <v>33</v>
      </c>
      <c r="M34" s="75">
        <f t="shared" ref="M34" si="68">IF(ISERROR(L34/K34),"n/a",(L34/K34))</f>
        <v>2.954341987466428E-2</v>
      </c>
      <c r="N34" s="76">
        <f>N35+N40+N38</f>
        <v>1088</v>
      </c>
      <c r="O34" s="77">
        <f>O35+O40+O38</f>
        <v>1076</v>
      </c>
      <c r="P34" s="78">
        <f t="shared" ref="P34" si="69">IF(ISERROR(N34-O34),"n/a",N34-O34)</f>
        <v>12</v>
      </c>
      <c r="Q34" s="292">
        <f t="shared" ref="Q34" si="70">IF(ISERROR(P34/O34),"n/a",(P34/O34))</f>
        <v>1.1152416356877323E-2</v>
      </c>
      <c r="R34" s="136">
        <f>R35+R40+R38</f>
        <v>1025</v>
      </c>
      <c r="S34" s="138">
        <f>S35+S40+S38</f>
        <v>1050</v>
      </c>
      <c r="T34" s="139">
        <f t="shared" ref="T34" si="71">IF(ISERROR(R34-S34),"n/a",R34-S34)</f>
        <v>-25</v>
      </c>
      <c r="U34" s="204">
        <f t="shared" ref="U34" si="72">IF(ISERROR(T34/S34),"n/a",(T34/S34))</f>
        <v>-2.3809523809523808E-2</v>
      </c>
      <c r="V34" s="300"/>
    </row>
    <row r="35" spans="1:22" ht="27.75" customHeight="1" x14ac:dyDescent="0.2">
      <c r="A35" s="244" t="s">
        <v>31</v>
      </c>
      <c r="B35" s="245">
        <f>SUM(B36:B37)</f>
        <v>5796</v>
      </c>
      <c r="C35" s="246">
        <f>SUM(C36:C37)</f>
        <v>5049</v>
      </c>
      <c r="D35" s="247">
        <f t="shared" ref="D35:D41" si="73">IF(ISERROR(B35-C35),"n/a",B35-C35)</f>
        <v>747</v>
      </c>
      <c r="E35" s="248">
        <f t="shared" ref="E35:E41" si="74">IF(ISERROR(D35/C35),"n/a",(D35/C35))</f>
        <v>0.14795008912655971</v>
      </c>
      <c r="F35" s="249">
        <f>SUM(F36:F37)</f>
        <v>4617</v>
      </c>
      <c r="G35" s="250">
        <f>SUM(G36:G37)</f>
        <v>4121</v>
      </c>
      <c r="H35" s="251">
        <f t="shared" ref="H35:H41" si="75">IF(ISERROR(F35-G35),"n/a",F35-G35)</f>
        <v>496</v>
      </c>
      <c r="I35" s="252">
        <f t="shared" ref="I35:I41" si="76">IF(ISERROR(H35/G35),"n/a",(H35/G35))</f>
        <v>0.1203591361320068</v>
      </c>
      <c r="J35" s="253">
        <f>SUM(J36:J37)</f>
        <v>1045</v>
      </c>
      <c r="K35" s="254">
        <f>SUM(K36:K37)</f>
        <v>964</v>
      </c>
      <c r="L35" s="255">
        <f t="shared" ref="L35:L40" si="77">IF(ISERROR(J35-K35),"n/a",J35-K35)</f>
        <v>81</v>
      </c>
      <c r="M35" s="256">
        <f t="shared" ref="M35:M41" si="78">IF(ISERROR(L35/K35),"n/a",(L35/K35))</f>
        <v>8.4024896265560173E-2</v>
      </c>
      <c r="N35" s="103">
        <f>SUM(N36:N37)</f>
        <v>1002</v>
      </c>
      <c r="O35" s="104">
        <f>SUM(O36:O37)</f>
        <v>931</v>
      </c>
      <c r="P35" s="105">
        <f t="shared" ref="P35:P41" si="79">IF(ISERROR(N35-O35),"n/a",N35-O35)</f>
        <v>71</v>
      </c>
      <c r="Q35" s="293">
        <f t="shared" ref="Q35:Q41" si="80">IF(ISERROR(P35/O35),"n/a",(P35/O35))</f>
        <v>7.6262083780880771E-2</v>
      </c>
      <c r="R35" s="137">
        <f>SUM(R36:R37)</f>
        <v>946</v>
      </c>
      <c r="S35" s="140">
        <f>SUM(S36:S37)</f>
        <v>908</v>
      </c>
      <c r="T35" s="141">
        <f t="shared" ref="T35:T41" si="81">IF(ISERROR(R35-S35),"n/a",R35-S35)</f>
        <v>38</v>
      </c>
      <c r="U35" s="205">
        <f t="shared" ref="U35:U41" si="82">IF(ISERROR(T35/S35),"n/a",(T35/S35))</f>
        <v>4.185022026431718E-2</v>
      </c>
    </row>
    <row r="36" spans="1:22" ht="12.75" customHeight="1" x14ac:dyDescent="0.2">
      <c r="A36" s="41" t="s">
        <v>20</v>
      </c>
      <c r="B36" s="268">
        <v>5683</v>
      </c>
      <c r="C36" s="269">
        <v>4945</v>
      </c>
      <c r="D36" s="202">
        <f t="shared" si="73"/>
        <v>738</v>
      </c>
      <c r="E36" s="267">
        <f t="shared" si="74"/>
        <v>0.14924165824064711</v>
      </c>
      <c r="F36" s="272">
        <v>4522</v>
      </c>
      <c r="G36" s="273">
        <v>4027</v>
      </c>
      <c r="H36" s="274">
        <f>IF(ISERROR(F36-G36),"n/a",F36-G36)</f>
        <v>495</v>
      </c>
      <c r="I36" s="275">
        <f>IF(ISERROR(H36/G36),"n/a",(H36/G36))</f>
        <v>0.12292028805562454</v>
      </c>
      <c r="J36" s="276">
        <v>1028</v>
      </c>
      <c r="K36" s="277">
        <v>942</v>
      </c>
      <c r="L36" s="278">
        <f>IF(ISERROR(J36-K36),"n/a",J36-K36)</f>
        <v>86</v>
      </c>
      <c r="M36" s="279">
        <f>IF(ISERROR(L36/K36),"n/a",(L36/K36))</f>
        <v>9.1295116772823773E-2</v>
      </c>
      <c r="N36" s="284">
        <v>988</v>
      </c>
      <c r="O36" s="285">
        <v>910</v>
      </c>
      <c r="P36" s="286">
        <f t="shared" ref="P36:P37" si="83">IF(ISERROR(N36-O36),"n/a",N36-O36)</f>
        <v>78</v>
      </c>
      <c r="Q36" s="296">
        <f t="shared" ref="Q36:Q37" si="84">IF(ISERROR(P36/O36),"n/a",(P36/O36))</f>
        <v>8.5714285714285715E-2</v>
      </c>
      <c r="R36" s="287">
        <v>932</v>
      </c>
      <c r="S36" s="288">
        <v>887</v>
      </c>
      <c r="T36" s="289">
        <f t="shared" ref="T36:T37" si="85">IF(ISERROR(R36-S36),"n/a",R36-S36)</f>
        <v>45</v>
      </c>
      <c r="U36" s="290">
        <f t="shared" ref="U36:U37" si="86">IF(ISERROR(T36/S36),"n/a",(T36/S36))</f>
        <v>5.0732807215332583E-2</v>
      </c>
    </row>
    <row r="37" spans="1:22" ht="12.75" customHeight="1" x14ac:dyDescent="0.2">
      <c r="A37" s="41" t="s">
        <v>23</v>
      </c>
      <c r="B37" s="118">
        <v>113</v>
      </c>
      <c r="C37" s="119">
        <v>104</v>
      </c>
      <c r="D37" s="93">
        <f t="shared" si="73"/>
        <v>9</v>
      </c>
      <c r="E37" s="94">
        <f t="shared" si="74"/>
        <v>8.6538461538461536E-2</v>
      </c>
      <c r="F37" s="122">
        <v>95</v>
      </c>
      <c r="G37" s="123">
        <v>94</v>
      </c>
      <c r="H37" s="124">
        <f>IF(ISERROR(F37-G37),"n/a",F37-G37)</f>
        <v>1</v>
      </c>
      <c r="I37" s="125">
        <f>IF(ISERROR(H37/G37),"n/a",(H37/G37))</f>
        <v>1.0638297872340425E-2</v>
      </c>
      <c r="J37" s="126">
        <v>17</v>
      </c>
      <c r="K37" s="127">
        <v>22</v>
      </c>
      <c r="L37" s="128">
        <f>IF(ISERROR(J37-K37),"n/a",J37-K37)</f>
        <v>-5</v>
      </c>
      <c r="M37" s="129">
        <f>IF(ISERROR(L37/K37),"n/a",(L37/K37))</f>
        <v>-0.22727272727272727</v>
      </c>
      <c r="N37" s="103">
        <v>14</v>
      </c>
      <c r="O37" s="104">
        <v>21</v>
      </c>
      <c r="P37" s="105">
        <f t="shared" si="83"/>
        <v>-7</v>
      </c>
      <c r="Q37" s="293">
        <f t="shared" si="84"/>
        <v>-0.33333333333333331</v>
      </c>
      <c r="R37" s="137">
        <v>14</v>
      </c>
      <c r="S37" s="140">
        <v>21</v>
      </c>
      <c r="T37" s="141">
        <f t="shared" si="85"/>
        <v>-7</v>
      </c>
      <c r="U37" s="205">
        <f t="shared" si="86"/>
        <v>-0.33333333333333331</v>
      </c>
    </row>
    <row r="38" spans="1:22" ht="27.75" customHeight="1" x14ac:dyDescent="0.2">
      <c r="A38" s="193" t="s">
        <v>30</v>
      </c>
      <c r="B38" s="106">
        <f>B39</f>
        <v>811</v>
      </c>
      <c r="C38" s="107">
        <f>C39</f>
        <v>876</v>
      </c>
      <c r="D38" s="108">
        <f>IF(ISERROR(B38-C38),"n/a",B38-C38)</f>
        <v>-65</v>
      </c>
      <c r="E38" s="109">
        <f>IF(ISERROR(D38/C38),"n/a",(D38/C38))</f>
        <v>-7.4200913242009128E-2</v>
      </c>
      <c r="F38" s="194">
        <f>F39</f>
        <v>807</v>
      </c>
      <c r="G38" s="195">
        <f>G39</f>
        <v>909</v>
      </c>
      <c r="H38" s="110">
        <f>IF(ISERROR(F38-G38),"n/a",F38-G38)</f>
        <v>-102</v>
      </c>
      <c r="I38" s="111">
        <f>IF(ISERROR(H38/G38),"n/a",(H38/G38))</f>
        <v>-0.11221122112211221</v>
      </c>
      <c r="J38" s="196">
        <f>J39</f>
        <v>101</v>
      </c>
      <c r="K38" s="197">
        <f>K39</f>
        <v>150</v>
      </c>
      <c r="L38" s="112">
        <f>IF(ISERROR(J38-K38),"n/a",J38-K38)</f>
        <v>-49</v>
      </c>
      <c r="M38" s="113">
        <f>IF(ISERROR(L38/K38),"n/a",(L38/K38))</f>
        <v>-0.32666666666666666</v>
      </c>
      <c r="N38" s="198">
        <f>N39</f>
        <v>83</v>
      </c>
      <c r="O38" s="199">
        <f>O39</f>
        <v>142</v>
      </c>
      <c r="P38" s="114">
        <f>IF(ISERROR(N38-O38),"n/a",N38-O38)</f>
        <v>-59</v>
      </c>
      <c r="Q38" s="294">
        <f>IF(ISERROR(P38/O38),"n/a",(P38/O38))</f>
        <v>-0.41549295774647887</v>
      </c>
      <c r="R38" s="200">
        <f>R39</f>
        <v>76</v>
      </c>
      <c r="S38" s="201">
        <f>S39</f>
        <v>139</v>
      </c>
      <c r="T38" s="142">
        <f>IF(ISERROR(R38-S38),"n/a",R38-S38)</f>
        <v>-63</v>
      </c>
      <c r="U38" s="206">
        <f>IF(ISERROR(T38/S38),"n/a",(T38/S38))</f>
        <v>-0.45323741007194246</v>
      </c>
    </row>
    <row r="39" spans="1:22" s="82" customFormat="1" x14ac:dyDescent="0.2">
      <c r="A39" s="41" t="s">
        <v>20</v>
      </c>
      <c r="B39" s="118">
        <v>811</v>
      </c>
      <c r="C39" s="119">
        <v>876</v>
      </c>
      <c r="D39" s="120">
        <f>IF(ISERROR(B39-C39),"n/a",B39-C39)</f>
        <v>-65</v>
      </c>
      <c r="E39" s="121">
        <f>IF(ISERROR(D39/C39),"n/a",(D39/C39))</f>
        <v>-7.4200913242009128E-2</v>
      </c>
      <c r="F39" s="122">
        <v>807</v>
      </c>
      <c r="G39" s="123">
        <v>909</v>
      </c>
      <c r="H39" s="124">
        <f>IF(ISERROR(F39-G39),"n/a",F39-G39)</f>
        <v>-102</v>
      </c>
      <c r="I39" s="125">
        <f>IF(ISERROR(H39/G39),"n/a",(H39/G39))</f>
        <v>-0.11221122112211221</v>
      </c>
      <c r="J39" s="126">
        <v>101</v>
      </c>
      <c r="K39" s="127">
        <v>150</v>
      </c>
      <c r="L39" s="128">
        <f>IF(ISERROR(J39-K39),"n/a",J39-K39)</f>
        <v>-49</v>
      </c>
      <c r="M39" s="129">
        <f>IF(ISERROR(L39/K39),"n/a",(L39/K39))</f>
        <v>-0.32666666666666666</v>
      </c>
      <c r="N39" s="143">
        <v>83</v>
      </c>
      <c r="O39" s="144">
        <v>142</v>
      </c>
      <c r="P39" s="145">
        <f>IF(ISERROR(N39-O39),"n/a",N39-O39)</f>
        <v>-59</v>
      </c>
      <c r="Q39" s="295">
        <f>IF(ISERROR(P39/O39),"n/a",(P39/O39))</f>
        <v>-0.41549295774647887</v>
      </c>
      <c r="R39" s="146">
        <v>76</v>
      </c>
      <c r="S39" s="147">
        <v>139</v>
      </c>
      <c r="T39" s="148">
        <f>IF(ISERROR(R39-S39),"n/a",R39-S39)</f>
        <v>-63</v>
      </c>
      <c r="U39" s="207">
        <f>IF(ISERROR(T39/S39),"n/a",(T39/S39))</f>
        <v>-0.45323741007194246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70</v>
      </c>
      <c r="D40" s="108">
        <f t="shared" si="73"/>
        <v>13</v>
      </c>
      <c r="E40" s="109">
        <f t="shared" si="74"/>
        <v>0.18571428571428572</v>
      </c>
      <c r="F40" s="194">
        <f>F41</f>
        <v>37</v>
      </c>
      <c r="G40" s="195">
        <f>G41</f>
        <v>35</v>
      </c>
      <c r="H40" s="110">
        <f t="shared" si="75"/>
        <v>2</v>
      </c>
      <c r="I40" s="111">
        <f t="shared" si="76"/>
        <v>5.7142857142857141E-2</v>
      </c>
      <c r="J40" s="196">
        <f>J41</f>
        <v>4</v>
      </c>
      <c r="K40" s="197">
        <f>K41</f>
        <v>3</v>
      </c>
      <c r="L40" s="112">
        <f t="shared" si="77"/>
        <v>1</v>
      </c>
      <c r="M40" s="113">
        <f t="shared" si="78"/>
        <v>0.33333333333333331</v>
      </c>
      <c r="N40" s="198">
        <f>N41</f>
        <v>3</v>
      </c>
      <c r="O40" s="199">
        <f>O41</f>
        <v>3</v>
      </c>
      <c r="P40" s="114">
        <f t="shared" si="79"/>
        <v>0</v>
      </c>
      <c r="Q40" s="294">
        <f t="shared" si="80"/>
        <v>0</v>
      </c>
      <c r="R40" s="200">
        <f>R41</f>
        <v>3</v>
      </c>
      <c r="S40" s="201">
        <f>S41</f>
        <v>3</v>
      </c>
      <c r="T40" s="142">
        <f t="shared" si="81"/>
        <v>0</v>
      </c>
      <c r="U40" s="206">
        <f t="shared" si="82"/>
        <v>0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70</v>
      </c>
      <c r="D41" s="120">
        <f t="shared" si="73"/>
        <v>13</v>
      </c>
      <c r="E41" s="121">
        <f t="shared" si="74"/>
        <v>0.18571428571428572</v>
      </c>
      <c r="F41" s="122">
        <v>37</v>
      </c>
      <c r="G41" s="123">
        <v>35</v>
      </c>
      <c r="H41" s="124">
        <f t="shared" si="75"/>
        <v>2</v>
      </c>
      <c r="I41" s="125">
        <f t="shared" si="76"/>
        <v>5.7142857142857141E-2</v>
      </c>
      <c r="J41" s="126">
        <v>4</v>
      </c>
      <c r="K41" s="127">
        <v>3</v>
      </c>
      <c r="L41" s="128">
        <v>0</v>
      </c>
      <c r="M41" s="129">
        <f t="shared" si="78"/>
        <v>0</v>
      </c>
      <c r="N41" s="143">
        <v>3</v>
      </c>
      <c r="O41" s="144">
        <v>3</v>
      </c>
      <c r="P41" s="145">
        <f t="shared" si="79"/>
        <v>0</v>
      </c>
      <c r="Q41" s="295">
        <f t="shared" si="80"/>
        <v>0</v>
      </c>
      <c r="R41" s="146">
        <v>3</v>
      </c>
      <c r="S41" s="147">
        <v>3</v>
      </c>
      <c r="T41" s="148">
        <f t="shared" si="81"/>
        <v>0</v>
      </c>
      <c r="U41" s="207">
        <f t="shared" si="82"/>
        <v>0</v>
      </c>
      <c r="V41" s="301"/>
    </row>
    <row r="42" spans="1:22" ht="40.5" customHeight="1" thickBot="1" x14ac:dyDescent="0.25">
      <c r="A42" s="63" t="s">
        <v>22</v>
      </c>
      <c r="B42" s="64">
        <f>B43+B50</f>
        <v>17160</v>
      </c>
      <c r="C42" s="65">
        <f>C43+C50</f>
        <v>18174</v>
      </c>
      <c r="D42" s="66">
        <f t="shared" ref="D42:D57" si="87">IF(ISERROR(B42-C42),"n/a",B42-C42)</f>
        <v>-1014</v>
      </c>
      <c r="E42" s="67">
        <f t="shared" ref="E42:E57" si="88">IF(ISERROR(D42/C42),"n/a",(D42/C42))</f>
        <v>-5.5793991416309016E-2</v>
      </c>
      <c r="F42" s="68">
        <f>F43+F50</f>
        <v>12308</v>
      </c>
      <c r="G42" s="69">
        <f>G43+G50</f>
        <v>11095</v>
      </c>
      <c r="H42" s="70">
        <f t="shared" ref="H42:H57" si="89">IF(ISERROR(F42-G42),"n/a",F42-G42)</f>
        <v>1213</v>
      </c>
      <c r="I42" s="71">
        <f t="shared" ref="I42:I57" si="90">IF(ISERROR(H42/G42),"n/a",(H42/G42))</f>
        <v>0.10932852636322668</v>
      </c>
      <c r="J42" s="72">
        <f>J43+J50</f>
        <v>2203</v>
      </c>
      <c r="K42" s="73">
        <f>K43+K50</f>
        <v>2076</v>
      </c>
      <c r="L42" s="74">
        <f t="shared" ref="L42:L56" si="91">IF(ISERROR(J42-K42),"n/a",J42-K42)</f>
        <v>127</v>
      </c>
      <c r="M42" s="75">
        <f t="shared" ref="M42:M57" si="92">IF(ISERROR(L42/K42),"n/a",(L42/K42))</f>
        <v>6.1175337186897882E-2</v>
      </c>
      <c r="N42" s="76">
        <f>N43+N50</f>
        <v>2153</v>
      </c>
      <c r="O42" s="77">
        <f>O43+O50</f>
        <v>2056</v>
      </c>
      <c r="P42" s="78">
        <f t="shared" ref="P42:P57" si="93">IF(ISERROR(N42-O42),"n/a",N42-O42)</f>
        <v>97</v>
      </c>
      <c r="Q42" s="292">
        <f t="shared" ref="Q42:Q57" si="94">IF(ISERROR(P42/O42),"n/a",(P42/O42))</f>
        <v>4.7178988326848248E-2</v>
      </c>
      <c r="R42" s="136">
        <f>R43+R50</f>
        <v>2113</v>
      </c>
      <c r="S42" s="138">
        <f>S43+S50</f>
        <v>2031</v>
      </c>
      <c r="T42" s="139">
        <f t="shared" ref="T42:T57" si="95">IF(ISERROR(R42-S42),"n/a",R42-S42)</f>
        <v>82</v>
      </c>
      <c r="U42" s="204">
        <f t="shared" ref="U42:U57" si="96">IF(ISERROR(T42/S42),"n/a",(T42/S42))</f>
        <v>4.0374199901526339E-2</v>
      </c>
    </row>
    <row r="43" spans="1:22" s="81" customFormat="1" ht="20.25" customHeight="1" thickBot="1" x14ac:dyDescent="0.25">
      <c r="A43" s="79" t="s">
        <v>7</v>
      </c>
      <c r="B43" s="64">
        <f>B44+B48+B46</f>
        <v>14532</v>
      </c>
      <c r="C43" s="65">
        <f>C44+C48+C46</f>
        <v>15819</v>
      </c>
      <c r="D43" s="66">
        <f t="shared" si="87"/>
        <v>-1287</v>
      </c>
      <c r="E43" s="67">
        <f t="shared" si="88"/>
        <v>-8.1357860800303439E-2</v>
      </c>
      <c r="F43" s="68">
        <f>F44+F48+F46</f>
        <v>10650</v>
      </c>
      <c r="G43" s="69">
        <f>G44+G48+G46</f>
        <v>9374</v>
      </c>
      <c r="H43" s="70">
        <f t="shared" si="89"/>
        <v>1276</v>
      </c>
      <c r="I43" s="71">
        <f t="shared" si="90"/>
        <v>0.13612118625986772</v>
      </c>
      <c r="J43" s="72">
        <f>J44+J48+J46</f>
        <v>1787</v>
      </c>
      <c r="K43" s="73">
        <f>K44+K48+K46</f>
        <v>1693</v>
      </c>
      <c r="L43" s="74">
        <f t="shared" si="91"/>
        <v>94</v>
      </c>
      <c r="M43" s="75">
        <f t="shared" si="92"/>
        <v>5.5522740696987594E-2</v>
      </c>
      <c r="N43" s="76">
        <f>N44+N48+N46</f>
        <v>1747</v>
      </c>
      <c r="O43" s="77">
        <f>O44+O48+O46</f>
        <v>1679</v>
      </c>
      <c r="P43" s="78">
        <f t="shared" si="93"/>
        <v>68</v>
      </c>
      <c r="Q43" s="292">
        <f t="shared" si="94"/>
        <v>4.0500297796307323E-2</v>
      </c>
      <c r="R43" s="136">
        <f>R44+R48+R46</f>
        <v>1716</v>
      </c>
      <c r="S43" s="138">
        <f>S44+S48+S46</f>
        <v>1664</v>
      </c>
      <c r="T43" s="139">
        <f t="shared" si="95"/>
        <v>52</v>
      </c>
      <c r="U43" s="204">
        <f t="shared" si="96"/>
        <v>3.125E-2</v>
      </c>
      <c r="V43" s="300"/>
    </row>
    <row r="44" spans="1:22" ht="27.75" customHeight="1" x14ac:dyDescent="0.2">
      <c r="A44" s="192" t="s">
        <v>31</v>
      </c>
      <c r="B44" s="91">
        <f>B45</f>
        <v>13127</v>
      </c>
      <c r="C44" s="93">
        <f>C45</f>
        <v>14200</v>
      </c>
      <c r="D44" s="93">
        <f t="shared" si="87"/>
        <v>-1073</v>
      </c>
      <c r="E44" s="94">
        <f t="shared" si="88"/>
        <v>-7.5563380281690143E-2</v>
      </c>
      <c r="F44" s="95">
        <f>F45</f>
        <v>9611</v>
      </c>
      <c r="G44" s="97">
        <f>G45</f>
        <v>8449</v>
      </c>
      <c r="H44" s="97">
        <f t="shared" si="89"/>
        <v>1162</v>
      </c>
      <c r="I44" s="98">
        <f t="shared" si="90"/>
        <v>0.13753106876553439</v>
      </c>
      <c r="J44" s="99">
        <f>J45</f>
        <v>1756</v>
      </c>
      <c r="K44" s="101">
        <f>K45</f>
        <v>1659</v>
      </c>
      <c r="L44" s="101">
        <f t="shared" si="91"/>
        <v>97</v>
      </c>
      <c r="M44" s="102">
        <f t="shared" si="92"/>
        <v>5.8468957203134421E-2</v>
      </c>
      <c r="N44" s="103">
        <f>N45</f>
        <v>1718</v>
      </c>
      <c r="O44" s="286">
        <f>O45</f>
        <v>1647</v>
      </c>
      <c r="P44" s="105">
        <f t="shared" si="93"/>
        <v>71</v>
      </c>
      <c r="Q44" s="293">
        <f t="shared" si="94"/>
        <v>4.3108682452944747E-2</v>
      </c>
      <c r="R44" s="137">
        <f>R45</f>
        <v>1689</v>
      </c>
      <c r="S44" s="141">
        <f>S45</f>
        <v>1633</v>
      </c>
      <c r="T44" s="141">
        <f t="shared" si="95"/>
        <v>56</v>
      </c>
      <c r="U44" s="205">
        <f t="shared" si="96"/>
        <v>3.4292712798530314E-2</v>
      </c>
    </row>
    <row r="45" spans="1:22" ht="12.75" customHeight="1" x14ac:dyDescent="0.2">
      <c r="A45" s="41" t="s">
        <v>20</v>
      </c>
      <c r="B45" s="268">
        <v>13127</v>
      </c>
      <c r="C45" s="269">
        <v>14200</v>
      </c>
      <c r="D45" s="202">
        <f t="shared" ref="D45" si="97">IF(ISERROR(B45-C45),"n/a",B45-C45)</f>
        <v>-1073</v>
      </c>
      <c r="E45" s="267">
        <f t="shared" ref="E45" si="98">IF(ISERROR(D45/C45),"n/a",(D45/C45))</f>
        <v>-7.5563380281690143E-2</v>
      </c>
      <c r="F45" s="308">
        <v>9611</v>
      </c>
      <c r="G45" s="304">
        <v>8449</v>
      </c>
      <c r="H45" s="304">
        <f t="shared" ref="H45" si="99">IF(ISERROR(F45-G45),"n/a",F45-G45)</f>
        <v>1162</v>
      </c>
      <c r="I45" s="305">
        <f t="shared" ref="I45" si="100">IF(ISERROR(H45/G45),"n/a",(H45/G45))</f>
        <v>0.13753106876553439</v>
      </c>
      <c r="J45" s="276">
        <v>1756</v>
      </c>
      <c r="K45" s="306">
        <v>1659</v>
      </c>
      <c r="L45" s="306">
        <f t="shared" ref="L45" si="101">IF(ISERROR(J45-K45),"n/a",J45-K45)</f>
        <v>97</v>
      </c>
      <c r="M45" s="307">
        <f t="shared" ref="M45" si="102">IF(ISERROR(L45/K45),"n/a",(L45/K45))</f>
        <v>5.8468957203134421E-2</v>
      </c>
      <c r="N45" s="309">
        <v>1718</v>
      </c>
      <c r="O45" s="286">
        <v>1647</v>
      </c>
      <c r="P45" s="286">
        <f t="shared" ref="P45" si="103">IF(ISERROR(N45-O45),"n/a",N45-O45)</f>
        <v>71</v>
      </c>
      <c r="Q45" s="296">
        <f t="shared" ref="Q45" si="104">IF(ISERROR(P45/O45),"n/a",(P45/O45))</f>
        <v>4.3108682452944747E-2</v>
      </c>
      <c r="R45" s="310">
        <v>1689</v>
      </c>
      <c r="S45" s="289">
        <v>1633</v>
      </c>
      <c r="T45" s="289">
        <f t="shared" ref="T45" si="105">IF(ISERROR(R45-S45),"n/a",R45-S45)</f>
        <v>56</v>
      </c>
      <c r="U45" s="290">
        <f t="shared" ref="U45" si="106">IF(ISERROR(T45/S45),"n/a",(T45/S45))</f>
        <v>3.4292712798530314E-2</v>
      </c>
    </row>
    <row r="46" spans="1:22" ht="27.75" customHeight="1" x14ac:dyDescent="0.2">
      <c r="A46" s="193" t="s">
        <v>30</v>
      </c>
      <c r="B46" s="106">
        <f>B47</f>
        <v>1020</v>
      </c>
      <c r="C46" s="107">
        <f>C47</f>
        <v>1204</v>
      </c>
      <c r="D46" s="108">
        <f>IF(ISERROR(B46-C46),"n/a",B46-C46)</f>
        <v>-184</v>
      </c>
      <c r="E46" s="109">
        <f>IF(ISERROR(D46/C46),"n/a",(D46/C46))</f>
        <v>-0.15282392026578073</v>
      </c>
      <c r="F46" s="194">
        <f>F47</f>
        <v>734</v>
      </c>
      <c r="G46" s="195">
        <f>G47</f>
        <v>648</v>
      </c>
      <c r="H46" s="110">
        <f>IF(ISERROR(F46-G46),"n/a",F46-G46)</f>
        <v>86</v>
      </c>
      <c r="I46" s="111">
        <f>IF(ISERROR(H46/G46),"n/a",(H46/G46))</f>
        <v>0.13271604938271606</v>
      </c>
      <c r="J46" s="196">
        <f>J47</f>
        <v>21</v>
      </c>
      <c r="K46" s="197">
        <f>K47</f>
        <v>25</v>
      </c>
      <c r="L46" s="112">
        <f>IF(ISERROR(J46-K46),"n/a",J46-K46)</f>
        <v>-4</v>
      </c>
      <c r="M46" s="113">
        <f>IF(ISERROR(L46/K46),"n/a",(L46/K46))</f>
        <v>-0.16</v>
      </c>
      <c r="N46" s="198">
        <f>N47</f>
        <v>20</v>
      </c>
      <c r="O46" s="199">
        <f>O47</f>
        <v>24</v>
      </c>
      <c r="P46" s="114">
        <f>IF(ISERROR(N46-O46),"n/a",N46-O46)</f>
        <v>-4</v>
      </c>
      <c r="Q46" s="294">
        <f>IF(ISERROR(P46/O46),"n/a",(P46/O46))</f>
        <v>-0.16666666666666666</v>
      </c>
      <c r="R46" s="200">
        <f>R47</f>
        <v>20</v>
      </c>
      <c r="S46" s="201">
        <f>S47</f>
        <v>24</v>
      </c>
      <c r="T46" s="142">
        <f>IF(ISERROR(R46-S46),"n/a",R46-S46)</f>
        <v>-4</v>
      </c>
      <c r="U46" s="206">
        <f>IF(ISERROR(T46/S46),"n/a",(T46/S46))</f>
        <v>-0.16666666666666666</v>
      </c>
    </row>
    <row r="47" spans="1:22" s="82" customFormat="1" x14ac:dyDescent="0.2">
      <c r="A47" s="41" t="s">
        <v>20</v>
      </c>
      <c r="B47" s="118">
        <v>1020</v>
      </c>
      <c r="C47" s="119">
        <v>1204</v>
      </c>
      <c r="D47" s="120">
        <f>IF(ISERROR(B47-C47),"n/a",B47-C47)</f>
        <v>-184</v>
      </c>
      <c r="E47" s="121">
        <f>IF(ISERROR(D47/C47),"n/a",(D47/C47))</f>
        <v>-0.15282392026578073</v>
      </c>
      <c r="F47" s="122">
        <v>734</v>
      </c>
      <c r="G47" s="123">
        <v>648</v>
      </c>
      <c r="H47" s="124">
        <f>IF(ISERROR(F47-G47),"n/a",F47-G47)</f>
        <v>86</v>
      </c>
      <c r="I47" s="125">
        <f>IF(ISERROR(H47/G47),"n/a",(H47/G47))</f>
        <v>0.13271604938271606</v>
      </c>
      <c r="J47" s="126">
        <v>21</v>
      </c>
      <c r="K47" s="127">
        <v>25</v>
      </c>
      <c r="L47" s="128">
        <f>IF(ISERROR(J47-K47),"n/a",J47-K47)</f>
        <v>-4</v>
      </c>
      <c r="M47" s="129">
        <f>IF(ISERROR(L47/K47),"n/a",(L47/K47))</f>
        <v>-0.16</v>
      </c>
      <c r="N47" s="143">
        <v>20</v>
      </c>
      <c r="O47" s="144">
        <v>24</v>
      </c>
      <c r="P47" s="145">
        <f>IF(ISERROR(N47-O47),"n/a",N47-O47)</f>
        <v>-4</v>
      </c>
      <c r="Q47" s="295">
        <f>IF(ISERROR(P47/O47),"n/a",(P47/O47))</f>
        <v>-0.16666666666666666</v>
      </c>
      <c r="R47" s="146">
        <v>20</v>
      </c>
      <c r="S47" s="147">
        <v>24</v>
      </c>
      <c r="T47" s="148">
        <f>IF(ISERROR(R47-S47),"n/a",R47-S47)</f>
        <v>-4</v>
      </c>
      <c r="U47" s="207">
        <f>IF(ISERROR(T47/S47),"n/a",(T47/S47))</f>
        <v>-0.16666666666666666</v>
      </c>
      <c r="V47" s="301"/>
    </row>
    <row r="48" spans="1:22" ht="27.75" customHeight="1" x14ac:dyDescent="0.2">
      <c r="A48" s="193" t="s">
        <v>33</v>
      </c>
      <c r="B48" s="106">
        <f>B49</f>
        <v>385</v>
      </c>
      <c r="C48" s="107">
        <f>C49</f>
        <v>415</v>
      </c>
      <c r="D48" s="108">
        <f t="shared" si="87"/>
        <v>-30</v>
      </c>
      <c r="E48" s="109">
        <f t="shared" si="88"/>
        <v>-7.2289156626506021E-2</v>
      </c>
      <c r="F48" s="194">
        <f>F49</f>
        <v>305</v>
      </c>
      <c r="G48" s="195">
        <f>G49</f>
        <v>277</v>
      </c>
      <c r="H48" s="110">
        <f t="shared" si="89"/>
        <v>28</v>
      </c>
      <c r="I48" s="111">
        <f t="shared" si="90"/>
        <v>0.10108303249097472</v>
      </c>
      <c r="J48" s="196">
        <f>J49</f>
        <v>10</v>
      </c>
      <c r="K48" s="197">
        <f>K49</f>
        <v>9</v>
      </c>
      <c r="L48" s="112">
        <f t="shared" si="91"/>
        <v>1</v>
      </c>
      <c r="M48" s="113">
        <f t="shared" si="92"/>
        <v>0.1111111111111111</v>
      </c>
      <c r="N48" s="198">
        <f>N49</f>
        <v>9</v>
      </c>
      <c r="O48" s="199">
        <f>O49</f>
        <v>8</v>
      </c>
      <c r="P48" s="114">
        <f t="shared" si="93"/>
        <v>1</v>
      </c>
      <c r="Q48" s="294">
        <f t="shared" si="94"/>
        <v>0.125</v>
      </c>
      <c r="R48" s="200">
        <f>R49</f>
        <v>7</v>
      </c>
      <c r="S48" s="201">
        <f>S49</f>
        <v>7</v>
      </c>
      <c r="T48" s="142">
        <f t="shared" si="95"/>
        <v>0</v>
      </c>
      <c r="U48" s="206">
        <f t="shared" si="96"/>
        <v>0</v>
      </c>
    </row>
    <row r="49" spans="1:22" s="82" customFormat="1" ht="13.5" thickBot="1" x14ac:dyDescent="0.25">
      <c r="A49" s="41" t="s">
        <v>20</v>
      </c>
      <c r="B49" s="118">
        <v>385</v>
      </c>
      <c r="C49" s="119">
        <v>415</v>
      </c>
      <c r="D49" s="120">
        <f t="shared" si="87"/>
        <v>-30</v>
      </c>
      <c r="E49" s="121">
        <f t="shared" si="88"/>
        <v>-7.2289156626506021E-2</v>
      </c>
      <c r="F49" s="122">
        <v>305</v>
      </c>
      <c r="G49" s="123">
        <v>277</v>
      </c>
      <c r="H49" s="124">
        <f t="shared" si="89"/>
        <v>28</v>
      </c>
      <c r="I49" s="125">
        <f t="shared" si="90"/>
        <v>0.10108303249097472</v>
      </c>
      <c r="J49" s="126">
        <v>10</v>
      </c>
      <c r="K49" s="127">
        <v>9</v>
      </c>
      <c r="L49" s="128">
        <f t="shared" si="91"/>
        <v>1</v>
      </c>
      <c r="M49" s="129">
        <f t="shared" si="92"/>
        <v>0.1111111111111111</v>
      </c>
      <c r="N49" s="143">
        <v>9</v>
      </c>
      <c r="O49" s="144">
        <v>8</v>
      </c>
      <c r="P49" s="145">
        <f t="shared" si="93"/>
        <v>1</v>
      </c>
      <c r="Q49" s="295">
        <f t="shared" si="94"/>
        <v>0.125</v>
      </c>
      <c r="R49" s="146">
        <v>7</v>
      </c>
      <c r="S49" s="147">
        <v>7</v>
      </c>
      <c r="T49" s="148">
        <f t="shared" si="95"/>
        <v>0</v>
      </c>
      <c r="U49" s="207">
        <f t="shared" si="96"/>
        <v>0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2628</v>
      </c>
      <c r="C50" s="65">
        <f>C51+C56+C54</f>
        <v>2355</v>
      </c>
      <c r="D50" s="66">
        <f t="shared" si="87"/>
        <v>273</v>
      </c>
      <c r="E50" s="67">
        <f t="shared" si="88"/>
        <v>0.11592356687898089</v>
      </c>
      <c r="F50" s="68">
        <f>F51+F56+F54</f>
        <v>1658</v>
      </c>
      <c r="G50" s="69">
        <f>G51+G56+G54</f>
        <v>1721</v>
      </c>
      <c r="H50" s="70">
        <f t="shared" si="89"/>
        <v>-63</v>
      </c>
      <c r="I50" s="71">
        <f t="shared" si="90"/>
        <v>-3.6606624055781523E-2</v>
      </c>
      <c r="J50" s="72">
        <f>J51+J56+J54</f>
        <v>416</v>
      </c>
      <c r="K50" s="73">
        <f>K51+K56+K54</f>
        <v>383</v>
      </c>
      <c r="L50" s="74">
        <f t="shared" si="91"/>
        <v>33</v>
      </c>
      <c r="M50" s="75">
        <f t="shared" si="92"/>
        <v>8.6161879895561358E-2</v>
      </c>
      <c r="N50" s="76">
        <f>N51+N56+N54</f>
        <v>406</v>
      </c>
      <c r="O50" s="77">
        <f>O51+O56+O54</f>
        <v>377</v>
      </c>
      <c r="P50" s="78">
        <f t="shared" si="93"/>
        <v>29</v>
      </c>
      <c r="Q50" s="292">
        <f t="shared" si="94"/>
        <v>7.6923076923076927E-2</v>
      </c>
      <c r="R50" s="136">
        <f>R51+R56+R54</f>
        <v>397</v>
      </c>
      <c r="S50" s="138">
        <f>S51+S56+S54</f>
        <v>367</v>
      </c>
      <c r="T50" s="139">
        <f t="shared" si="95"/>
        <v>30</v>
      </c>
      <c r="U50" s="204">
        <f t="shared" si="96"/>
        <v>8.1743869209809264E-2</v>
      </c>
      <c r="V50" s="300"/>
    </row>
    <row r="51" spans="1:22" ht="27.75" customHeight="1" x14ac:dyDescent="0.2">
      <c r="A51" s="192" t="s">
        <v>31</v>
      </c>
      <c r="B51" s="91">
        <f>SUM(B52:B53)</f>
        <v>2441</v>
      </c>
      <c r="C51" s="92">
        <f>SUM(C52:C53)</f>
        <v>2154</v>
      </c>
      <c r="D51" s="93">
        <f t="shared" si="87"/>
        <v>287</v>
      </c>
      <c r="E51" s="94">
        <f t="shared" si="88"/>
        <v>0.13324048282265552</v>
      </c>
      <c r="F51" s="95">
        <f>SUM(F52:F53)</f>
        <v>1555</v>
      </c>
      <c r="G51" s="96">
        <f>SUM(G52:G53)</f>
        <v>1570</v>
      </c>
      <c r="H51" s="97">
        <f t="shared" si="89"/>
        <v>-15</v>
      </c>
      <c r="I51" s="98">
        <f t="shared" si="90"/>
        <v>-9.5541401273885346E-3</v>
      </c>
      <c r="J51" s="99">
        <f>SUM(J52:J53)</f>
        <v>402</v>
      </c>
      <c r="K51" s="100">
        <f>SUM(K52:K53)</f>
        <v>368</v>
      </c>
      <c r="L51" s="101">
        <f t="shared" si="91"/>
        <v>34</v>
      </c>
      <c r="M51" s="102">
        <f t="shared" si="92"/>
        <v>9.2391304347826081E-2</v>
      </c>
      <c r="N51" s="103">
        <f>SUM(N52:N53)</f>
        <v>393</v>
      </c>
      <c r="O51" s="104">
        <f>SUM(O52:O53)</f>
        <v>362</v>
      </c>
      <c r="P51" s="105">
        <f t="shared" si="93"/>
        <v>31</v>
      </c>
      <c r="Q51" s="293">
        <f t="shared" si="94"/>
        <v>8.5635359116022103E-2</v>
      </c>
      <c r="R51" s="137">
        <f>SUM(R52:R53)</f>
        <v>385</v>
      </c>
      <c r="S51" s="140">
        <f>SUM(S52:S53)</f>
        <v>355</v>
      </c>
      <c r="T51" s="141">
        <f t="shared" si="95"/>
        <v>30</v>
      </c>
      <c r="U51" s="205">
        <f t="shared" si="96"/>
        <v>8.4507042253521125E-2</v>
      </c>
    </row>
    <row r="52" spans="1:22" ht="12" customHeight="1" x14ac:dyDescent="0.2">
      <c r="A52" s="41" t="s">
        <v>20</v>
      </c>
      <c r="B52" s="268">
        <v>2376</v>
      </c>
      <c r="C52" s="269">
        <v>2105</v>
      </c>
      <c r="D52" s="270">
        <f>IF(ISERROR(B52-C52),"n/a",B52-C52)</f>
        <v>271</v>
      </c>
      <c r="E52" s="271">
        <f>IF(ISERROR(D52/C52),"n/a",(D52/C52))</f>
        <v>0.12874109263657957</v>
      </c>
      <c r="F52" s="272">
        <v>1523</v>
      </c>
      <c r="G52" s="273">
        <v>1542</v>
      </c>
      <c r="H52" s="274">
        <f>IF(ISERROR(F52-G52),"n/a",F52-G52)</f>
        <v>-19</v>
      </c>
      <c r="I52" s="275">
        <f>IF(ISERROR(H52/G52),"n/a",(H52/G52))</f>
        <v>-1.232166018158236E-2</v>
      </c>
      <c r="J52" s="276">
        <v>397</v>
      </c>
      <c r="K52" s="277">
        <v>363</v>
      </c>
      <c r="L52" s="278">
        <f>IF(ISERROR(J52-K52),"n/a",J52-K52)</f>
        <v>34</v>
      </c>
      <c r="M52" s="279">
        <f>IF(ISERROR(L52/K52),"n/a",(L52/K52))</f>
        <v>9.366391184573003E-2</v>
      </c>
      <c r="N52" s="284">
        <v>388</v>
      </c>
      <c r="O52" s="285">
        <v>357</v>
      </c>
      <c r="P52" s="286">
        <f t="shared" ref="P52:P53" si="107">IF(ISERROR(N52-O52),"n/a",N52-O52)</f>
        <v>31</v>
      </c>
      <c r="Q52" s="296">
        <f t="shared" ref="Q52:Q53" si="108">IF(ISERROR(P52/O52),"n/a",(P52/O52))</f>
        <v>8.683473389355742E-2</v>
      </c>
      <c r="R52" s="287">
        <v>380</v>
      </c>
      <c r="S52" s="288">
        <v>351</v>
      </c>
      <c r="T52" s="289">
        <f t="shared" ref="T52:T53" si="109">IF(ISERROR(R52-S52),"n/a",R52-S52)</f>
        <v>29</v>
      </c>
      <c r="U52" s="290">
        <f t="shared" ref="U52:U53" si="110">IF(ISERROR(T52/S52),"n/a",(T52/S52))</f>
        <v>8.2621082621082614E-2</v>
      </c>
    </row>
    <row r="53" spans="1:22" ht="12.75" customHeight="1" x14ac:dyDescent="0.2">
      <c r="A53" s="41" t="s">
        <v>23</v>
      </c>
      <c r="B53" s="118">
        <v>65</v>
      </c>
      <c r="C53" s="119">
        <v>49</v>
      </c>
      <c r="D53" s="120">
        <f>IF(ISERROR(B53-C53),"n/a",B53-C53)</f>
        <v>16</v>
      </c>
      <c r="E53" s="121">
        <f>IF(ISERROR(D53/C53),"n/a",(D53/C53))</f>
        <v>0.32653061224489793</v>
      </c>
      <c r="F53" s="122">
        <v>32</v>
      </c>
      <c r="G53" s="123">
        <v>28</v>
      </c>
      <c r="H53" s="124">
        <f>IF(ISERROR(F53-G53),"n/a",F53-G53)</f>
        <v>4</v>
      </c>
      <c r="I53" s="125">
        <f>IF(ISERROR(H53/G53),"n/a",(H53/G53))</f>
        <v>0.14285714285714285</v>
      </c>
      <c r="J53" s="126">
        <v>5</v>
      </c>
      <c r="K53" s="127">
        <v>5</v>
      </c>
      <c r="L53" s="128">
        <f>IF(ISERROR(J53-K53),"n/a",J53-K53)</f>
        <v>0</v>
      </c>
      <c r="M53" s="129">
        <f>IF(ISERROR(L53/K53),"n/a",(L53/K53))</f>
        <v>0</v>
      </c>
      <c r="N53" s="103">
        <v>5</v>
      </c>
      <c r="O53" s="104">
        <v>5</v>
      </c>
      <c r="P53" s="105">
        <f t="shared" si="107"/>
        <v>0</v>
      </c>
      <c r="Q53" s="293">
        <f t="shared" si="108"/>
        <v>0</v>
      </c>
      <c r="R53" s="137">
        <v>5</v>
      </c>
      <c r="S53" s="140">
        <v>4</v>
      </c>
      <c r="T53" s="141">
        <f t="shared" si="109"/>
        <v>1</v>
      </c>
      <c r="U53" s="205">
        <f t="shared" si="110"/>
        <v>0.25</v>
      </c>
    </row>
    <row r="54" spans="1:22" ht="27.75" customHeight="1" x14ac:dyDescent="0.2">
      <c r="A54" s="193" t="s">
        <v>30</v>
      </c>
      <c r="B54" s="106">
        <f>B55</f>
        <v>152</v>
      </c>
      <c r="C54" s="107">
        <f>C55</f>
        <v>172</v>
      </c>
      <c r="D54" s="108">
        <f>IF(ISERROR(B54-C54),"n/a",B54-C54)</f>
        <v>-20</v>
      </c>
      <c r="E54" s="109">
        <f>IF(ISERROR(D54/C54),"n/a",(D54/C54))</f>
        <v>-0.11627906976744186</v>
      </c>
      <c r="F54" s="194">
        <f>F55</f>
        <v>99</v>
      </c>
      <c r="G54" s="195">
        <f>G55</f>
        <v>137</v>
      </c>
      <c r="H54" s="110">
        <f>IF(ISERROR(F54-G54),"n/a",F54-G54)</f>
        <v>-38</v>
      </c>
      <c r="I54" s="111">
        <f>IF(ISERROR(H54/G54),"n/a",(H54/G54))</f>
        <v>-0.27737226277372262</v>
      </c>
      <c r="J54" s="196">
        <f>J55</f>
        <v>13</v>
      </c>
      <c r="K54" s="197">
        <f>K55</f>
        <v>15</v>
      </c>
      <c r="L54" s="112">
        <f>IF(ISERROR(J54-K54),"n/a",J54-K54)</f>
        <v>-2</v>
      </c>
      <c r="M54" s="113">
        <f>IF(ISERROR(L54/K54),"n/a",(L54/K54))</f>
        <v>-0.13333333333333333</v>
      </c>
      <c r="N54" s="198">
        <f>N55</f>
        <v>12</v>
      </c>
      <c r="O54" s="199">
        <f>O55</f>
        <v>15</v>
      </c>
      <c r="P54" s="114">
        <f>IF(ISERROR(N54-O54),"n/a",N54-O54)</f>
        <v>-3</v>
      </c>
      <c r="Q54" s="294">
        <f>IF(ISERROR(P54/O54),"n/a",(P54/O54))</f>
        <v>-0.2</v>
      </c>
      <c r="R54" s="200">
        <f>R55</f>
        <v>11</v>
      </c>
      <c r="S54" s="201">
        <f>S55</f>
        <v>12</v>
      </c>
      <c r="T54" s="142">
        <f>IF(ISERROR(R54-S54),"n/a",R54-S54)</f>
        <v>-1</v>
      </c>
      <c r="U54" s="206">
        <f>IF(ISERROR(T54/S54),"n/a",(T54/S54))</f>
        <v>-8.3333333333333329E-2</v>
      </c>
    </row>
    <row r="55" spans="1:22" s="82" customFormat="1" x14ac:dyDescent="0.2">
      <c r="A55" s="41" t="s">
        <v>20</v>
      </c>
      <c r="B55" s="118">
        <v>152</v>
      </c>
      <c r="C55" s="119">
        <v>172</v>
      </c>
      <c r="D55" s="120">
        <f>IF(ISERROR(B55-C55),"n/a",B55-C55)</f>
        <v>-20</v>
      </c>
      <c r="E55" s="121">
        <f>IF(ISERROR(D55/C55),"n/a",(D55/C55))</f>
        <v>-0.11627906976744186</v>
      </c>
      <c r="F55" s="122">
        <v>99</v>
      </c>
      <c r="G55" s="123">
        <v>137</v>
      </c>
      <c r="H55" s="124">
        <f>IF(ISERROR(F55-G55),"n/a",F55-G55)</f>
        <v>-38</v>
      </c>
      <c r="I55" s="125">
        <f>IF(ISERROR(H55/G55),"n/a",(H55/G55))</f>
        <v>-0.27737226277372262</v>
      </c>
      <c r="J55" s="126">
        <v>13</v>
      </c>
      <c r="K55" s="127">
        <v>15</v>
      </c>
      <c r="L55" s="128">
        <f>IF(ISERROR(J55-K55),"n/a",J55-K55)</f>
        <v>-2</v>
      </c>
      <c r="M55" s="129">
        <f>IF(ISERROR(L55/K55),"n/a",(L55/K55))</f>
        <v>-0.13333333333333333</v>
      </c>
      <c r="N55" s="143">
        <v>12</v>
      </c>
      <c r="O55" s="144">
        <v>15</v>
      </c>
      <c r="P55" s="145">
        <f>IF(ISERROR(N55-O55),"n/a",N55-O55)</f>
        <v>-3</v>
      </c>
      <c r="Q55" s="295">
        <f>IF(ISERROR(P55/O55),"n/a",(P55/O55))</f>
        <v>-0.2</v>
      </c>
      <c r="R55" s="146">
        <v>11</v>
      </c>
      <c r="S55" s="147">
        <v>12</v>
      </c>
      <c r="T55" s="148">
        <f>IF(ISERROR(R55-S55),"n/a",R55-S55)</f>
        <v>-1</v>
      </c>
      <c r="U55" s="207">
        <f>IF(ISERROR(T55/S55),"n/a",(T55/S55))</f>
        <v>-8.3333333333333329E-2</v>
      </c>
      <c r="V55" s="301"/>
    </row>
    <row r="56" spans="1:22" ht="27.75" customHeight="1" x14ac:dyDescent="0.2">
      <c r="A56" s="193" t="s">
        <v>33</v>
      </c>
      <c r="B56" s="106">
        <f>B57</f>
        <v>35</v>
      </c>
      <c r="C56" s="107">
        <f>C57</f>
        <v>29</v>
      </c>
      <c r="D56" s="108">
        <f t="shared" si="87"/>
        <v>6</v>
      </c>
      <c r="E56" s="109">
        <f t="shared" si="88"/>
        <v>0.20689655172413793</v>
      </c>
      <c r="F56" s="194">
        <f>F57</f>
        <v>4</v>
      </c>
      <c r="G56" s="195">
        <f>G57</f>
        <v>14</v>
      </c>
      <c r="H56" s="110">
        <f t="shared" si="89"/>
        <v>-10</v>
      </c>
      <c r="I56" s="111">
        <f t="shared" si="90"/>
        <v>-0.7142857142857143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1</v>
      </c>
      <c r="O56" s="199">
        <f>O57</f>
        <v>0</v>
      </c>
      <c r="P56" s="114">
        <f t="shared" si="93"/>
        <v>1</v>
      </c>
      <c r="Q56" s="294" t="str">
        <f t="shared" si="94"/>
        <v>n/a</v>
      </c>
      <c r="R56" s="200">
        <f>R57</f>
        <v>1</v>
      </c>
      <c r="S56" s="201">
        <f>S57</f>
        <v>0</v>
      </c>
      <c r="T56" s="142">
        <f t="shared" si="95"/>
        <v>1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35</v>
      </c>
      <c r="C57" s="119">
        <v>29</v>
      </c>
      <c r="D57" s="120">
        <f t="shared" si="87"/>
        <v>6</v>
      </c>
      <c r="E57" s="121">
        <f t="shared" si="88"/>
        <v>0.20689655172413793</v>
      </c>
      <c r="F57" s="122">
        <v>4</v>
      </c>
      <c r="G57" s="123">
        <v>14</v>
      </c>
      <c r="H57" s="124">
        <f t="shared" si="89"/>
        <v>-10</v>
      </c>
      <c r="I57" s="125">
        <f t="shared" si="90"/>
        <v>-0.7142857142857143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1</v>
      </c>
      <c r="O57" s="144">
        <v>0</v>
      </c>
      <c r="P57" s="145">
        <f t="shared" si="93"/>
        <v>1</v>
      </c>
      <c r="Q57" s="295" t="str">
        <f t="shared" si="94"/>
        <v>n/a</v>
      </c>
      <c r="R57" s="146">
        <v>1</v>
      </c>
      <c r="S57" s="147">
        <v>0</v>
      </c>
      <c r="T57" s="148">
        <f t="shared" si="95"/>
        <v>1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994</v>
      </c>
      <c r="C58" s="65">
        <f>C59+C66</f>
        <v>947</v>
      </c>
      <c r="D58" s="66">
        <f t="shared" ref="D58:D61" si="111">IF(ISERROR(B58-C58),"n/a",B58-C58)</f>
        <v>47</v>
      </c>
      <c r="E58" s="67">
        <f t="shared" ref="E58:E61" si="112">IF(ISERROR(D58/C58),"n/a",(D58/C58))</f>
        <v>4.9630411826821541E-2</v>
      </c>
      <c r="F58" s="68">
        <f>F59+F66</f>
        <v>733</v>
      </c>
      <c r="G58" s="69">
        <f>G59+G66</f>
        <v>538</v>
      </c>
      <c r="H58" s="70">
        <f t="shared" ref="H58:H61" si="113">IF(ISERROR(F58-G58),"n/a",F58-G58)</f>
        <v>195</v>
      </c>
      <c r="I58" s="71">
        <f t="shared" ref="I58:I61" si="114">IF(ISERROR(H58/G58),"n/a",(H58/G58))</f>
        <v>0.36245353159851301</v>
      </c>
      <c r="J58" s="72">
        <f>J59+J66</f>
        <v>137</v>
      </c>
      <c r="K58" s="73">
        <f>K59+K66</f>
        <v>108</v>
      </c>
      <c r="L58" s="74">
        <f t="shared" ref="L58:L61" si="115">IF(ISERROR(J58-K58),"n/a",J58-K58)</f>
        <v>29</v>
      </c>
      <c r="M58" s="75">
        <f t="shared" ref="M58:M61" si="116">IF(ISERROR(L58/K58),"n/a",(L58/K58))</f>
        <v>0.26851851851851855</v>
      </c>
      <c r="N58" s="76">
        <f>N59+N66</f>
        <v>136</v>
      </c>
      <c r="O58" s="77">
        <f>O59+O66</f>
        <v>106</v>
      </c>
      <c r="P58" s="78">
        <f t="shared" ref="P58:P61" si="117">IF(ISERROR(N58-O58),"n/a",N58-O58)</f>
        <v>30</v>
      </c>
      <c r="Q58" s="292">
        <f t="shared" ref="Q58:Q61" si="118">IF(ISERROR(P58/O58),"n/a",(P58/O58))</f>
        <v>0.28301886792452829</v>
      </c>
      <c r="R58" s="136">
        <f>R59+R66</f>
        <v>130</v>
      </c>
      <c r="S58" s="138">
        <f>S59+S66</f>
        <v>104</v>
      </c>
      <c r="T58" s="139">
        <f t="shared" ref="T58:T61" si="119">IF(ISERROR(R58-S58),"n/a",R58-S58)</f>
        <v>26</v>
      </c>
      <c r="U58" s="204">
        <f t="shared" ref="U58:U61" si="120">IF(ISERROR(T58/S58),"n/a",(T58/S58))</f>
        <v>0.25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859</v>
      </c>
      <c r="C59" s="65">
        <f>C60+C64+C62</f>
        <v>866</v>
      </c>
      <c r="D59" s="66">
        <f t="shared" si="111"/>
        <v>-7</v>
      </c>
      <c r="E59" s="67">
        <f t="shared" si="112"/>
        <v>-8.0831408775981529E-3</v>
      </c>
      <c r="F59" s="68">
        <f>F60+F64+F62</f>
        <v>595</v>
      </c>
      <c r="G59" s="69">
        <f>G60+G64+G62</f>
        <v>462</v>
      </c>
      <c r="H59" s="70">
        <f t="shared" si="113"/>
        <v>133</v>
      </c>
      <c r="I59" s="71">
        <f t="shared" si="114"/>
        <v>0.2878787878787879</v>
      </c>
      <c r="J59" s="72">
        <f>J60+J64+J62</f>
        <v>91</v>
      </c>
      <c r="K59" s="73">
        <f>K60+K64+K62</f>
        <v>86</v>
      </c>
      <c r="L59" s="74">
        <f t="shared" si="115"/>
        <v>5</v>
      </c>
      <c r="M59" s="75">
        <f t="shared" si="116"/>
        <v>5.8139534883720929E-2</v>
      </c>
      <c r="N59" s="76">
        <f>N60+N64+N62</f>
        <v>90</v>
      </c>
      <c r="O59" s="77">
        <f>O60+O64+O62</f>
        <v>85</v>
      </c>
      <c r="P59" s="78">
        <f t="shared" si="117"/>
        <v>5</v>
      </c>
      <c r="Q59" s="292">
        <f t="shared" si="118"/>
        <v>5.8823529411764705E-2</v>
      </c>
      <c r="R59" s="136">
        <f>R60+R64+R62</f>
        <v>87</v>
      </c>
      <c r="S59" s="138">
        <f>S60+S64+S62</f>
        <v>84</v>
      </c>
      <c r="T59" s="139">
        <f t="shared" si="119"/>
        <v>3</v>
      </c>
      <c r="U59" s="204">
        <f t="shared" si="120"/>
        <v>3.5714285714285712E-2</v>
      </c>
      <c r="V59" s="301"/>
    </row>
    <row r="60" spans="1:22" s="82" customFormat="1" ht="27.75" customHeight="1" x14ac:dyDescent="0.2">
      <c r="A60" s="192" t="s">
        <v>31</v>
      </c>
      <c r="B60" s="91">
        <f>B61</f>
        <v>789</v>
      </c>
      <c r="C60" s="93">
        <f>C61</f>
        <v>800</v>
      </c>
      <c r="D60" s="93">
        <f t="shared" si="111"/>
        <v>-11</v>
      </c>
      <c r="E60" s="94">
        <f t="shared" si="112"/>
        <v>-1.375E-2</v>
      </c>
      <c r="F60" s="95">
        <f>F61</f>
        <v>539</v>
      </c>
      <c r="G60" s="97">
        <f>G61</f>
        <v>435</v>
      </c>
      <c r="H60" s="97">
        <f t="shared" si="113"/>
        <v>104</v>
      </c>
      <c r="I60" s="98">
        <f t="shared" si="114"/>
        <v>0.23908045977011494</v>
      </c>
      <c r="J60" s="99">
        <f>J61</f>
        <v>88</v>
      </c>
      <c r="K60" s="101">
        <f>K61</f>
        <v>84</v>
      </c>
      <c r="L60" s="101">
        <f t="shared" si="115"/>
        <v>4</v>
      </c>
      <c r="M60" s="102">
        <f t="shared" si="116"/>
        <v>4.7619047619047616E-2</v>
      </c>
      <c r="N60" s="103">
        <f>N61</f>
        <v>87</v>
      </c>
      <c r="O60" s="286">
        <f>O61</f>
        <v>83</v>
      </c>
      <c r="P60" s="105">
        <f t="shared" si="117"/>
        <v>4</v>
      </c>
      <c r="Q60" s="293">
        <f t="shared" si="118"/>
        <v>4.8192771084337352E-2</v>
      </c>
      <c r="R60" s="137">
        <f>R61</f>
        <v>84</v>
      </c>
      <c r="S60" s="141">
        <f>S61</f>
        <v>82</v>
      </c>
      <c r="T60" s="141">
        <f t="shared" si="119"/>
        <v>2</v>
      </c>
      <c r="U60" s="205">
        <f t="shared" si="120"/>
        <v>2.4390243902439025E-2</v>
      </c>
      <c r="V60" s="301"/>
    </row>
    <row r="61" spans="1:22" s="82" customFormat="1" x14ac:dyDescent="0.2">
      <c r="A61" s="41" t="s">
        <v>20</v>
      </c>
      <c r="B61" s="268">
        <v>789</v>
      </c>
      <c r="C61" s="269">
        <v>800</v>
      </c>
      <c r="D61" s="202">
        <f t="shared" si="111"/>
        <v>-11</v>
      </c>
      <c r="E61" s="267">
        <f t="shared" si="112"/>
        <v>-1.375E-2</v>
      </c>
      <c r="F61" s="308">
        <v>539</v>
      </c>
      <c r="G61" s="304">
        <v>435</v>
      </c>
      <c r="H61" s="304">
        <f t="shared" si="113"/>
        <v>104</v>
      </c>
      <c r="I61" s="305">
        <f t="shared" si="114"/>
        <v>0.23908045977011494</v>
      </c>
      <c r="J61" s="276">
        <v>88</v>
      </c>
      <c r="K61" s="306">
        <v>84</v>
      </c>
      <c r="L61" s="306">
        <f t="shared" si="115"/>
        <v>4</v>
      </c>
      <c r="M61" s="307">
        <f t="shared" si="116"/>
        <v>4.7619047619047616E-2</v>
      </c>
      <c r="N61" s="309">
        <v>87</v>
      </c>
      <c r="O61" s="286">
        <v>83</v>
      </c>
      <c r="P61" s="286">
        <f t="shared" si="117"/>
        <v>4</v>
      </c>
      <c r="Q61" s="296">
        <f t="shared" si="118"/>
        <v>4.8192771084337352E-2</v>
      </c>
      <c r="R61" s="310">
        <v>84</v>
      </c>
      <c r="S61" s="289">
        <v>82</v>
      </c>
      <c r="T61" s="289">
        <f t="shared" si="119"/>
        <v>2</v>
      </c>
      <c r="U61" s="290">
        <f t="shared" si="120"/>
        <v>2.4390243902439025E-2</v>
      </c>
      <c r="V61" s="301"/>
    </row>
    <row r="62" spans="1:22" s="82" customFormat="1" ht="27.75" customHeight="1" x14ac:dyDescent="0.2">
      <c r="A62" s="193" t="s">
        <v>30</v>
      </c>
      <c r="B62" s="106">
        <f>B63</f>
        <v>60</v>
      </c>
      <c r="C62" s="107">
        <f>C63</f>
        <v>51</v>
      </c>
      <c r="D62" s="108">
        <f>IF(ISERROR(B62-C62),"n/a",B62-C62)</f>
        <v>9</v>
      </c>
      <c r="E62" s="109">
        <f>IF(ISERROR(D62/C62),"n/a",(D62/C62))</f>
        <v>0.17647058823529413</v>
      </c>
      <c r="F62" s="194">
        <f>F63</f>
        <v>47</v>
      </c>
      <c r="G62" s="195">
        <f>G63</f>
        <v>20</v>
      </c>
      <c r="H62" s="110">
        <f>IF(ISERROR(F62-G62),"n/a",F62-G62)</f>
        <v>27</v>
      </c>
      <c r="I62" s="111">
        <f>IF(ISERROR(H62/G62),"n/a",(H62/G62))</f>
        <v>1.35</v>
      </c>
      <c r="J62" s="196">
        <f>J63</f>
        <v>2</v>
      </c>
      <c r="K62" s="197">
        <f>K63</f>
        <v>2</v>
      </c>
      <c r="L62" s="112">
        <f>IF(ISERROR(J62-K62),"n/a",J62-K62)</f>
        <v>0</v>
      </c>
      <c r="M62" s="113">
        <f>IF(ISERROR(L62/K62),"n/a",(L62/K62))</f>
        <v>0</v>
      </c>
      <c r="N62" s="198">
        <f>N63</f>
        <v>2</v>
      </c>
      <c r="O62" s="199">
        <f>O63</f>
        <v>2</v>
      </c>
      <c r="P62" s="114">
        <f>IF(ISERROR(N62-O62),"n/a",N62-O62)</f>
        <v>0</v>
      </c>
      <c r="Q62" s="294">
        <f>IF(ISERROR(P62/O62),"n/a",(P62/O62))</f>
        <v>0</v>
      </c>
      <c r="R62" s="200">
        <f>R63</f>
        <v>2</v>
      </c>
      <c r="S62" s="201">
        <f>S63</f>
        <v>2</v>
      </c>
      <c r="T62" s="142">
        <f>IF(ISERROR(R62-S62),"n/a",R62-S62)</f>
        <v>0</v>
      </c>
      <c r="U62" s="206">
        <f>IF(ISERROR(T62/S62),"n/a",(T62/S62))</f>
        <v>0</v>
      </c>
      <c r="V62" s="301"/>
    </row>
    <row r="63" spans="1:22" s="82" customFormat="1" x14ac:dyDescent="0.2">
      <c r="A63" s="41" t="s">
        <v>20</v>
      </c>
      <c r="B63" s="118">
        <v>60</v>
      </c>
      <c r="C63" s="119">
        <v>51</v>
      </c>
      <c r="D63" s="120">
        <f>IF(ISERROR(B63-C63),"n/a",B63-C63)</f>
        <v>9</v>
      </c>
      <c r="E63" s="121">
        <f>IF(ISERROR(D63/C63),"n/a",(D63/C63))</f>
        <v>0.17647058823529413</v>
      </c>
      <c r="F63" s="122">
        <v>47</v>
      </c>
      <c r="G63" s="123">
        <v>20</v>
      </c>
      <c r="H63" s="124">
        <f>IF(ISERROR(F63-G63),"n/a",F63-G63)</f>
        <v>27</v>
      </c>
      <c r="I63" s="125">
        <f>IF(ISERROR(H63/G63),"n/a",(H63/G63))</f>
        <v>1.35</v>
      </c>
      <c r="J63" s="126">
        <v>2</v>
      </c>
      <c r="K63" s="127">
        <v>2</v>
      </c>
      <c r="L63" s="128">
        <f>IF(ISERROR(J63-K63),"n/a",J63-K63)</f>
        <v>0</v>
      </c>
      <c r="M63" s="129">
        <f>IF(ISERROR(L63/K63),"n/a",(L63/K63))</f>
        <v>0</v>
      </c>
      <c r="N63" s="143">
        <v>2</v>
      </c>
      <c r="O63" s="144">
        <v>2</v>
      </c>
      <c r="P63" s="145">
        <f>IF(ISERROR(N63-O63),"n/a",N63-O63)</f>
        <v>0</v>
      </c>
      <c r="Q63" s="295">
        <f>IF(ISERROR(P63/O63),"n/a",(P63/O63))</f>
        <v>0</v>
      </c>
      <c r="R63" s="146">
        <v>2</v>
      </c>
      <c r="S63" s="147">
        <v>2</v>
      </c>
      <c r="T63" s="148">
        <f>IF(ISERROR(R63-S63),"n/a",R63-S63)</f>
        <v>0</v>
      </c>
      <c r="U63" s="207">
        <f>IF(ISERROR(T63/S63),"n/a",(T63/S63))</f>
        <v>0</v>
      </c>
      <c r="V63" s="301"/>
    </row>
    <row r="64" spans="1:22" s="82" customFormat="1" ht="27.75" customHeight="1" x14ac:dyDescent="0.2">
      <c r="A64" s="193" t="s">
        <v>33</v>
      </c>
      <c r="B64" s="106">
        <f>B65</f>
        <v>10</v>
      </c>
      <c r="C64" s="107">
        <f>C65</f>
        <v>15</v>
      </c>
      <c r="D64" s="108">
        <f t="shared" ref="D64:D67" si="121">IF(ISERROR(B64-C64),"n/a",B64-C64)</f>
        <v>-5</v>
      </c>
      <c r="E64" s="109">
        <f t="shared" ref="E64:E67" si="122">IF(ISERROR(D64/C64),"n/a",(D64/C64))</f>
        <v>-0.33333333333333331</v>
      </c>
      <c r="F64" s="194">
        <f>F65</f>
        <v>9</v>
      </c>
      <c r="G64" s="195">
        <f>G65</f>
        <v>7</v>
      </c>
      <c r="H64" s="110">
        <f t="shared" ref="H64:H67" si="123">IF(ISERROR(F64-G64),"n/a",F64-G64)</f>
        <v>2</v>
      </c>
      <c r="I64" s="111">
        <f t="shared" ref="I64:I67" si="124">IF(ISERROR(H64/G64),"n/a",(H64/G64))</f>
        <v>0.2857142857142857</v>
      </c>
      <c r="J64" s="196">
        <f>J65</f>
        <v>1</v>
      </c>
      <c r="K64" s="197">
        <f>K65</f>
        <v>0</v>
      </c>
      <c r="L64" s="112">
        <f t="shared" ref="L64:L67" si="125">IF(ISERROR(J64-K64),"n/a",J64-K64)</f>
        <v>1</v>
      </c>
      <c r="M64" s="113" t="str">
        <f t="shared" ref="M64:M67" si="126">IF(ISERROR(L64/K64),"n/a",(L64/K64))</f>
        <v>n/a</v>
      </c>
      <c r="N64" s="198">
        <f>N65</f>
        <v>1</v>
      </c>
      <c r="O64" s="199">
        <f>O65</f>
        <v>0</v>
      </c>
      <c r="P64" s="114">
        <f t="shared" ref="P64:P69" si="127">IF(ISERROR(N64-O64),"n/a",N64-O64)</f>
        <v>1</v>
      </c>
      <c r="Q64" s="294" t="str">
        <f t="shared" ref="Q64:Q69" si="128">IF(ISERROR(P64/O64),"n/a",(P64/O64))</f>
        <v>n/a</v>
      </c>
      <c r="R64" s="200">
        <f>R65</f>
        <v>1</v>
      </c>
      <c r="S64" s="201">
        <f>S65</f>
        <v>0</v>
      </c>
      <c r="T64" s="142">
        <f t="shared" ref="T64:T69" si="129">IF(ISERROR(R64-S64),"n/a",R64-S64)</f>
        <v>1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10</v>
      </c>
      <c r="C65" s="119">
        <v>15</v>
      </c>
      <c r="D65" s="120">
        <f t="shared" si="121"/>
        <v>-5</v>
      </c>
      <c r="E65" s="121">
        <f t="shared" si="122"/>
        <v>-0.33333333333333331</v>
      </c>
      <c r="F65" s="122">
        <v>9</v>
      </c>
      <c r="G65" s="123">
        <v>7</v>
      </c>
      <c r="H65" s="124">
        <f t="shared" si="123"/>
        <v>2</v>
      </c>
      <c r="I65" s="125">
        <f t="shared" si="124"/>
        <v>0.2857142857142857</v>
      </c>
      <c r="J65" s="126">
        <v>1</v>
      </c>
      <c r="K65" s="127">
        <v>0</v>
      </c>
      <c r="L65" s="128">
        <f t="shared" si="125"/>
        <v>1</v>
      </c>
      <c r="M65" s="129" t="str">
        <f t="shared" si="126"/>
        <v>n/a</v>
      </c>
      <c r="N65" s="143">
        <v>1</v>
      </c>
      <c r="O65" s="144">
        <v>0</v>
      </c>
      <c r="P65" s="145">
        <f t="shared" si="127"/>
        <v>1</v>
      </c>
      <c r="Q65" s="295" t="str">
        <f t="shared" si="128"/>
        <v>n/a</v>
      </c>
      <c r="R65" s="146">
        <v>1</v>
      </c>
      <c r="S65" s="147">
        <v>0</v>
      </c>
      <c r="T65" s="148">
        <f t="shared" si="129"/>
        <v>1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135</v>
      </c>
      <c r="C66" s="65">
        <f>C67+C72+C70</f>
        <v>81</v>
      </c>
      <c r="D66" s="66">
        <f t="shared" si="121"/>
        <v>54</v>
      </c>
      <c r="E66" s="67">
        <f t="shared" si="122"/>
        <v>0.66666666666666663</v>
      </c>
      <c r="F66" s="68">
        <f>F67+F72+F70</f>
        <v>138</v>
      </c>
      <c r="G66" s="69">
        <f>G67+G72+G70</f>
        <v>76</v>
      </c>
      <c r="H66" s="70">
        <f t="shared" si="123"/>
        <v>62</v>
      </c>
      <c r="I66" s="71">
        <f t="shared" si="124"/>
        <v>0.81578947368421051</v>
      </c>
      <c r="J66" s="72">
        <f>J67+J72+J70</f>
        <v>46</v>
      </c>
      <c r="K66" s="73">
        <f>K67+K72+K70</f>
        <v>22</v>
      </c>
      <c r="L66" s="74">
        <f t="shared" si="125"/>
        <v>24</v>
      </c>
      <c r="M66" s="75">
        <f t="shared" si="126"/>
        <v>1.0909090909090908</v>
      </c>
      <c r="N66" s="76">
        <f>N67+N72+N70</f>
        <v>46</v>
      </c>
      <c r="O66" s="77">
        <f>O67+O72+O70</f>
        <v>21</v>
      </c>
      <c r="P66" s="78">
        <f t="shared" si="127"/>
        <v>25</v>
      </c>
      <c r="Q66" s="292">
        <f t="shared" si="128"/>
        <v>1.1904761904761905</v>
      </c>
      <c r="R66" s="136">
        <f>R67+R72+R70</f>
        <v>43</v>
      </c>
      <c r="S66" s="138">
        <f>S67+S72+S70</f>
        <v>20</v>
      </c>
      <c r="T66" s="139">
        <f t="shared" si="129"/>
        <v>23</v>
      </c>
      <c r="U66" s="204">
        <f t="shared" si="130"/>
        <v>1.1499999999999999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115</v>
      </c>
      <c r="C67" s="92">
        <f>SUM(C68:C69)</f>
        <v>73</v>
      </c>
      <c r="D67" s="93">
        <f t="shared" si="121"/>
        <v>42</v>
      </c>
      <c r="E67" s="94">
        <f t="shared" si="122"/>
        <v>0.57534246575342463</v>
      </c>
      <c r="F67" s="95">
        <f>SUM(F68:F69)</f>
        <v>119</v>
      </c>
      <c r="G67" s="96">
        <f>SUM(G68:G69)</f>
        <v>68</v>
      </c>
      <c r="H67" s="97">
        <f t="shared" si="123"/>
        <v>51</v>
      </c>
      <c r="I67" s="98">
        <f t="shared" si="124"/>
        <v>0.75</v>
      </c>
      <c r="J67" s="99">
        <f>SUM(J68:J69)</f>
        <v>44</v>
      </c>
      <c r="K67" s="100">
        <f>SUM(K68:K69)</f>
        <v>22</v>
      </c>
      <c r="L67" s="101">
        <f t="shared" si="125"/>
        <v>22</v>
      </c>
      <c r="M67" s="102">
        <f t="shared" si="126"/>
        <v>1</v>
      </c>
      <c r="N67" s="103">
        <f>SUM(N68:N69)</f>
        <v>44</v>
      </c>
      <c r="O67" s="104">
        <f>SUM(O68:O69)</f>
        <v>21</v>
      </c>
      <c r="P67" s="105">
        <f t="shared" si="127"/>
        <v>23</v>
      </c>
      <c r="Q67" s="293">
        <f t="shared" si="128"/>
        <v>1.0952380952380953</v>
      </c>
      <c r="R67" s="137">
        <f>SUM(R68:R69)</f>
        <v>42</v>
      </c>
      <c r="S67" s="140">
        <f>SUM(S68:S69)</f>
        <v>20</v>
      </c>
      <c r="T67" s="141">
        <f t="shared" si="129"/>
        <v>22</v>
      </c>
      <c r="U67" s="205">
        <f t="shared" si="130"/>
        <v>1.1000000000000001</v>
      </c>
      <c r="V67" s="301"/>
    </row>
    <row r="68" spans="1:22" s="82" customFormat="1" x14ac:dyDescent="0.2">
      <c r="A68" s="41" t="s">
        <v>20</v>
      </c>
      <c r="B68" s="268">
        <v>113</v>
      </c>
      <c r="C68" s="269">
        <v>71</v>
      </c>
      <c r="D68" s="270">
        <f>IF(ISERROR(B68-C68),"n/a",B68-C68)</f>
        <v>42</v>
      </c>
      <c r="E68" s="271">
        <f>IF(ISERROR(D68/C68),"n/a",(D68/C68))</f>
        <v>0.59154929577464788</v>
      </c>
      <c r="F68" s="272">
        <v>116</v>
      </c>
      <c r="G68" s="273">
        <v>66</v>
      </c>
      <c r="H68" s="274">
        <f>IF(ISERROR(F68-G68),"n/a",F68-G68)</f>
        <v>50</v>
      </c>
      <c r="I68" s="275">
        <f>IF(ISERROR(H68/G68),"n/a",(H68/G68))</f>
        <v>0.75757575757575757</v>
      </c>
      <c r="J68" s="276">
        <v>44</v>
      </c>
      <c r="K68" s="277">
        <v>21</v>
      </c>
      <c r="L68" s="278">
        <f>IF(ISERROR(J68-K68),"n/a",J68-K68)</f>
        <v>23</v>
      </c>
      <c r="M68" s="279">
        <f>IF(ISERROR(L68/K68),"n/a",(L68/K68))</f>
        <v>1.0952380952380953</v>
      </c>
      <c r="N68" s="284">
        <v>44</v>
      </c>
      <c r="O68" s="285">
        <v>20</v>
      </c>
      <c r="P68" s="286">
        <f t="shared" si="127"/>
        <v>24</v>
      </c>
      <c r="Q68" s="296">
        <f t="shared" si="128"/>
        <v>1.2</v>
      </c>
      <c r="R68" s="287">
        <v>42</v>
      </c>
      <c r="S68" s="288">
        <v>19</v>
      </c>
      <c r="T68" s="289">
        <f t="shared" si="129"/>
        <v>23</v>
      </c>
      <c r="U68" s="290">
        <f t="shared" si="130"/>
        <v>1.2105263157894737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2</v>
      </c>
      <c r="H69" s="124">
        <f>IF(ISERROR(F69-G69),"n/a",F69-G69)</f>
        <v>1</v>
      </c>
      <c r="I69" s="125">
        <f>IF(ISERROR(H69/G69),"n/a",(H69/G69))</f>
        <v>0.5</v>
      </c>
      <c r="J69" s="126">
        <v>0</v>
      </c>
      <c r="K69" s="127">
        <v>1</v>
      </c>
      <c r="L69" s="128">
        <f>IF(ISERROR(J69-K69),"n/a",J69-K69)</f>
        <v>-1</v>
      </c>
      <c r="M69" s="129">
        <f>IF(ISERROR(L69/K69),"n/a",(L69/K69))</f>
        <v>-1</v>
      </c>
      <c r="N69" s="103">
        <v>0</v>
      </c>
      <c r="O69" s="104">
        <v>1</v>
      </c>
      <c r="P69" s="105">
        <f t="shared" si="127"/>
        <v>-1</v>
      </c>
      <c r="Q69" s="293">
        <f t="shared" si="128"/>
        <v>-1</v>
      </c>
      <c r="R69" s="137">
        <v>0</v>
      </c>
      <c r="S69" s="140">
        <v>1</v>
      </c>
      <c r="T69" s="141">
        <f t="shared" si="129"/>
        <v>-1</v>
      </c>
      <c r="U69" s="205">
        <f t="shared" si="130"/>
        <v>-1</v>
      </c>
      <c r="V69" s="301"/>
    </row>
    <row r="70" spans="1:22" s="82" customFormat="1" ht="27.75" customHeight="1" x14ac:dyDescent="0.2">
      <c r="A70" s="193" t="s">
        <v>30</v>
      </c>
      <c r="B70" s="106">
        <f>B71</f>
        <v>18</v>
      </c>
      <c r="C70" s="107">
        <f>C71</f>
        <v>7</v>
      </c>
      <c r="D70" s="108">
        <f>IF(ISERROR(B70-C70),"n/a",B70-C70)</f>
        <v>11</v>
      </c>
      <c r="E70" s="109">
        <f>IF(ISERROR(D70/C70),"n/a",(D70/C70))</f>
        <v>1.5714285714285714</v>
      </c>
      <c r="F70" s="194">
        <f>F71</f>
        <v>18</v>
      </c>
      <c r="G70" s="195">
        <f>G71</f>
        <v>7</v>
      </c>
      <c r="H70" s="110">
        <f>IF(ISERROR(F70-G70),"n/a",F70-G70)</f>
        <v>11</v>
      </c>
      <c r="I70" s="111">
        <f>IF(ISERROR(H70/G70),"n/a",(H70/G70))</f>
        <v>1.5714285714285714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2</v>
      </c>
      <c r="O70" s="199">
        <f>O71</f>
        <v>0</v>
      </c>
      <c r="P70" s="114">
        <f>IF(ISERROR(N70-O70),"n/a",N70-O70)</f>
        <v>2</v>
      </c>
      <c r="Q70" s="294" t="str">
        <f>IF(ISERROR(P70/O70),"n/a",(P70/O70))</f>
        <v>n/a</v>
      </c>
      <c r="R70" s="200">
        <f>R71</f>
        <v>1</v>
      </c>
      <c r="S70" s="201">
        <f>S71</f>
        <v>0</v>
      </c>
      <c r="T70" s="142">
        <f>IF(ISERROR(R70-S70),"n/a",R70-S70)</f>
        <v>1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18</v>
      </c>
      <c r="C71" s="119">
        <v>7</v>
      </c>
      <c r="D71" s="120">
        <f>IF(ISERROR(B71-C71),"n/a",B71-C71)</f>
        <v>11</v>
      </c>
      <c r="E71" s="121">
        <f>IF(ISERROR(D71/C71),"n/a",(D71/C71))</f>
        <v>1.5714285714285714</v>
      </c>
      <c r="F71" s="122">
        <v>18</v>
      </c>
      <c r="G71" s="123">
        <v>7</v>
      </c>
      <c r="H71" s="124">
        <f>IF(ISERROR(F71-G71),"n/a",F71-G71)</f>
        <v>11</v>
      </c>
      <c r="I71" s="125">
        <f>IF(ISERROR(H71/G71),"n/a",(H71/G71))</f>
        <v>1.5714285714285714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2</v>
      </c>
      <c r="O71" s="144">
        <v>0</v>
      </c>
      <c r="P71" s="145">
        <f>IF(ISERROR(N71-O71),"n/a",N71-O71)</f>
        <v>2</v>
      </c>
      <c r="Q71" s="295" t="str">
        <f>IF(ISERROR(P71/O71),"n/a",(P71/O71))</f>
        <v>n/a</v>
      </c>
      <c r="R71" s="146">
        <v>1</v>
      </c>
      <c r="S71" s="147">
        <v>0</v>
      </c>
      <c r="T71" s="148">
        <f>IF(ISERROR(R71-S71),"n/a",R71-S71)</f>
        <v>1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1</v>
      </c>
      <c r="D72" s="108">
        <f t="shared" ref="D72:D73" si="131">IF(ISERROR(B72-C72),"n/a",B72-C72)</f>
        <v>1</v>
      </c>
      <c r="E72" s="109">
        <f t="shared" ref="E72:E73" si="132">IF(ISERROR(D72/C72),"n/a",(D72/C72))</f>
        <v>1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1</v>
      </c>
      <c r="D73" s="120">
        <f t="shared" si="131"/>
        <v>1</v>
      </c>
      <c r="E73" s="121">
        <f t="shared" si="132"/>
        <v>1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1826</v>
      </c>
      <c r="C74" s="65">
        <f>SUM(C75:C75)</f>
        <v>1679</v>
      </c>
      <c r="D74" s="66">
        <f>IF(ISERROR(B74-C74),"n/a",B74-C74)</f>
        <v>147</v>
      </c>
      <c r="E74" s="67">
        <f>IF(ISERROR(D74/C74),"n/a",(D74/C74))</f>
        <v>8.7552114353782018E-2</v>
      </c>
      <c r="F74" s="68">
        <f>SUM(F75:F75)</f>
        <v>834</v>
      </c>
      <c r="G74" s="69">
        <f>SUM(G75:G75)</f>
        <v>763</v>
      </c>
      <c r="H74" s="70">
        <f>IF(ISERROR(F74-G74),"n/a",F74-G74)</f>
        <v>71</v>
      </c>
      <c r="I74" s="71">
        <f>IF(ISERROR(H74/G74),"n/a",(H74/G74))</f>
        <v>9.3053735255570119E-2</v>
      </c>
      <c r="J74" s="72">
        <f>SUM(J75:J75)</f>
        <v>256</v>
      </c>
      <c r="K74" s="73">
        <f>SUM(K75:K75)</f>
        <v>267</v>
      </c>
      <c r="L74" s="74">
        <f>IF(ISERROR(J74-K74),"n/a",J74-K74)</f>
        <v>-11</v>
      </c>
      <c r="M74" s="75">
        <f>IF(ISERROR(L74/K74),"n/a",(L74/K74))</f>
        <v>-4.1198501872659173E-2</v>
      </c>
      <c r="N74" s="76">
        <f>SUM(N75:N75)</f>
        <v>249</v>
      </c>
      <c r="O74" s="77">
        <f>SUM(O75:O75)</f>
        <v>260</v>
      </c>
      <c r="P74" s="78">
        <f>IF(ISERROR(N74-O74),"n/a",N74-O74)</f>
        <v>-11</v>
      </c>
      <c r="Q74" s="292">
        <f>IF(ISERROR(P74/O74),"n/a",(P74/O74))</f>
        <v>-4.230769230769231E-2</v>
      </c>
      <c r="R74" s="136">
        <f>SUM(R75:R75)</f>
        <v>243</v>
      </c>
      <c r="S74" s="138">
        <f>SUM(S75:S75)</f>
        <v>255</v>
      </c>
      <c r="T74" s="139">
        <f>IF(ISERROR(R74-S74),"n/a",R74-S74)</f>
        <v>-12</v>
      </c>
      <c r="U74" s="204">
        <f>IF(ISERROR(T74/S74),"n/a",(T74/S74))</f>
        <v>-4.7058823529411764E-2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1826</v>
      </c>
      <c r="C75" s="65">
        <f>C76+C81+C79</f>
        <v>1679</v>
      </c>
      <c r="D75" s="66">
        <f t="shared" ref="D75:D86" si="141">IF(ISERROR(B75-C75),"n/a",B75-C75)</f>
        <v>147</v>
      </c>
      <c r="E75" s="67">
        <f t="shared" ref="E75:E86" si="142">IF(ISERROR(D75/C75),"n/a",(D75/C75))</f>
        <v>8.7552114353782018E-2</v>
      </c>
      <c r="F75" s="68">
        <f>F76+F81+F79</f>
        <v>834</v>
      </c>
      <c r="G75" s="69">
        <f>G76+G81+G79</f>
        <v>763</v>
      </c>
      <c r="H75" s="70">
        <f t="shared" ref="H75:H86" si="143">IF(ISERROR(F75-G75),"n/a",F75-G75)</f>
        <v>71</v>
      </c>
      <c r="I75" s="71">
        <f t="shared" ref="I75:I86" si="144">IF(ISERROR(H75/G75),"n/a",(H75/G75))</f>
        <v>9.3053735255570119E-2</v>
      </c>
      <c r="J75" s="72">
        <f>J76+J81+J79</f>
        <v>256</v>
      </c>
      <c r="K75" s="73">
        <f>K76+K81+K79</f>
        <v>267</v>
      </c>
      <c r="L75" s="74">
        <f t="shared" ref="L75:L86" si="145">IF(ISERROR(J75-K75),"n/a",J75-K75)</f>
        <v>-11</v>
      </c>
      <c r="M75" s="75">
        <f t="shared" ref="M75:M86" si="146">IF(ISERROR(L75/K75),"n/a",(L75/K75))</f>
        <v>-4.1198501872659173E-2</v>
      </c>
      <c r="N75" s="76">
        <f>N76+N81+N79</f>
        <v>249</v>
      </c>
      <c r="O75" s="77">
        <f>O76+O81+O79</f>
        <v>260</v>
      </c>
      <c r="P75" s="78">
        <f t="shared" ref="P75:P86" si="147">IF(ISERROR(N75-O75),"n/a",N75-O75)</f>
        <v>-11</v>
      </c>
      <c r="Q75" s="292">
        <f t="shared" ref="Q75:Q86" si="148">IF(ISERROR(P75/O75),"n/a",(P75/O75))</f>
        <v>-4.230769230769231E-2</v>
      </c>
      <c r="R75" s="136">
        <f>R76+R81+R79</f>
        <v>243</v>
      </c>
      <c r="S75" s="138">
        <f>S76+S81+S79</f>
        <v>255</v>
      </c>
      <c r="T75" s="139">
        <f t="shared" ref="T75:T86" si="149">IF(ISERROR(R75-S75),"n/a",R75-S75)</f>
        <v>-12</v>
      </c>
      <c r="U75" s="204">
        <f t="shared" ref="U75:U86" si="150">IF(ISERROR(T75/S75),"n/a",(T75/S75))</f>
        <v>-4.7058823529411764E-2</v>
      </c>
      <c r="V75" s="300"/>
    </row>
    <row r="76" spans="1:22" ht="27.75" customHeight="1" x14ac:dyDescent="0.2">
      <c r="A76" s="192" t="s">
        <v>31</v>
      </c>
      <c r="B76" s="91">
        <f>SUM(B77:B78)</f>
        <v>1532</v>
      </c>
      <c r="C76" s="92">
        <f>SUM(C77:C78)</f>
        <v>1381</v>
      </c>
      <c r="D76" s="93">
        <f t="shared" si="141"/>
        <v>151</v>
      </c>
      <c r="E76" s="94">
        <f t="shared" si="142"/>
        <v>0.10934105720492397</v>
      </c>
      <c r="F76" s="95">
        <f>SUM(F77:F78)</f>
        <v>723</v>
      </c>
      <c r="G76" s="96">
        <f>SUM(G77:G78)</f>
        <v>653</v>
      </c>
      <c r="H76" s="97">
        <f t="shared" si="143"/>
        <v>70</v>
      </c>
      <c r="I76" s="98">
        <f t="shared" si="144"/>
        <v>0.10719754977029096</v>
      </c>
      <c r="J76" s="99">
        <f>SUM(J77:J78)</f>
        <v>241</v>
      </c>
      <c r="K76" s="100">
        <f>SUM(K77:K78)</f>
        <v>248</v>
      </c>
      <c r="L76" s="101">
        <f t="shared" si="145"/>
        <v>-7</v>
      </c>
      <c r="M76" s="102">
        <f t="shared" si="146"/>
        <v>-2.8225806451612902E-2</v>
      </c>
      <c r="N76" s="103">
        <f>SUM(N77:N78)</f>
        <v>234</v>
      </c>
      <c r="O76" s="104">
        <f>SUM(O77:O78)</f>
        <v>243</v>
      </c>
      <c r="P76" s="105">
        <f t="shared" si="147"/>
        <v>-9</v>
      </c>
      <c r="Q76" s="293">
        <f t="shared" si="148"/>
        <v>-3.7037037037037035E-2</v>
      </c>
      <c r="R76" s="137">
        <f>SUM(R77:R78)</f>
        <v>229</v>
      </c>
      <c r="S76" s="140">
        <f>SUM(S77:S78)</f>
        <v>238</v>
      </c>
      <c r="T76" s="141">
        <f t="shared" si="149"/>
        <v>-9</v>
      </c>
      <c r="U76" s="205">
        <f t="shared" si="150"/>
        <v>-3.7815126050420166E-2</v>
      </c>
    </row>
    <row r="77" spans="1:22" ht="12.75" customHeight="1" x14ac:dyDescent="0.2">
      <c r="A77" s="41" t="s">
        <v>20</v>
      </c>
      <c r="B77" s="268">
        <v>1499</v>
      </c>
      <c r="C77" s="269">
        <v>1366</v>
      </c>
      <c r="D77" s="270">
        <f>IF(ISERROR(B77-C77),"n/a",B77-C77)</f>
        <v>133</v>
      </c>
      <c r="E77" s="271">
        <f>IF(ISERROR(D77/C77),"n/a",(D77/C77))</f>
        <v>9.7364568081991218E-2</v>
      </c>
      <c r="F77" s="272">
        <v>714</v>
      </c>
      <c r="G77" s="273">
        <v>648</v>
      </c>
      <c r="H77" s="274">
        <f>IF(ISERROR(F77-G77),"n/a",F77-G77)</f>
        <v>66</v>
      </c>
      <c r="I77" s="275">
        <f>IF(ISERROR(H77/G77),"n/a",(H77/G77))</f>
        <v>0.10185185185185185</v>
      </c>
      <c r="J77" s="276">
        <v>238</v>
      </c>
      <c r="K77" s="277">
        <v>247</v>
      </c>
      <c r="L77" s="278">
        <f>IF(ISERROR(J77-K77),"n/a",J77-K77)</f>
        <v>-9</v>
      </c>
      <c r="M77" s="279">
        <f>IF(ISERROR(L77/K77),"n/a",(L77/K77))</f>
        <v>-3.643724696356275E-2</v>
      </c>
      <c r="N77" s="284">
        <v>231</v>
      </c>
      <c r="O77" s="285">
        <v>242</v>
      </c>
      <c r="P77" s="286">
        <f t="shared" ref="P77:P78" si="151">IF(ISERROR(N77-O77),"n/a",N77-O77)</f>
        <v>-11</v>
      </c>
      <c r="Q77" s="296">
        <f t="shared" ref="Q77:Q78" si="152">IF(ISERROR(P77/O77),"n/a",(P77/O77))</f>
        <v>-4.5454545454545456E-2</v>
      </c>
      <c r="R77" s="287">
        <v>226</v>
      </c>
      <c r="S77" s="288">
        <v>237</v>
      </c>
      <c r="T77" s="289">
        <f t="shared" ref="T77:T78" si="153">IF(ISERROR(R77-S77),"n/a",R77-S77)</f>
        <v>-11</v>
      </c>
      <c r="U77" s="290">
        <f t="shared" ref="U77:U78" si="154">IF(ISERROR(T77/S77),"n/a",(T77/S77))</f>
        <v>-4.6413502109704644E-2</v>
      </c>
    </row>
    <row r="78" spans="1:22" ht="12.75" customHeight="1" x14ac:dyDescent="0.2">
      <c r="A78" s="231" t="s">
        <v>23</v>
      </c>
      <c r="B78" s="232">
        <v>33</v>
      </c>
      <c r="C78" s="233">
        <v>15</v>
      </c>
      <c r="D78" s="234">
        <f>IF(ISERROR(B78-C78),"n/a",B78-C78)</f>
        <v>18</v>
      </c>
      <c r="E78" s="235">
        <f>IF(ISERROR(D78/C78),"n/a",(D78/C78))</f>
        <v>1.2</v>
      </c>
      <c r="F78" s="236">
        <v>9</v>
      </c>
      <c r="G78" s="237">
        <v>5</v>
      </c>
      <c r="H78" s="238">
        <f>IF(ISERROR(F78-G78),"n/a",F78-G78)</f>
        <v>4</v>
      </c>
      <c r="I78" s="239">
        <f>IF(ISERROR(H78/G78),"n/a",(H78/G78))</f>
        <v>0.8</v>
      </c>
      <c r="J78" s="240">
        <v>3</v>
      </c>
      <c r="K78" s="241">
        <v>1</v>
      </c>
      <c r="L78" s="242">
        <f>IF(ISERROR(J78-K78),"n/a",J78-K78)</f>
        <v>2</v>
      </c>
      <c r="M78" s="243">
        <f>IF(ISERROR(L78/K78),"n/a",(L78/K78))</f>
        <v>2</v>
      </c>
      <c r="N78" s="103">
        <v>3</v>
      </c>
      <c r="O78" s="104">
        <v>1</v>
      </c>
      <c r="P78" s="105">
        <f t="shared" si="151"/>
        <v>2</v>
      </c>
      <c r="Q78" s="293">
        <f t="shared" si="152"/>
        <v>2</v>
      </c>
      <c r="R78" s="137">
        <v>3</v>
      </c>
      <c r="S78" s="140">
        <v>1</v>
      </c>
      <c r="T78" s="141">
        <f t="shared" si="153"/>
        <v>2</v>
      </c>
      <c r="U78" s="205">
        <f t="shared" si="154"/>
        <v>2</v>
      </c>
    </row>
    <row r="79" spans="1:22" ht="27.75" customHeight="1" x14ac:dyDescent="0.2">
      <c r="A79" s="193" t="s">
        <v>30</v>
      </c>
      <c r="B79" s="106">
        <f>B80</f>
        <v>276</v>
      </c>
      <c r="C79" s="107">
        <f>C80</f>
        <v>281</v>
      </c>
      <c r="D79" s="108">
        <f>IF(ISERROR(B79-C79),"n/a",B79-C79)</f>
        <v>-5</v>
      </c>
      <c r="E79" s="109">
        <f>IF(ISERROR(D79/C79),"n/a",(D79/C79))</f>
        <v>-1.7793594306049824E-2</v>
      </c>
      <c r="F79" s="194">
        <f>F80</f>
        <v>104</v>
      </c>
      <c r="G79" s="195">
        <f>G80</f>
        <v>106</v>
      </c>
      <c r="H79" s="110">
        <f>IF(ISERROR(F79-G79),"n/a",F79-G79)</f>
        <v>-2</v>
      </c>
      <c r="I79" s="111">
        <f>IF(ISERROR(H79/G79),"n/a",(H79/G79))</f>
        <v>-1.8867924528301886E-2</v>
      </c>
      <c r="J79" s="196">
        <f>J80</f>
        <v>14</v>
      </c>
      <c r="K79" s="197">
        <f>K80</f>
        <v>19</v>
      </c>
      <c r="L79" s="112">
        <f>IF(ISERROR(J79-K79),"n/a",J79-K79)</f>
        <v>-5</v>
      </c>
      <c r="M79" s="113">
        <f>IF(ISERROR(L79/K79),"n/a",(L79/K79))</f>
        <v>-0.26315789473684209</v>
      </c>
      <c r="N79" s="198">
        <f>N80</f>
        <v>14</v>
      </c>
      <c r="O79" s="199">
        <f>O80</f>
        <v>17</v>
      </c>
      <c r="P79" s="114">
        <f>IF(ISERROR(N79-O79),"n/a",N79-O79)</f>
        <v>-3</v>
      </c>
      <c r="Q79" s="294">
        <f>IF(ISERROR(P79/O79),"n/a",(P79/O79))</f>
        <v>-0.17647058823529413</v>
      </c>
      <c r="R79" s="200">
        <f>R80</f>
        <v>13</v>
      </c>
      <c r="S79" s="201">
        <f>S80</f>
        <v>17</v>
      </c>
      <c r="T79" s="142">
        <f>IF(ISERROR(R79-S79),"n/a",R79-S79)</f>
        <v>-4</v>
      </c>
      <c r="U79" s="206">
        <f>IF(ISERROR(T79/S79),"n/a",(T79/S79))</f>
        <v>-0.23529411764705882</v>
      </c>
    </row>
    <row r="80" spans="1:22" s="82" customFormat="1" x14ac:dyDescent="0.2">
      <c r="A80" s="41" t="s">
        <v>20</v>
      </c>
      <c r="B80" s="118">
        <v>276</v>
      </c>
      <c r="C80" s="119">
        <v>281</v>
      </c>
      <c r="D80" s="120">
        <f>IF(ISERROR(B80-C80),"n/a",B80-C80)</f>
        <v>-5</v>
      </c>
      <c r="E80" s="121">
        <f>IF(ISERROR(D80/C80),"n/a",(D80/C80))</f>
        <v>-1.7793594306049824E-2</v>
      </c>
      <c r="F80" s="122">
        <v>104</v>
      </c>
      <c r="G80" s="123">
        <v>106</v>
      </c>
      <c r="H80" s="124">
        <f>IF(ISERROR(F80-G80),"n/a",F80-G80)</f>
        <v>-2</v>
      </c>
      <c r="I80" s="125">
        <f>IF(ISERROR(H80/G80),"n/a",(H80/G80))</f>
        <v>-1.8867924528301886E-2</v>
      </c>
      <c r="J80" s="126">
        <v>14</v>
      </c>
      <c r="K80" s="127">
        <v>19</v>
      </c>
      <c r="L80" s="128">
        <f>IF(ISERROR(J80-K80),"n/a",J80-K80)</f>
        <v>-5</v>
      </c>
      <c r="M80" s="129">
        <f>IF(ISERROR(L80/K80),"n/a",(L80/K80))</f>
        <v>-0.26315789473684209</v>
      </c>
      <c r="N80" s="143">
        <v>14</v>
      </c>
      <c r="O80" s="144">
        <v>17</v>
      </c>
      <c r="P80" s="145">
        <f>IF(ISERROR(N80-O80),"n/a",N80-O80)</f>
        <v>-3</v>
      </c>
      <c r="Q80" s="295">
        <f>IF(ISERROR(P80/O80),"n/a",(P80/O80))</f>
        <v>-0.17647058823529413</v>
      </c>
      <c r="R80" s="146">
        <v>13</v>
      </c>
      <c r="S80" s="147">
        <v>17</v>
      </c>
      <c r="T80" s="148">
        <f>IF(ISERROR(R80-S80),"n/a",R80-S80)</f>
        <v>-4</v>
      </c>
      <c r="U80" s="207">
        <f>IF(ISERROR(T80/S80),"n/a",(T80/S80))</f>
        <v>-0.23529411764705882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7</v>
      </c>
      <c r="G81" s="195">
        <f>G82</f>
        <v>4</v>
      </c>
      <c r="H81" s="110">
        <f t="shared" si="143"/>
        <v>3</v>
      </c>
      <c r="I81" s="111">
        <f t="shared" si="144"/>
        <v>0.75</v>
      </c>
      <c r="J81" s="196">
        <f>J82</f>
        <v>1</v>
      </c>
      <c r="K81" s="197">
        <f>K82</f>
        <v>0</v>
      </c>
      <c r="L81" s="112">
        <f t="shared" si="145"/>
        <v>1</v>
      </c>
      <c r="M81" s="113" t="str">
        <f t="shared" si="146"/>
        <v>n/a</v>
      </c>
      <c r="N81" s="198">
        <f>N82</f>
        <v>1</v>
      </c>
      <c r="O81" s="199">
        <f>O82</f>
        <v>0</v>
      </c>
      <c r="P81" s="114">
        <f t="shared" si="147"/>
        <v>1</v>
      </c>
      <c r="Q81" s="294" t="str">
        <f t="shared" si="148"/>
        <v>n/a</v>
      </c>
      <c r="R81" s="200">
        <f>R82</f>
        <v>1</v>
      </c>
      <c r="S81" s="201">
        <f>S82</f>
        <v>0</v>
      </c>
      <c r="T81" s="142">
        <f t="shared" si="149"/>
        <v>1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7</v>
      </c>
      <c r="G82" s="219">
        <v>4</v>
      </c>
      <c r="H82" s="220">
        <f t="shared" si="143"/>
        <v>3</v>
      </c>
      <c r="I82" s="221">
        <f t="shared" si="144"/>
        <v>0.75</v>
      </c>
      <c r="J82" s="222">
        <v>1</v>
      </c>
      <c r="K82" s="223">
        <v>0</v>
      </c>
      <c r="L82" s="224">
        <f t="shared" si="145"/>
        <v>1</v>
      </c>
      <c r="M82" s="225" t="str">
        <f t="shared" si="146"/>
        <v>n/a</v>
      </c>
      <c r="N82" s="226">
        <v>1</v>
      </c>
      <c r="O82" s="227">
        <v>0</v>
      </c>
      <c r="P82" s="228">
        <f t="shared" si="147"/>
        <v>1</v>
      </c>
      <c r="Q82" s="297" t="str">
        <f t="shared" si="148"/>
        <v>n/a</v>
      </c>
      <c r="R82" s="149">
        <v>1</v>
      </c>
      <c r="S82" s="150">
        <v>0</v>
      </c>
      <c r="T82" s="151">
        <f t="shared" si="149"/>
        <v>1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296</v>
      </c>
      <c r="C83" s="65">
        <f>C84+C91</f>
        <v>311</v>
      </c>
      <c r="D83" s="66">
        <f t="shared" si="141"/>
        <v>-15</v>
      </c>
      <c r="E83" s="67">
        <f t="shared" si="142"/>
        <v>-4.8231511254019289E-2</v>
      </c>
      <c r="F83" s="68">
        <f>F84+F91</f>
        <v>286</v>
      </c>
      <c r="G83" s="69">
        <f>G84+G91</f>
        <v>244</v>
      </c>
      <c r="H83" s="70">
        <f t="shared" si="143"/>
        <v>42</v>
      </c>
      <c r="I83" s="71">
        <f t="shared" si="144"/>
        <v>0.1721311475409836</v>
      </c>
      <c r="J83" s="72">
        <f>J84+J91</f>
        <v>55</v>
      </c>
      <c r="K83" s="73">
        <f>K84+K91</f>
        <v>51</v>
      </c>
      <c r="L83" s="74">
        <f t="shared" si="145"/>
        <v>4</v>
      </c>
      <c r="M83" s="75">
        <f t="shared" si="146"/>
        <v>7.8431372549019607E-2</v>
      </c>
      <c r="N83" s="76">
        <f>N84+N91</f>
        <v>55</v>
      </c>
      <c r="O83" s="77">
        <f>O84+O91</f>
        <v>51</v>
      </c>
      <c r="P83" s="78">
        <f t="shared" si="147"/>
        <v>4</v>
      </c>
      <c r="Q83" s="292">
        <f t="shared" si="148"/>
        <v>7.8431372549019607E-2</v>
      </c>
      <c r="R83" s="136">
        <f>R84+R91</f>
        <v>55</v>
      </c>
      <c r="S83" s="138">
        <f>S84+S91</f>
        <v>50</v>
      </c>
      <c r="T83" s="139">
        <f t="shared" si="149"/>
        <v>5</v>
      </c>
      <c r="U83" s="204">
        <f t="shared" si="150"/>
        <v>0.1</v>
      </c>
      <c r="V83" s="299"/>
    </row>
    <row r="84" spans="1:22" ht="20.25" customHeight="1" thickBot="1" x14ac:dyDescent="0.25">
      <c r="A84" s="79" t="s">
        <v>7</v>
      </c>
      <c r="B84" s="64">
        <f>B85+B89+B87</f>
        <v>202</v>
      </c>
      <c r="C84" s="65">
        <f>C85+C89+C87</f>
        <v>237</v>
      </c>
      <c r="D84" s="66">
        <f t="shared" si="141"/>
        <v>-35</v>
      </c>
      <c r="E84" s="67">
        <f t="shared" si="142"/>
        <v>-0.14767932489451477</v>
      </c>
      <c r="F84" s="68">
        <f>F85+F89+F87</f>
        <v>197</v>
      </c>
      <c r="G84" s="69">
        <f>G85+G89+G87</f>
        <v>174</v>
      </c>
      <c r="H84" s="70">
        <f t="shared" si="143"/>
        <v>23</v>
      </c>
      <c r="I84" s="71">
        <f t="shared" si="144"/>
        <v>0.13218390804597702</v>
      </c>
      <c r="J84" s="72">
        <f>J85+J89+J87</f>
        <v>40</v>
      </c>
      <c r="K84" s="73">
        <f>K85+K89+K87</f>
        <v>30</v>
      </c>
      <c r="L84" s="74">
        <f t="shared" si="145"/>
        <v>10</v>
      </c>
      <c r="M84" s="75">
        <f t="shared" si="146"/>
        <v>0.33333333333333331</v>
      </c>
      <c r="N84" s="76">
        <f>N85+N89+N87</f>
        <v>40</v>
      </c>
      <c r="O84" s="77">
        <f>O85+O89+O87</f>
        <v>30</v>
      </c>
      <c r="P84" s="78">
        <f t="shared" si="147"/>
        <v>10</v>
      </c>
      <c r="Q84" s="292">
        <f t="shared" si="148"/>
        <v>0.33333333333333331</v>
      </c>
      <c r="R84" s="136">
        <f>R85+R89+R87</f>
        <v>40</v>
      </c>
      <c r="S84" s="138">
        <f>S85+S89+S87</f>
        <v>30</v>
      </c>
      <c r="T84" s="139">
        <f t="shared" si="149"/>
        <v>10</v>
      </c>
      <c r="U84" s="204">
        <f t="shared" si="150"/>
        <v>0.33333333333333331</v>
      </c>
    </row>
    <row r="85" spans="1:22" ht="27.75" customHeight="1" x14ac:dyDescent="0.2">
      <c r="A85" s="192" t="s">
        <v>31</v>
      </c>
      <c r="B85" s="91">
        <f>B86</f>
        <v>189</v>
      </c>
      <c r="C85" s="93">
        <f>C86</f>
        <v>220</v>
      </c>
      <c r="D85" s="93">
        <f t="shared" si="141"/>
        <v>-31</v>
      </c>
      <c r="E85" s="94">
        <f t="shared" si="142"/>
        <v>-0.1409090909090909</v>
      </c>
      <c r="F85" s="95">
        <f>F86</f>
        <v>187</v>
      </c>
      <c r="G85" s="97">
        <f>G86</f>
        <v>161</v>
      </c>
      <c r="H85" s="97">
        <f t="shared" si="143"/>
        <v>26</v>
      </c>
      <c r="I85" s="98">
        <f t="shared" si="144"/>
        <v>0.16149068322981366</v>
      </c>
      <c r="J85" s="99">
        <f>J86</f>
        <v>40</v>
      </c>
      <c r="K85" s="101">
        <f>K86</f>
        <v>30</v>
      </c>
      <c r="L85" s="101">
        <f t="shared" si="145"/>
        <v>10</v>
      </c>
      <c r="M85" s="102">
        <f t="shared" si="146"/>
        <v>0.33333333333333331</v>
      </c>
      <c r="N85" s="103">
        <f>N86</f>
        <v>40</v>
      </c>
      <c r="O85" s="286">
        <f>O86</f>
        <v>30</v>
      </c>
      <c r="P85" s="105">
        <f t="shared" si="147"/>
        <v>10</v>
      </c>
      <c r="Q85" s="293">
        <f t="shared" si="148"/>
        <v>0.33333333333333331</v>
      </c>
      <c r="R85" s="137">
        <f>R86</f>
        <v>40</v>
      </c>
      <c r="S85" s="141">
        <f>S86</f>
        <v>30</v>
      </c>
      <c r="T85" s="141">
        <f t="shared" si="149"/>
        <v>10</v>
      </c>
      <c r="U85" s="205">
        <f t="shared" si="150"/>
        <v>0.33333333333333331</v>
      </c>
    </row>
    <row r="86" spans="1:22" x14ac:dyDescent="0.2">
      <c r="A86" s="41" t="s">
        <v>20</v>
      </c>
      <c r="B86" s="268">
        <v>189</v>
      </c>
      <c r="C86" s="269">
        <v>220</v>
      </c>
      <c r="D86" s="202">
        <f t="shared" si="141"/>
        <v>-31</v>
      </c>
      <c r="E86" s="267">
        <f t="shared" si="142"/>
        <v>-0.1409090909090909</v>
      </c>
      <c r="F86" s="308">
        <v>187</v>
      </c>
      <c r="G86" s="304">
        <v>161</v>
      </c>
      <c r="H86" s="304">
        <f t="shared" si="143"/>
        <v>26</v>
      </c>
      <c r="I86" s="305">
        <f t="shared" si="144"/>
        <v>0.16149068322981366</v>
      </c>
      <c r="J86" s="276">
        <v>40</v>
      </c>
      <c r="K86" s="306">
        <v>30</v>
      </c>
      <c r="L86" s="306">
        <f t="shared" si="145"/>
        <v>10</v>
      </c>
      <c r="M86" s="307">
        <f t="shared" si="146"/>
        <v>0.33333333333333331</v>
      </c>
      <c r="N86" s="309">
        <v>40</v>
      </c>
      <c r="O86" s="286">
        <v>30</v>
      </c>
      <c r="P86" s="286">
        <f t="shared" si="147"/>
        <v>10</v>
      </c>
      <c r="Q86" s="296">
        <f t="shared" si="148"/>
        <v>0.33333333333333331</v>
      </c>
      <c r="R86" s="310">
        <v>40</v>
      </c>
      <c r="S86" s="289">
        <v>30</v>
      </c>
      <c r="T86" s="289">
        <f t="shared" si="149"/>
        <v>10</v>
      </c>
      <c r="U86" s="290">
        <f t="shared" si="150"/>
        <v>0.33333333333333331</v>
      </c>
    </row>
    <row r="87" spans="1:22" s="83" customFormat="1" ht="27.75" customHeight="1" x14ac:dyDescent="0.2">
      <c r="A87" s="193" t="s">
        <v>30</v>
      </c>
      <c r="B87" s="106">
        <f>B88</f>
        <v>7</v>
      </c>
      <c r="C87" s="107">
        <f>C88</f>
        <v>10</v>
      </c>
      <c r="D87" s="108">
        <f>IF(ISERROR(B87-C87),"n/a",B87-C87)</f>
        <v>-3</v>
      </c>
      <c r="E87" s="109">
        <f>IF(ISERROR(D87/C87),"n/a",(D87/C87))</f>
        <v>-0.3</v>
      </c>
      <c r="F87" s="194">
        <f>F88</f>
        <v>5</v>
      </c>
      <c r="G87" s="195">
        <f>G88</f>
        <v>7</v>
      </c>
      <c r="H87" s="110">
        <f>IF(ISERROR(F87-G87),"n/a",F87-G87)</f>
        <v>-2</v>
      </c>
      <c r="I87" s="111">
        <f>IF(ISERROR(H87/G87),"n/a",(H87/G87))</f>
        <v>-0.2857142857142857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7</v>
      </c>
      <c r="C88" s="119">
        <v>10</v>
      </c>
      <c r="D88" s="120">
        <f>IF(ISERROR(B88-C88),"n/a",B88-C88)</f>
        <v>-3</v>
      </c>
      <c r="E88" s="121">
        <f>IF(ISERROR(D88/C88),"n/a",(D88/C88))</f>
        <v>-0.3</v>
      </c>
      <c r="F88" s="122">
        <v>5</v>
      </c>
      <c r="G88" s="123">
        <v>7</v>
      </c>
      <c r="H88" s="124">
        <f>IF(ISERROR(F88-G88),"n/a",F88-G88)</f>
        <v>-2</v>
      </c>
      <c r="I88" s="125">
        <f>IF(ISERROR(H88/G88),"n/a",(H88/G88))</f>
        <v>-0.2857142857142857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6</v>
      </c>
      <c r="C89" s="107">
        <f>C90</f>
        <v>7</v>
      </c>
      <c r="D89" s="108">
        <f t="shared" ref="D89:D92" si="155">IF(ISERROR(B89-C89),"n/a",B89-C89)</f>
        <v>-1</v>
      </c>
      <c r="E89" s="109">
        <f t="shared" ref="E89:E92" si="156">IF(ISERROR(D89/C89),"n/a",(D89/C89))</f>
        <v>-0.14285714285714285</v>
      </c>
      <c r="F89" s="194">
        <f>F90</f>
        <v>5</v>
      </c>
      <c r="G89" s="195">
        <f>G90</f>
        <v>6</v>
      </c>
      <c r="H89" s="110">
        <f t="shared" ref="H89:H92" si="157">IF(ISERROR(F89-G89),"n/a",F89-G89)</f>
        <v>-1</v>
      </c>
      <c r="I89" s="111">
        <f t="shared" ref="I89:I92" si="158">IF(ISERROR(H89/G89),"n/a",(H89/G89))</f>
        <v>-0.16666666666666666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6</v>
      </c>
      <c r="C90" s="119">
        <v>7</v>
      </c>
      <c r="D90" s="120">
        <f t="shared" si="155"/>
        <v>-1</v>
      </c>
      <c r="E90" s="121">
        <f t="shared" si="156"/>
        <v>-0.14285714285714285</v>
      </c>
      <c r="F90" s="122">
        <v>5</v>
      </c>
      <c r="G90" s="123">
        <v>6</v>
      </c>
      <c r="H90" s="124">
        <f t="shared" si="157"/>
        <v>-1</v>
      </c>
      <c r="I90" s="125">
        <f t="shared" si="158"/>
        <v>-0.16666666666666666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94</v>
      </c>
      <c r="C91" s="65">
        <f>C92+C97+C95</f>
        <v>74</v>
      </c>
      <c r="D91" s="66">
        <f t="shared" si="155"/>
        <v>20</v>
      </c>
      <c r="E91" s="67">
        <f t="shared" si="156"/>
        <v>0.27027027027027029</v>
      </c>
      <c r="F91" s="68">
        <f>F92+F97+F95</f>
        <v>89</v>
      </c>
      <c r="G91" s="69">
        <f>G92+G97+G95</f>
        <v>70</v>
      </c>
      <c r="H91" s="70">
        <f t="shared" si="157"/>
        <v>19</v>
      </c>
      <c r="I91" s="71">
        <f t="shared" si="158"/>
        <v>0.27142857142857141</v>
      </c>
      <c r="J91" s="72">
        <f>J92+J97+J95</f>
        <v>15</v>
      </c>
      <c r="K91" s="73">
        <f>K92+K97+K95</f>
        <v>21</v>
      </c>
      <c r="L91" s="74">
        <f t="shared" si="159"/>
        <v>-6</v>
      </c>
      <c r="M91" s="75">
        <f t="shared" si="160"/>
        <v>-0.2857142857142857</v>
      </c>
      <c r="N91" s="76">
        <f>N92+N97+N95</f>
        <v>15</v>
      </c>
      <c r="O91" s="77">
        <f>O92+O97+O95</f>
        <v>21</v>
      </c>
      <c r="P91" s="78">
        <f t="shared" si="161"/>
        <v>-6</v>
      </c>
      <c r="Q91" s="292">
        <f t="shared" si="162"/>
        <v>-0.2857142857142857</v>
      </c>
      <c r="R91" s="136">
        <f>R92+R97+R95</f>
        <v>15</v>
      </c>
      <c r="S91" s="138">
        <f>S92+S97+S95</f>
        <v>20</v>
      </c>
      <c r="T91" s="139">
        <f t="shared" si="163"/>
        <v>-5</v>
      </c>
      <c r="U91" s="204">
        <f t="shared" si="164"/>
        <v>-0.25</v>
      </c>
      <c r="V91" s="300"/>
    </row>
    <row r="92" spans="1:22" ht="27.75" customHeight="1" x14ac:dyDescent="0.2">
      <c r="A92" s="192" t="s">
        <v>31</v>
      </c>
      <c r="B92" s="91">
        <f>SUM(B93:B94)</f>
        <v>92</v>
      </c>
      <c r="C92" s="92">
        <f>SUM(C93:C94)</f>
        <v>72</v>
      </c>
      <c r="D92" s="93">
        <f t="shared" si="155"/>
        <v>20</v>
      </c>
      <c r="E92" s="94">
        <f t="shared" si="156"/>
        <v>0.27777777777777779</v>
      </c>
      <c r="F92" s="95">
        <f>SUM(F93:F94)</f>
        <v>87</v>
      </c>
      <c r="G92" s="96">
        <f>SUM(G93:G94)</f>
        <v>70</v>
      </c>
      <c r="H92" s="97">
        <f t="shared" si="157"/>
        <v>17</v>
      </c>
      <c r="I92" s="98">
        <f t="shared" si="158"/>
        <v>0.24285714285714285</v>
      </c>
      <c r="J92" s="99">
        <f>SUM(J93:J94)</f>
        <v>15</v>
      </c>
      <c r="K92" s="100">
        <f>SUM(K93:K94)</f>
        <v>21</v>
      </c>
      <c r="L92" s="101">
        <f t="shared" si="159"/>
        <v>-6</v>
      </c>
      <c r="M92" s="102">
        <f t="shared" si="160"/>
        <v>-0.2857142857142857</v>
      </c>
      <c r="N92" s="103">
        <f>SUM(N93:N94)</f>
        <v>15</v>
      </c>
      <c r="O92" s="104">
        <f>SUM(O93:O94)</f>
        <v>21</v>
      </c>
      <c r="P92" s="105">
        <f t="shared" si="161"/>
        <v>-6</v>
      </c>
      <c r="Q92" s="293">
        <f t="shared" si="162"/>
        <v>-0.2857142857142857</v>
      </c>
      <c r="R92" s="137">
        <f>SUM(R93:R94)</f>
        <v>15</v>
      </c>
      <c r="S92" s="140">
        <f>SUM(S93:S94)</f>
        <v>20</v>
      </c>
      <c r="T92" s="141">
        <f t="shared" si="163"/>
        <v>-5</v>
      </c>
      <c r="U92" s="205">
        <f t="shared" si="164"/>
        <v>-0.25</v>
      </c>
    </row>
    <row r="93" spans="1:22" x14ac:dyDescent="0.2">
      <c r="A93" s="41" t="s">
        <v>20</v>
      </c>
      <c r="B93" s="268">
        <v>87</v>
      </c>
      <c r="C93" s="269">
        <v>71</v>
      </c>
      <c r="D93" s="270">
        <f>IF(ISERROR(B93-C93),"n/a",B93-C93)</f>
        <v>16</v>
      </c>
      <c r="E93" s="271">
        <f>IF(ISERROR(D93/C93),"n/a",(D93/C93))</f>
        <v>0.22535211267605634</v>
      </c>
      <c r="F93" s="272">
        <v>83</v>
      </c>
      <c r="G93" s="273">
        <v>68</v>
      </c>
      <c r="H93" s="274">
        <v>0</v>
      </c>
      <c r="I93" s="275">
        <f>IF(ISERROR(H93/G93),"n/a",(H93/G93))</f>
        <v>0</v>
      </c>
      <c r="J93" s="276">
        <v>15</v>
      </c>
      <c r="K93" s="277">
        <v>20</v>
      </c>
      <c r="L93" s="278">
        <f>IF(ISERROR(J93-K93),"n/a",J93-K93)</f>
        <v>-5</v>
      </c>
      <c r="M93" s="279">
        <f>IF(ISERROR(L93/K93),"n/a",(L93/K93))</f>
        <v>-0.25</v>
      </c>
      <c r="N93" s="284">
        <v>15</v>
      </c>
      <c r="O93" s="285">
        <v>20</v>
      </c>
      <c r="P93" s="286">
        <f t="shared" si="161"/>
        <v>-5</v>
      </c>
      <c r="Q93" s="296">
        <f t="shared" si="162"/>
        <v>-0.25</v>
      </c>
      <c r="R93" s="287">
        <v>15</v>
      </c>
      <c r="S93" s="288">
        <v>19</v>
      </c>
      <c r="T93" s="289">
        <f t="shared" si="163"/>
        <v>-4</v>
      </c>
      <c r="U93" s="290">
        <f t="shared" si="164"/>
        <v>-0.21052631578947367</v>
      </c>
    </row>
    <row r="94" spans="1:22" x14ac:dyDescent="0.2">
      <c r="A94" s="41" t="s">
        <v>23</v>
      </c>
      <c r="B94" s="118">
        <v>5</v>
      </c>
      <c r="C94" s="119">
        <v>1</v>
      </c>
      <c r="D94" s="120">
        <f>IF(ISERROR(B94-C94),"n/a",B94-C94)</f>
        <v>4</v>
      </c>
      <c r="E94" s="121">
        <f>IF(ISERROR(D94/C94),"n/a",(D94/C94))</f>
        <v>4</v>
      </c>
      <c r="F94" s="122">
        <v>4</v>
      </c>
      <c r="G94" s="123">
        <v>2</v>
      </c>
      <c r="H94" s="124">
        <f>IF(ISERROR(F94-G94),"n/a",F94-G94)</f>
        <v>2</v>
      </c>
      <c r="I94" s="125">
        <f>IF(ISERROR(H94/G94),"n/a",(H94/G94))</f>
        <v>1</v>
      </c>
      <c r="J94" s="126">
        <v>0</v>
      </c>
      <c r="K94" s="127">
        <v>1</v>
      </c>
      <c r="L94" s="128">
        <f>IF(ISERROR(J94-K94),"n/a",J94-K94)</f>
        <v>-1</v>
      </c>
      <c r="M94" s="129">
        <f>IF(ISERROR(L94/K94),"n/a",(L94/K94))</f>
        <v>-1</v>
      </c>
      <c r="N94" s="103">
        <v>0</v>
      </c>
      <c r="O94" s="104">
        <v>1</v>
      </c>
      <c r="P94" s="105">
        <f t="shared" si="161"/>
        <v>-1</v>
      </c>
      <c r="Q94" s="293">
        <f t="shared" si="162"/>
        <v>-1</v>
      </c>
      <c r="R94" s="137">
        <v>0</v>
      </c>
      <c r="S94" s="140">
        <v>1</v>
      </c>
      <c r="T94" s="141">
        <f t="shared" si="163"/>
        <v>-1</v>
      </c>
      <c r="U94" s="205">
        <f t="shared" si="164"/>
        <v>-1</v>
      </c>
    </row>
    <row r="95" spans="1:22" ht="27.75" customHeight="1" x14ac:dyDescent="0.2">
      <c r="A95" s="193" t="s">
        <v>30</v>
      </c>
      <c r="B95" s="106">
        <f>B96</f>
        <v>2</v>
      </c>
      <c r="C95" s="107">
        <f>C96</f>
        <v>1</v>
      </c>
      <c r="D95" s="108">
        <f>IF(ISERROR(B95-C95),"n/a",B95-C95)</f>
        <v>1</v>
      </c>
      <c r="E95" s="109">
        <f>IF(ISERROR(D95/C95),"n/a",(D95/C95))</f>
        <v>1</v>
      </c>
      <c r="F95" s="194">
        <f>F96</f>
        <v>2</v>
      </c>
      <c r="G95" s="195">
        <f>G96</f>
        <v>0</v>
      </c>
      <c r="H95" s="110">
        <f>IF(ISERROR(F95-G95),"n/a",F95-G95)</f>
        <v>2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2</v>
      </c>
      <c r="C96" s="119">
        <v>1</v>
      </c>
      <c r="D96" s="120">
        <f>IF(ISERROR(B96-C96),"n/a",B96-C96)</f>
        <v>1</v>
      </c>
      <c r="E96" s="121">
        <f>IF(ISERROR(D96/C96),"n/a",(D96/C96))</f>
        <v>1</v>
      </c>
      <c r="F96" s="122">
        <v>2</v>
      </c>
      <c r="G96" s="123">
        <v>0</v>
      </c>
      <c r="H96" s="124">
        <f>IF(ISERROR(F96-G96),"n/a",F96-G96)</f>
        <v>2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1</v>
      </c>
      <c r="D97" s="108">
        <f t="shared" ref="D97:D98" si="165">IF(ISERROR(B97-C97),"n/a",B97-C97)</f>
        <v>-1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1</v>
      </c>
      <c r="D98" s="130">
        <f t="shared" si="165"/>
        <v>-1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10/24/2020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Fall 2020</v>
      </c>
      <c r="B3" s="377"/>
      <c r="C3" s="377"/>
      <c r="D3" s="377"/>
      <c r="E3" s="36"/>
    </row>
    <row r="4" spans="1:5" ht="15.75" x14ac:dyDescent="0.25">
      <c r="A4" s="378" t="str">
        <f>Summary!A4</f>
        <v>as of Saturday, October 24,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Fall 2020</v>
      </c>
      <c r="C7" s="366" t="str">
        <f>Summary!C6</f>
        <v>Fall 2019</v>
      </c>
      <c r="D7" s="417" t="s">
        <v>1</v>
      </c>
      <c r="E7" s="35"/>
    </row>
    <row r="8" spans="1:5" ht="15.75" x14ac:dyDescent="0.2">
      <c r="A8" s="420"/>
      <c r="B8" s="87" t="str">
        <f>(Summary!B7)</f>
        <v>as of 10/24/20</v>
      </c>
      <c r="C8" s="353" t="str">
        <f>Summary!C7</f>
        <v>as of 10/24/19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0.65607109879963066</v>
      </c>
      <c r="C10" s="10">
        <f>IF(ISERROR(Summary!C48/Summary!C10),"n/a",Summary!C48/Summary!C10)</f>
        <v>0.5661611724998844</v>
      </c>
      <c r="D10" s="12">
        <f>IF(ISERROR(B10-C10),"n/a",B10-C10)</f>
        <v>8.9909926299746257E-2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0.22405967418458184</v>
      </c>
      <c r="C11" s="10">
        <f>IF(ISERROR(Summary!C67/Summary!C48),"n/a",Summary!C67/Summary!C48)</f>
        <v>0.23065615940549589</v>
      </c>
      <c r="D11" s="12">
        <f>IF(ISERROR(B11-C11),"n/a",B11-C11)</f>
        <v>-6.5964852209140501E-3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0.16593364061785298</v>
      </c>
      <c r="C12" s="10">
        <f>IF(ISERROR(Summary!C110/Summary!C48),"n/a",Summary!C110/Summary!C48)</f>
        <v>0.18868155649013924</v>
      </c>
      <c r="D12" s="12">
        <f>IF(ISERROR(B12-C12),"n/a",B12-C12)</f>
        <v>-2.2747915872286251E-2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0.74057788944723613</v>
      </c>
      <c r="C13" s="10">
        <f>IF(ISERROR(Summary!C110/Summary!C67),"n/a",Summary!C110/Summary!C67)</f>
        <v>0.81802088865285894</v>
      </c>
      <c r="D13" s="12">
        <f>IF(ISERROR(B13-C13),"n/a",B13-C13)</f>
        <v>-7.7442999205622809E-2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0.98303647158608987</v>
      </c>
      <c r="C14" s="10">
        <f>IF(ISERROR(Summary!C129/Summary!C110), "n/a",Summary!C129/Summary!C110)</f>
        <v>0.99004544470893741</v>
      </c>
      <c r="D14" s="12">
        <f>IF(ISERROR(B14-C14),"n/a",B14-C14)</f>
        <v>-7.0089731228475394E-3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0.76470588235294112</v>
      </c>
      <c r="C16" s="10">
        <f>IF(ISERROR(Summary!C53/Summary!C15),"n/a",Summary!C53/Summary!C15)</f>
        <v>0.69096005606166788</v>
      </c>
      <c r="D16" s="12">
        <f>IF(ISERROR(B16-C16),"n/a",B16-C16)</f>
        <v>7.3745826291273242E-2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6.0501296456352639E-2</v>
      </c>
      <c r="C17" s="10">
        <f>IF(ISERROR(Summary!C72/Summary!C53),"n/a",Summary!C72/Summary!C53)</f>
        <v>6.3894523326572014E-2</v>
      </c>
      <c r="D17" s="12">
        <f>IF(ISERROR(B17-C17),"n/a",B17-C17)</f>
        <v>-3.3932268702193749E-3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2.1607605877268798E-2</v>
      </c>
      <c r="C18" s="10">
        <f>IF(ISERROR(Summary!C115/Summary!C53),"n/a",Summary!C115/Summary!C53)</f>
        <v>3.5496957403651115E-2</v>
      </c>
      <c r="D18" s="12">
        <f>IF(ISERROR(B18-C18),"n/a",B18-C18)</f>
        <v>-1.3889351526382317E-2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0.35714285714285715</v>
      </c>
      <c r="C19" s="10">
        <f>IF(ISERROR(Summary!C115/Summary!C72),"n/a",Summary!C115/Summary!C72)</f>
        <v>0.55555555555555558</v>
      </c>
      <c r="D19" s="12">
        <f>IF(ISERROR(B19-C19),"n/a",B19-C19)</f>
        <v>-0.19841269841269843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0.92</v>
      </c>
      <c r="C20" s="10">
        <f>IF(ISERROR(Summary!C134/Summary!C115), "n/a",Summary!C134/Summary!C115)</f>
        <v>0.94285714285714284</v>
      </c>
      <c r="D20" s="12">
        <f>IF(ISERROR(B20-C20),"n/a",B20-C20)</f>
        <v>-2.2857142857142798E-2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0.70984568572049556</v>
      </c>
      <c r="C22" s="10">
        <f>IF(ISERROR(Summary!C51/Summary!C13),"n/a",Summary!C51/Summary!C13)</f>
        <v>0.57997103248499893</v>
      </c>
      <c r="D22" s="12">
        <f>IF(ISERROR(B22-C22),"n/a",B22-C22)</f>
        <v>0.12987465323549663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8.0220453153704838E-2</v>
      </c>
      <c r="C23" s="10">
        <f>IF(ISERROR(Summary!C70/Summary!C51),"n/a",Summary!C70/Summary!C51)</f>
        <v>9.4541562611487689E-2</v>
      </c>
      <c r="D23" s="12">
        <f>IF(ISERROR(B23-C23),"n/a",B23-C23)</f>
        <v>-1.4321109457782852E-2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3.5517452541334968E-2</v>
      </c>
      <c r="C24" s="10">
        <f>IF(ISERROR(Summary!C113/Summary!C51),"n/a",Summary!C113/Summary!C51)</f>
        <v>5.4584373885123084E-2</v>
      </c>
      <c r="D24" s="12">
        <f>IF(ISERROR(B24-C24),"n/a",B24-C24)</f>
        <v>-1.9066921343788117E-2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0.44274809160305345</v>
      </c>
      <c r="C25" s="10">
        <f>IF(ISERROR(Summary!C113/Summary!C70),"n/a",Summary!C113/Summary!C70)</f>
        <v>0.57735849056603772</v>
      </c>
      <c r="D25" s="12">
        <f>IF(ISERROR(B25-C25),"n/a",B25-C25)</f>
        <v>-0.13461039896298427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0.97413793103448276</v>
      </c>
      <c r="C26" s="10">
        <f>IF(ISERROR(Summary!C132/Summary!C113), "n/a",Summary!C132/Summary!C113)</f>
        <v>0.9673202614379085</v>
      </c>
      <c r="D26" s="12">
        <f>IF(ISERROR(B26-C26),"n/a",B26-C26)</f>
        <v>6.8176695965742606E-3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0.66440101954120645</v>
      </c>
      <c r="C28" s="10">
        <f>IF(ISERROR(Summary!C47/Summary!C9),"n/a",Summary!C47/Summary!C9)</f>
        <v>0.5711054566016398</v>
      </c>
      <c r="D28" s="12">
        <f>IF(ISERROR(B28-C28),"n/a",B28-C28)</f>
        <v>9.3295562939566645E-2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0.20399464133479478</v>
      </c>
      <c r="C29" s="10">
        <f>IF(ISERROR(Summary!C66/Summary!C47),"n/a",Summary!C66/Summary!C47)</f>
        <v>0.21135077793493634</v>
      </c>
      <c r="D29" s="12">
        <f>IF(ISERROR(B29-C29),"n/a",B29-C29)</f>
        <v>-7.3561366001415607E-3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0.1478808914870296</v>
      </c>
      <c r="C30" s="10">
        <f>IF(ISERROR(Summary!C109/Summary!C47),"n/a",Summary!C109/Summary!C47)</f>
        <v>0.17004950495049506</v>
      </c>
      <c r="D30" s="12">
        <f>IF(ISERROR(B30-C30),"n/a",B30-C30)</f>
        <v>-2.2168613463465464E-2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0.72492537313432837</v>
      </c>
      <c r="C31" s="10">
        <f>IF(ISERROR(Summary!C109/Summary!C66),"n/a",Summary!C109/Summary!C66)</f>
        <v>0.80458423958507608</v>
      </c>
      <c r="D31" s="12">
        <f>IF(ISERROR(B31-C31),"n/a",B31-C31)</f>
        <v>-7.9658866450747712E-2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0.98249948527897879</v>
      </c>
      <c r="C32" s="11">
        <f>IF(ISERROR(Summary!C128/Summary!C109), "n/a",Summary!C128/Summary!C109)</f>
        <v>0.98897899771262221</v>
      </c>
      <c r="D32" s="13">
        <f>IF(ISERROR(B32-C32),"n/a",B32-C32)</f>
        <v>-6.4795124336434196E-3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Fall 2020</v>
      </c>
      <c r="C35" s="367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10/24/20</v>
      </c>
      <c r="C36" s="353" t="str">
        <f>Summary!C7</f>
        <v>as of 10/24/19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0.65673994193280794</v>
      </c>
      <c r="C39" s="10">
        <f>IF(ISERROR(Summary!C56/Summary!C18),"n/a",Summary!C56/Summary!C18)</f>
        <v>0.68069776260902537</v>
      </c>
      <c r="D39" s="12">
        <f>IF(ISERROR(B39-C39),"n/a",B39-C39)</f>
        <v>-2.3957820676217434E-2</v>
      </c>
    </row>
    <row r="40" spans="1:4" ht="15" x14ac:dyDescent="0.2">
      <c r="A40" s="14" t="s">
        <v>14</v>
      </c>
      <c r="B40" s="10">
        <f>IF(ISERROR(Summary!B75/Summary!B56),"n/a",Summary!B75/Summary!B56)</f>
        <v>0.30756599722116962</v>
      </c>
      <c r="C40" s="10">
        <f>IF(ISERROR(Summary!C75/Summary!C56),"n/a",Summary!C75/Summary!C56)</f>
        <v>0.32590529247910865</v>
      </c>
      <c r="D40" s="12">
        <f>IF(ISERROR(B40-C40),"n/a",B40-C40)</f>
        <v>-1.8339295257939037E-2</v>
      </c>
    </row>
    <row r="41" spans="1:4" ht="15" x14ac:dyDescent="0.2">
      <c r="A41" s="14" t="s">
        <v>15</v>
      </c>
      <c r="B41" s="10">
        <f>IF(ISERROR(Summary!B118/Summary!B56),"n/a",Summary!B118/Summary!B56)</f>
        <v>0.24327396741189844</v>
      </c>
      <c r="C41" s="10">
        <f>IF(ISERROR(Summary!C118/Summary!C56),"n/a",Summary!C118/Summary!C56)</f>
        <v>0.24512534818941503</v>
      </c>
      <c r="D41" s="12">
        <f>IF(ISERROR(B41-C41),"n/a",B41-C41)</f>
        <v>-1.8513807775165925E-3</v>
      </c>
    </row>
    <row r="42" spans="1:4" ht="15" x14ac:dyDescent="0.2">
      <c r="A42" s="14" t="s">
        <v>16</v>
      </c>
      <c r="B42" s="10">
        <f>IF(ISERROR(Summary!B118/Summary!B75),"n/a",Summary!B118/Summary!B75)</f>
        <v>0.79096509240246404</v>
      </c>
      <c r="C42" s="10">
        <f>IF(ISERROR(Summary!C118/Summary!C75),"n/a",Summary!C118/Summary!C75)</f>
        <v>0.75213675213675213</v>
      </c>
      <c r="D42" s="12">
        <f>IF(ISERROR(B42-C42),"n/a",B42-C42)</f>
        <v>3.8828340265711914E-2</v>
      </c>
    </row>
    <row r="43" spans="1:4" ht="15" x14ac:dyDescent="0.2">
      <c r="A43" s="14" t="s">
        <v>17</v>
      </c>
      <c r="B43" s="10">
        <f>IF(ISERROR(Summary!B137/Summary!B118), "n/a",Summary!B137/Summary!B118)</f>
        <v>0.9610591900311527</v>
      </c>
      <c r="C43" s="10">
        <f>IF(ISERROR(Summary!C137/Summary!C118), "n/a",Summary!C137/Summary!C118)</f>
        <v>0.97897727272727275</v>
      </c>
      <c r="D43" s="12">
        <f>IF(ISERROR(B43-C43),"n/a",B43-C43)</f>
        <v>-1.7918082696120052E-2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0.49122807017543857</v>
      </c>
      <c r="C45" s="10">
        <f>IF(ISERROR(Summary!C57/Summary!C19),"n/a",Summary!C57/Summary!C19)</f>
        <v>0.62231759656652363</v>
      </c>
      <c r="D45" s="12">
        <f t="shared" ref="D45:D49" si="0">IF(ISERROR(B45-C45),"n/a",B45-C45)</f>
        <v>-0.13108952639108506</v>
      </c>
    </row>
    <row r="46" spans="1:4" ht="15" x14ac:dyDescent="0.2">
      <c r="A46" s="14" t="s">
        <v>14</v>
      </c>
      <c r="B46" s="10">
        <f>IF(ISERROR(Summary!B76/Summary!B57),"n/a",Summary!B76/Summary!B57)</f>
        <v>0.26785714285714285</v>
      </c>
      <c r="C46" s="10">
        <f>IF(ISERROR(Summary!C76/Summary!C57),"n/a",Summary!C76/Summary!C57)</f>
        <v>0.31034482758620691</v>
      </c>
      <c r="D46" s="12">
        <f t="shared" si="0"/>
        <v>-4.2487684729064057E-2</v>
      </c>
    </row>
    <row r="47" spans="1:4" ht="15" x14ac:dyDescent="0.2">
      <c r="A47" s="14" t="s">
        <v>15</v>
      </c>
      <c r="B47" s="10">
        <f>IF(ISERROR(Summary!B119/Summary!B57),"n/a",Summary!B119/Summary!B57)</f>
        <v>0.16071428571428573</v>
      </c>
      <c r="C47" s="10">
        <f>IF(ISERROR(Summary!C119/Summary!C57),"n/a",Summary!C119/Summary!C57)</f>
        <v>0.23448275862068965</v>
      </c>
      <c r="D47" s="12">
        <f t="shared" si="0"/>
        <v>-7.3768472906403926E-2</v>
      </c>
    </row>
    <row r="48" spans="1:4" ht="15" x14ac:dyDescent="0.2">
      <c r="A48" s="14" t="s">
        <v>16</v>
      </c>
      <c r="B48" s="10">
        <f>IF(ISERROR(Summary!B119/Summary!B76),"n/a",Summary!B119/Summary!B76)</f>
        <v>0.6</v>
      </c>
      <c r="C48" s="10">
        <f>IF(ISERROR(Summary!C119/Summary!C76),"n/a",Summary!C119/Summary!C76)</f>
        <v>0.75555555555555554</v>
      </c>
      <c r="D48" s="12">
        <f t="shared" si="0"/>
        <v>-0.15555555555555556</v>
      </c>
    </row>
    <row r="49" spans="1:4" ht="15" x14ac:dyDescent="0.2">
      <c r="A49" s="23" t="s">
        <v>17</v>
      </c>
      <c r="B49" s="10">
        <f>IF(ISERROR(Summary!B138/Summary!B119), "n/a",Summary!B138/Summary!B119)</f>
        <v>1</v>
      </c>
      <c r="C49" s="10">
        <f>IF(ISERROR(Summary!C138/Summary!C119), "n/a",Summary!C138/Summary!C119)</f>
        <v>0.97058823529411764</v>
      </c>
      <c r="D49" s="12">
        <f t="shared" si="0"/>
        <v>2.9411764705882359E-2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0.33536585365853661</v>
      </c>
      <c r="C51" s="10">
        <f>IF(ISERROR(Summary!C62/Summary!C24),"n/a",Summary!C62/Summary!C24)</f>
        <v>0.39610389610389612</v>
      </c>
      <c r="D51" s="12">
        <f>IF(ISERROR(B51-C51),"n/a",B51-C51)</f>
        <v>-6.0738042445359519E-2</v>
      </c>
    </row>
    <row r="52" spans="1:4" ht="15" x14ac:dyDescent="0.2">
      <c r="A52" s="14" t="s">
        <v>14</v>
      </c>
      <c r="B52" s="10">
        <f>IF(ISERROR(Summary!B81/Summary!B62),"n/a",Summary!B81/Summary!B62)</f>
        <v>0.21818181818181817</v>
      </c>
      <c r="C52" s="10">
        <f>IF(ISERROR(Summary!C81/Summary!C62),"n/a",Summary!C81/Summary!C62)</f>
        <v>0.13114754098360656</v>
      </c>
      <c r="D52" s="12">
        <f>IF(ISERROR(B52-C52),"n/a",B52-C52)</f>
        <v>8.7034277198211607E-2</v>
      </c>
    </row>
    <row r="53" spans="1:4" ht="15" x14ac:dyDescent="0.2">
      <c r="A53" s="14" t="s">
        <v>15</v>
      </c>
      <c r="B53" s="10">
        <f>IF(ISERROR(Summary!B124/Summary!B62),"n/a",Summary!B124/Summary!B62)</f>
        <v>9.0909090909090912E-2</v>
      </c>
      <c r="C53" s="10">
        <f>IF(ISERROR(Summary!C124/Summary!C62),"n/a",Summary!C124/Summary!C62)</f>
        <v>4.9180327868852458E-2</v>
      </c>
      <c r="D53" s="12">
        <f>IF(ISERROR(B53-C53),"n/a",B53-C53)</f>
        <v>4.1728763040238454E-2</v>
      </c>
    </row>
    <row r="54" spans="1:4" ht="15" x14ac:dyDescent="0.2">
      <c r="A54" s="14" t="s">
        <v>16</v>
      </c>
      <c r="B54" s="10">
        <f>IF(ISERROR(Summary!B124/Summary!B81),"n/a",Summary!B124/Summary!B81)</f>
        <v>0.41666666666666669</v>
      </c>
      <c r="C54" s="10">
        <f>IF(ISERROR(Summary!C124/Summary!C81),"n/a",Summary!C124/Summary!C81)</f>
        <v>0.375</v>
      </c>
      <c r="D54" s="12">
        <f>IF(ISERROR(B54-C54),"n/a",B54-C54)</f>
        <v>4.1666666666666685E-2</v>
      </c>
    </row>
    <row r="55" spans="1:4" ht="15" x14ac:dyDescent="0.2">
      <c r="A55" s="14" t="s">
        <v>17</v>
      </c>
      <c r="B55" s="10">
        <f>IF(ISERROR(Summary!B143/Summary!B124), "n/a",Summary!B143/Summary!B124)</f>
        <v>1</v>
      </c>
      <c r="C55" s="10">
        <f>IF(ISERROR(Summary!C143/Summary!C124), "n/a",Summary!C143/Summary!C124)</f>
        <v>1</v>
      </c>
      <c r="D55" s="12">
        <f>IF(ISERROR(B55-C55),"n/a",B55-C55)</f>
        <v>0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0.76747311827956988</v>
      </c>
      <c r="C57" s="10">
        <f>IF(ISERROR(Summary!C59/Summary!C21),"n/a",Summary!C59/Summary!C21)</f>
        <v>0.79413561392791687</v>
      </c>
      <c r="D57" s="12">
        <f>IF(ISERROR(B57-C57),"n/a",B57-C57)</f>
        <v>-2.6662495648346995E-2</v>
      </c>
    </row>
    <row r="58" spans="1:4" ht="15" x14ac:dyDescent="0.2">
      <c r="A58" s="14" t="s">
        <v>14</v>
      </c>
      <c r="B58" s="10">
        <f>IF(ISERROR(Summary!B78/Summary!B59),"n/a",Summary!B78/Summary!B59)</f>
        <v>0.19439579684763572</v>
      </c>
      <c r="C58" s="10">
        <f>IF(ISERROR(Summary!C78/Summary!C59),"n/a",Summary!C78/Summary!C59)</f>
        <v>0.25384615384615383</v>
      </c>
      <c r="D58" s="12">
        <f>IF(ISERROR(B58-C58),"n/a",B58-C58)</f>
        <v>-5.9450356998518111E-2</v>
      </c>
    </row>
    <row r="59" spans="1:4" ht="15" x14ac:dyDescent="0.2">
      <c r="A59" s="14" t="s">
        <v>15</v>
      </c>
      <c r="B59" s="10">
        <f>IF(ISERROR(Summary!B121/Summary!B59),"n/a",Summary!B121/Summary!B59)</f>
        <v>0.11033274956217162</v>
      </c>
      <c r="C59" s="10">
        <f>IF(ISERROR(Summary!C121/Summary!C59),"n/a",Summary!C121/Summary!C59)</f>
        <v>0.16153846153846155</v>
      </c>
      <c r="D59" s="12">
        <f>IF(ISERROR(B59-C59),"n/a",B59-C59)</f>
        <v>-5.1205711976289925E-2</v>
      </c>
    </row>
    <row r="60" spans="1:4" ht="15" x14ac:dyDescent="0.2">
      <c r="A60" s="14" t="s">
        <v>16</v>
      </c>
      <c r="B60" s="10">
        <f>IF(ISERROR(Summary!B121/Summary!B78),"n/a",Summary!B121/Summary!B78)</f>
        <v>0.56756756756756754</v>
      </c>
      <c r="C60" s="10">
        <f>IF(ISERROR(Summary!C121/Summary!C78),"n/a",Summary!C121/Summary!C78)</f>
        <v>0.63636363636363635</v>
      </c>
      <c r="D60" s="12">
        <f>IF(ISERROR(B60-C60),"n/a",B60-C60)</f>
        <v>-6.879606879606881E-2</v>
      </c>
    </row>
    <row r="61" spans="1:4" ht="15" x14ac:dyDescent="0.2">
      <c r="A61" s="14" t="s">
        <v>17</v>
      </c>
      <c r="B61" s="10">
        <f>IF(ISERROR(Summary!B140/Summary!B121), "n/a",Summary!B140/Summary!B121)</f>
        <v>0.91269841269841268</v>
      </c>
      <c r="C61" s="10">
        <f>IF(ISERROR(Summary!C140/Summary!C121), "n/a",Summary!C140/Summary!C121)</f>
        <v>0.96666666666666667</v>
      </c>
      <c r="D61" s="12">
        <f>IF(ISERROR(B61-C61),"n/a",B61-C61)</f>
        <v>-5.3968253968253999E-2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0.66068759342301941</v>
      </c>
      <c r="C63" s="10">
        <f>IF(ISERROR(Summary!C54/Summary!C16),"n/a",Summary!C54/Summary!C16)</f>
        <v>0.69090041361756283</v>
      </c>
      <c r="D63" s="12">
        <f>IF(ISERROR(B63-C63),"n/a",B63-C63)</f>
        <v>-3.0212820194543411E-2</v>
      </c>
    </row>
    <row r="64" spans="1:4" ht="15" x14ac:dyDescent="0.2">
      <c r="A64" s="14" t="s">
        <v>14</v>
      </c>
      <c r="B64" s="10">
        <f>IF(ISERROR(Summary!B73/Summary!B54),"n/a",Summary!B73/Summary!B54)</f>
        <v>0.29239388062917476</v>
      </c>
      <c r="C64" s="10">
        <f>IF(ISERROR(Summary!C73/Summary!C54),"n/a",Summary!C73/Summary!C54)</f>
        <v>0.31349297720469721</v>
      </c>
      <c r="D64" s="12">
        <f>IF(ISERROR(B64-C64),"n/a",B64-C64)</f>
        <v>-2.1099096575522447E-2</v>
      </c>
    </row>
    <row r="65" spans="1:4" ht="15" x14ac:dyDescent="0.2">
      <c r="A65" s="14" t="s">
        <v>15</v>
      </c>
      <c r="B65" s="10">
        <f>IF(ISERROR(Summary!B116/Summary!B54),"n/a",Summary!B116/Summary!B54)</f>
        <v>0.22452057746175394</v>
      </c>
      <c r="C65" s="10">
        <f>IF(ISERROR(Summary!C116/Summary!C54),"n/a",Summary!C116/Summary!C54)</f>
        <v>0.23106147824084733</v>
      </c>
      <c r="D65" s="12">
        <f>IF(ISERROR(B65-C65),"n/a",B65-C65)</f>
        <v>-6.5409007790933893E-3</v>
      </c>
    </row>
    <row r="66" spans="1:4" ht="15" x14ac:dyDescent="0.2">
      <c r="A66" s="14" t="s">
        <v>16</v>
      </c>
      <c r="B66" s="10">
        <f>IF(ISERROR(Summary!B116/Summary!B73),"n/a",Summary!B116/Summary!B73)</f>
        <v>0.76787030213706708</v>
      </c>
      <c r="C66" s="10">
        <f>IF(ISERROR(Summary!C116/Summary!C73),"n/a",Summary!C116/Summary!C73)</f>
        <v>0.73705471905986042</v>
      </c>
      <c r="D66" s="12">
        <f>IF(ISERROR(B66-C66),"n/a",B66-C66)</f>
        <v>3.0815583077206665E-2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0.9587332053742802</v>
      </c>
      <c r="C67" s="11">
        <f>IF(ISERROR(Summary!C135/Summary!C116), "n/a",Summary!C135/Summary!C116)</f>
        <v>0.97757847533632292</v>
      </c>
      <c r="D67" s="13">
        <f>IF(ISERROR(B67-C67),"n/a",B67-C67)</f>
        <v>-1.8845269962042721E-2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10/24/2020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Fall 2020</v>
      </c>
      <c r="B3" s="377"/>
      <c r="C3" s="377"/>
      <c r="D3" s="377"/>
      <c r="E3" s="332"/>
    </row>
    <row r="4" spans="1:5" ht="15.75" x14ac:dyDescent="0.25">
      <c r="A4" s="378" t="str">
        <f>Summary!A4</f>
        <v>as of Saturday, October 24,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5" ht="15.75" customHeight="1" x14ac:dyDescent="0.2">
      <c r="A9" s="420"/>
      <c r="B9" s="353" t="str">
        <f>(Summary!B7)</f>
        <v>as of 10/24/20</v>
      </c>
      <c r="C9" s="355" t="str">
        <f>Summary!C7</f>
        <v>as of 10/24/19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0.55637313078566342</v>
      </c>
      <c r="C11" s="10">
        <f>IF(ISERROR(College!G13/College!C13),"n/a",College!G13/College!C13)</f>
        <v>0.46829558998808107</v>
      </c>
      <c r="D11" s="12">
        <f>IF(ISERROR(B11-C11),"n/a",B11-C11)</f>
        <v>8.8077540797582343E-2</v>
      </c>
    </row>
    <row r="12" spans="1:5" ht="15" x14ac:dyDescent="0.2">
      <c r="A12" s="14" t="s">
        <v>14</v>
      </c>
      <c r="B12" s="10">
        <f>IF(ISERROR(College!J13/College!F13),"n/a",College!J13/College!F13)</f>
        <v>0.13758532423208192</v>
      </c>
      <c r="C12" s="10">
        <f>IF(ISERROR(College!K13/College!G13),"n/a",College!K13/College!G13)</f>
        <v>0.17688979384067194</v>
      </c>
      <c r="D12" s="12">
        <f>IF(ISERROR(B12-C12),"n/a",B12-C12)</f>
        <v>-3.930446960859002E-2</v>
      </c>
    </row>
    <row r="13" spans="1:5" ht="15" x14ac:dyDescent="0.2">
      <c r="A13" s="14" t="s">
        <v>15</v>
      </c>
      <c r="B13" s="10">
        <f>IF(ISERROR(College!N13/College!F13),"n/a",College!N13/College!F13)</f>
        <v>0.1356655290102389</v>
      </c>
      <c r="C13" s="10">
        <f>IF(ISERROR(College!O13/College!G13),"n/a",College!O13/College!G13)</f>
        <v>0.17536268770679561</v>
      </c>
      <c r="D13" s="12">
        <f>IF(ISERROR(B13-C13),"n/a",B13-C13)</f>
        <v>-3.9697158696556711E-2</v>
      </c>
    </row>
    <row r="14" spans="1:5" ht="15" x14ac:dyDescent="0.2">
      <c r="A14" s="14" t="s">
        <v>16</v>
      </c>
      <c r="B14" s="10">
        <f>IF(ISERROR(College!N13/College!J13),"n/a",College!N13/College!J13)</f>
        <v>0.98604651162790702</v>
      </c>
      <c r="C14" s="10">
        <f>IF(ISERROR(College!O13/College!K13),"n/a",College!O13/College!K13)</f>
        <v>0.99136690647482018</v>
      </c>
      <c r="D14" s="12">
        <f>IF(ISERROR(B14-C14),"n/a",B14-C14)</f>
        <v>-5.3203948469131568E-3</v>
      </c>
    </row>
    <row r="15" spans="1:5" ht="15" x14ac:dyDescent="0.2">
      <c r="A15" s="14" t="s">
        <v>17</v>
      </c>
      <c r="B15" s="10">
        <f>IF(ISERROR(College!R13/College!N13), "n/a",College!R13/College!N13)</f>
        <v>0.99528301886792447</v>
      </c>
      <c r="C15" s="10">
        <f>IF(ISERROR(College!S13/College!O13), "n/a",College!S13/College!O13)</f>
        <v>0.99419448476052252</v>
      </c>
      <c r="D15" s="12">
        <f>IF(ISERROR(B15-C15),"n/a",B15-C15)</f>
        <v>1.0885341074019506E-3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0.81099656357388317</v>
      </c>
      <c r="C17" s="10">
        <f>IF(ISERROR(College!G17/College!C17),"n/a",College!G17/College!C17)</f>
        <v>0.48122866894197952</v>
      </c>
      <c r="D17" s="12">
        <f>IF(ISERROR(B17-C17),"n/a",B17-C17)</f>
        <v>0.32976789463190365</v>
      </c>
    </row>
    <row r="18" spans="1:4" ht="15" x14ac:dyDescent="0.2">
      <c r="A18" s="14" t="s">
        <v>14</v>
      </c>
      <c r="B18" s="10">
        <f>IF(ISERROR(College!J17/College!F17),"n/a",College!J17/College!F17)</f>
        <v>2.9661016949152543E-2</v>
      </c>
      <c r="C18" s="10">
        <f>IF(ISERROR(College!K17/College!G17),"n/a",College!K17/College!G17)</f>
        <v>4.2553191489361701E-2</v>
      </c>
      <c r="D18" s="12">
        <f>IF(ISERROR(B18-C18),"n/a",B18-C18)</f>
        <v>-1.2892174540209158E-2</v>
      </c>
    </row>
    <row r="19" spans="1:4" ht="15" x14ac:dyDescent="0.2">
      <c r="A19" s="14" t="s">
        <v>15</v>
      </c>
      <c r="B19" s="10">
        <f>IF(ISERROR(College!N17/College!F17),"n/a",College!N17/College!F17)</f>
        <v>2.1186440677966101E-2</v>
      </c>
      <c r="C19" s="10">
        <f>IF(ISERROR(College!O17/College!G17),"n/a",College!O17/College!G17)</f>
        <v>4.2553191489361701E-2</v>
      </c>
      <c r="D19" s="12">
        <f>IF(ISERROR(B19-C19),"n/a",B19-C19)</f>
        <v>-2.13667508113956E-2</v>
      </c>
    </row>
    <row r="20" spans="1:4" ht="15" x14ac:dyDescent="0.2">
      <c r="A20" s="14" t="s">
        <v>16</v>
      </c>
      <c r="B20" s="10">
        <f>IF(ISERROR(College!N17/College!J17),"n/a",College!N17/College!J17)</f>
        <v>0.7142857142857143</v>
      </c>
      <c r="C20" s="10">
        <f>IF(ISERROR(College!O17/College!K17),"n/a",College!O17/College!K17)</f>
        <v>1</v>
      </c>
      <c r="D20" s="12">
        <f>IF(ISERROR(B20-C20),"n/a",B20-C20)</f>
        <v>-0.2857142857142857</v>
      </c>
    </row>
    <row r="21" spans="1:4" ht="15" x14ac:dyDescent="0.2">
      <c r="A21" s="14" t="s">
        <v>17</v>
      </c>
      <c r="B21" s="10">
        <f>IF(ISERROR(College!R17/College!N17), "n/a",College!R17/College!N17)</f>
        <v>1</v>
      </c>
      <c r="C21" s="10">
        <f>IF(ISERROR(College!S17/College!O17), "n/a",College!S17/College!O17)</f>
        <v>1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0.76338729763387303</v>
      </c>
      <c r="C23" s="10">
        <f>IF(ISERROR(College!G15/College!C15),"n/a",College!G15/College!C15)</f>
        <v>0.33648170011806378</v>
      </c>
      <c r="D23" s="12">
        <f>IF(ISERROR(B23-C23),"n/a",B23-C23)</f>
        <v>0.42690559751580925</v>
      </c>
    </row>
    <row r="24" spans="1:4" ht="15" x14ac:dyDescent="0.2">
      <c r="A24" s="14" t="s">
        <v>14</v>
      </c>
      <c r="B24" s="10">
        <f>IF(ISERROR(College!J15/College!F15),"n/a",College!J15/College!F15)</f>
        <v>4.2414355628058731E-2</v>
      </c>
      <c r="C24" s="10">
        <f>IF(ISERROR(College!K15/College!G15),"n/a",College!K15/College!G15)</f>
        <v>4.5614035087719301E-2</v>
      </c>
      <c r="D24" s="12">
        <f>IF(ISERROR(B24-C24),"n/a",B24-C24)</f>
        <v>-3.1996794596605704E-3</v>
      </c>
    </row>
    <row r="25" spans="1:4" ht="15" x14ac:dyDescent="0.2">
      <c r="A25" s="14" t="s">
        <v>15</v>
      </c>
      <c r="B25" s="10">
        <f>IF(ISERROR(College!N15/College!F15),"n/a",College!N15/College!F15)</f>
        <v>4.2414355628058731E-2</v>
      </c>
      <c r="C25" s="10">
        <f>IF(ISERROR(College!O15/College!G15),"n/a",College!O15/College!G15)</f>
        <v>4.5614035087719301E-2</v>
      </c>
      <c r="D25" s="12">
        <f>IF(ISERROR(B25-C25),"n/a",B25-C25)</f>
        <v>-3.1996794596605704E-3</v>
      </c>
    </row>
    <row r="26" spans="1:4" ht="15" x14ac:dyDescent="0.2">
      <c r="A26" s="14" t="s">
        <v>16</v>
      </c>
      <c r="B26" s="10">
        <f>IF(ISERROR(College!N15/College!J15),"n/a",College!N15/College!J15)</f>
        <v>1</v>
      </c>
      <c r="C26" s="10">
        <f>IF(ISERROR(College!O15/College!K15),"n/a",College!O15/College!K15)</f>
        <v>1</v>
      </c>
      <c r="D26" s="12">
        <f>IF(ISERROR(B26-C26),"n/a",B26-C26)</f>
        <v>0</v>
      </c>
    </row>
    <row r="27" spans="1:4" ht="15" x14ac:dyDescent="0.2">
      <c r="A27" s="14" t="s">
        <v>17</v>
      </c>
      <c r="B27" s="10">
        <f>IF(ISERROR(College!R15/College!N15), "n/a",College!R15/College!N15)</f>
        <v>0.96153846153846156</v>
      </c>
      <c r="C27" s="10">
        <f>IF(ISERROR(College!S15/College!O15), "n/a",College!S15/College!O15)</f>
        <v>1</v>
      </c>
      <c r="D27" s="12">
        <f>IF(ISERROR(B27-C27),"n/a",B27-C27)</f>
        <v>-3.8461538461538436E-2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0.58161764705882357</v>
      </c>
      <c r="C29" s="10">
        <f>IF(ISERROR(College!G11/College!C11),"n/a",College!G11/College!C11)</f>
        <v>0.45697796432318993</v>
      </c>
      <c r="D29" s="12">
        <f>IF(ISERROR(B29-C29),"n/a",B29-C29)</f>
        <v>0.12463968273563364</v>
      </c>
    </row>
    <row r="30" spans="1:4" ht="15" x14ac:dyDescent="0.2">
      <c r="A30" s="14" t="s">
        <v>14</v>
      </c>
      <c r="B30" s="10">
        <f>IF(ISERROR(College!J11/College!F11),"n/a",College!J11/College!F11)</f>
        <v>0.12244897959183673</v>
      </c>
      <c r="C30" s="10">
        <f>IF(ISERROR(College!K11/College!G11),"n/a",College!K11/College!G11)</f>
        <v>0.16394948335246842</v>
      </c>
      <c r="D30" s="12">
        <f>IF(ISERROR(B30-C30),"n/a",B30-C30)</f>
        <v>-4.1500503760631691E-2</v>
      </c>
    </row>
    <row r="31" spans="1:4" ht="15" x14ac:dyDescent="0.2">
      <c r="A31" s="14" t="s">
        <v>15</v>
      </c>
      <c r="B31" s="10">
        <f>IF(ISERROR(College!N11/College!F11),"n/a",College!N11/College!F11)</f>
        <v>0.12046234422972729</v>
      </c>
      <c r="C31" s="10">
        <f>IF(ISERROR(College!O11/College!G11),"n/a",College!O11/College!G11)</f>
        <v>0.16257175660160736</v>
      </c>
      <c r="D31" s="12">
        <f>IF(ISERROR(B31-C31),"n/a",B31-C31)</f>
        <v>-4.2109412371880067E-2</v>
      </c>
    </row>
    <row r="32" spans="1:4" ht="15" x14ac:dyDescent="0.2">
      <c r="A32" s="14" t="s">
        <v>16</v>
      </c>
      <c r="B32" s="10">
        <f>IF(ISERROR(College!N11/College!J11),"n/a",College!N11/College!J11)</f>
        <v>0.98377581120943958</v>
      </c>
      <c r="C32" s="10">
        <f>IF(ISERROR(College!O11/College!K11),"n/a",College!O11/College!K11)</f>
        <v>0.99159663865546221</v>
      </c>
      <c r="D32" s="12">
        <f>IF(ISERROR(B32-C32),"n/a",B32-C32)</f>
        <v>-7.8208274460226379E-3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0.99400299850074958</v>
      </c>
      <c r="C33" s="11">
        <f>IF(ISERROR(College!S11/College!O11), "n/a",College!S11/College!O11)</f>
        <v>0.99435028248587576</v>
      </c>
      <c r="D33" s="13">
        <f>IF(ISERROR(B33-C33),"n/a",B33-C33)</f>
        <v>-3.4728398512617886E-4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10/24/20</v>
      </c>
      <c r="C36" s="353" t="str">
        <f>(Summary!C7)</f>
        <v>as of 10/24/19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0.4175010883761428</v>
      </c>
      <c r="C39" s="10">
        <f>IF(ISERROR(College!G20/College!C20),"n/a",College!G20/College!C20)</f>
        <v>0.41658291457286434</v>
      </c>
      <c r="D39" s="12">
        <f>IF(ISERROR(B39-C39),"n/a",B39-C39)</f>
        <v>9.1817380327846587E-4</v>
      </c>
    </row>
    <row r="40" spans="1:4" ht="15" x14ac:dyDescent="0.2">
      <c r="A40" s="14" t="s">
        <v>14</v>
      </c>
      <c r="B40" s="10">
        <f>IF(ISERROR(College!J20/College!F20),"n/a",College!J20/College!F20)</f>
        <v>0.27528675703858185</v>
      </c>
      <c r="C40" s="10">
        <f>IF(ISERROR(College!K20/College!G20),"n/a",College!K20/College!G20)</f>
        <v>0.25814234016887816</v>
      </c>
      <c r="D40" s="12">
        <f>IF(ISERROR(B40-C40),"n/a",B40-C40)</f>
        <v>1.7144416869703694E-2</v>
      </c>
    </row>
    <row r="41" spans="1:4" ht="15" x14ac:dyDescent="0.2">
      <c r="A41" s="14" t="s">
        <v>15</v>
      </c>
      <c r="B41" s="10">
        <f>IF(ISERROR(College!N20/College!F20),"n/a",College!N20/College!F20)</f>
        <v>0.27111574556830031</v>
      </c>
      <c r="C41" s="10">
        <f>IF(ISERROR(College!O20/College!G20),"n/a",College!O20/College!G20)</f>
        <v>0.25452352231604342</v>
      </c>
      <c r="D41" s="12">
        <f>IF(ISERROR(B41-C41),"n/a",B41-C41)</f>
        <v>1.6592223252256899E-2</v>
      </c>
    </row>
    <row r="42" spans="1:4" ht="15" x14ac:dyDescent="0.2">
      <c r="A42" s="14" t="s">
        <v>16</v>
      </c>
      <c r="B42" s="10">
        <f>IF(ISERROR(College!N20/College!J20),"n/a",College!N20/College!J20)</f>
        <v>0.98484848484848486</v>
      </c>
      <c r="C42" s="10">
        <f>IF(ISERROR(College!O20/College!K20),"n/a",College!O20/College!K20)</f>
        <v>0.98598130841121501</v>
      </c>
      <c r="D42" s="12">
        <f>IF(ISERROR(B42-C42),"n/a",B42-C42)</f>
        <v>-1.1328235627301453E-3</v>
      </c>
    </row>
    <row r="43" spans="1:4" ht="15" x14ac:dyDescent="0.2">
      <c r="A43" s="14" t="s">
        <v>17</v>
      </c>
      <c r="B43" s="10">
        <f>IF(ISERROR(College!R20/College!N20), "n/a",College!R20/College!N20)</f>
        <v>0.98461538461538467</v>
      </c>
      <c r="C43" s="10">
        <f>IF(ISERROR(College!S20/College!O20), "n/a",College!S20/College!O20)</f>
        <v>0.99526066350710896</v>
      </c>
      <c r="D43" s="12">
        <f>IF(ISERROR(B43-C43),"n/a",B43-C43)</f>
        <v>-1.0645278891724286E-2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0.20161290322580644</v>
      </c>
      <c r="C45" s="10">
        <f>IF(ISERROR(College!G21/College!C21),"n/a",College!G21/College!C21)</f>
        <v>0.22580645161290322</v>
      </c>
      <c r="D45" s="12">
        <f t="shared" ref="D45:D49" si="0">IF(ISERROR(B45-C45),"n/a",B45-C45)</f>
        <v>-2.419354838709678E-2</v>
      </c>
    </row>
    <row r="46" spans="1:4" ht="15" x14ac:dyDescent="0.2">
      <c r="A46" s="14" t="s">
        <v>14</v>
      </c>
      <c r="B46" s="10">
        <f>IF(ISERROR(College!J21/College!F21),"n/a",College!J21/College!F21)</f>
        <v>0.2</v>
      </c>
      <c r="C46" s="10">
        <f>IF(ISERROR(College!K21/College!G21),"n/a",College!K21/College!G21)</f>
        <v>0.35714285714285715</v>
      </c>
      <c r="D46" s="12">
        <f t="shared" si="0"/>
        <v>-0.15714285714285714</v>
      </c>
    </row>
    <row r="47" spans="1:4" ht="15" x14ac:dyDescent="0.2">
      <c r="A47" s="14" t="s">
        <v>15</v>
      </c>
      <c r="B47" s="10">
        <f>IF(ISERROR(College!N21/College!F21),"n/a",College!N21/College!F21)</f>
        <v>0.2</v>
      </c>
      <c r="C47" s="10">
        <f>IF(ISERROR(College!O21/College!G21),"n/a",College!O21/College!G21)</f>
        <v>0.35714285714285715</v>
      </c>
      <c r="D47" s="12">
        <f t="shared" si="0"/>
        <v>-0.15714285714285714</v>
      </c>
    </row>
    <row r="48" spans="1:4" ht="15" x14ac:dyDescent="0.2">
      <c r="A48" s="14" t="s">
        <v>16</v>
      </c>
      <c r="B48" s="10">
        <f>IF(ISERROR(College!N21/College!J21),"n/a",College!N21/College!J21)</f>
        <v>1</v>
      </c>
      <c r="C48" s="10">
        <f>IF(ISERROR(College!O21/College!K21),"n/a",College!O21/College!K21)</f>
        <v>1</v>
      </c>
      <c r="D48" s="12">
        <f t="shared" si="0"/>
        <v>0</v>
      </c>
    </row>
    <row r="49" spans="1:4" ht="15" x14ac:dyDescent="0.2">
      <c r="A49" s="23" t="s">
        <v>17</v>
      </c>
      <c r="B49" s="10">
        <f>IF(ISERROR(College!R21/College!N21), "n/a",College!R21/College!N21)</f>
        <v>1</v>
      </c>
      <c r="C49" s="10">
        <f>IF(ISERROR(College!S21/College!O21), "n/a",College!S21/College!O21)</f>
        <v>1</v>
      </c>
      <c r="D49" s="12">
        <f t="shared" si="0"/>
        <v>0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0.23076923076923078</v>
      </c>
      <c r="C51" s="10">
        <f>IF(ISERROR(College!G25/College!C25),"n/a",College!G25/College!C25)</f>
        <v>0.19444444444444445</v>
      </c>
      <c r="D51" s="12">
        <f>IF(ISERROR(B51-C51),"n/a",B51-C51)</f>
        <v>3.6324786324786335E-2</v>
      </c>
    </row>
    <row r="52" spans="1:4" ht="15" x14ac:dyDescent="0.2">
      <c r="A52" s="14" t="s">
        <v>14</v>
      </c>
      <c r="B52" s="10">
        <f>IF(ISERROR(College!J25/College!F25),"n/a",College!J25/College!F25)</f>
        <v>0.16666666666666666</v>
      </c>
      <c r="C52" s="10">
        <f>IF(ISERROR(College!K25/College!G25),"n/a",College!K25/College!G25)</f>
        <v>0.14285714285714285</v>
      </c>
      <c r="D52" s="12">
        <f>IF(ISERROR(B52-C52),"n/a",B52-C52)</f>
        <v>2.3809523809523808E-2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0.48908296943231439</v>
      </c>
      <c r="C57" s="10">
        <f>IF(ISERROR(College!G23/College!C23),"n/a",College!G23/College!C23)</f>
        <v>0.47</v>
      </c>
      <c r="D57" s="12">
        <f>IF(ISERROR(B57-C57),"n/a",B57-C57)</f>
        <v>1.9082969432314412E-2</v>
      </c>
    </row>
    <row r="58" spans="1:4" ht="15" x14ac:dyDescent="0.2">
      <c r="A58" s="14" t="s">
        <v>14</v>
      </c>
      <c r="B58" s="10">
        <f>IF(ISERROR(College!J23/College!F23),"n/a",College!J23/College!F23)</f>
        <v>0.16964285714285715</v>
      </c>
      <c r="C58" s="10">
        <f>IF(ISERROR(College!K23/College!G23),"n/a",College!K23/College!G23)</f>
        <v>0.26241134751773049</v>
      </c>
      <c r="D58" s="12">
        <f>IF(ISERROR(B58-C58),"n/a",B58-C58)</f>
        <v>-9.2768490374873336E-2</v>
      </c>
    </row>
    <row r="59" spans="1:4" ht="15" x14ac:dyDescent="0.2">
      <c r="A59" s="14" t="s">
        <v>15</v>
      </c>
      <c r="B59" s="10">
        <f>IF(ISERROR(College!N23/College!F23),"n/a",College!N23/College!F23)</f>
        <v>0.13392857142857142</v>
      </c>
      <c r="C59" s="10">
        <f>IF(ISERROR(College!O23/College!G23),"n/a",College!O23/College!G23)</f>
        <v>0.25531914893617019</v>
      </c>
      <c r="D59" s="12">
        <f>IF(ISERROR(B59-C59),"n/a",B59-C59)</f>
        <v>-0.12139057750759877</v>
      </c>
    </row>
    <row r="60" spans="1:4" ht="15" x14ac:dyDescent="0.2">
      <c r="A60" s="14" t="s">
        <v>16</v>
      </c>
      <c r="B60" s="10">
        <f>IF(ISERROR(College!N23/College!J23),"n/a",College!N23/College!J23)</f>
        <v>0.78947368421052633</v>
      </c>
      <c r="C60" s="10">
        <f>IF(ISERROR(College!O23/College!K23),"n/a",College!O23/College!K23)</f>
        <v>0.97297297297297303</v>
      </c>
      <c r="D60" s="12">
        <f>IF(ISERROR(B60-C60),"n/a",B60-C60)</f>
        <v>-0.1834992887624467</v>
      </c>
    </row>
    <row r="61" spans="1:4" ht="15" x14ac:dyDescent="0.2">
      <c r="A61" s="14" t="s">
        <v>17</v>
      </c>
      <c r="B61" s="10">
        <f>IF(ISERROR(College!R23/College!N23), "n/a",College!R23/College!N23)</f>
        <v>0.93333333333333335</v>
      </c>
      <c r="C61" s="10">
        <f>IF(ISERROR(College!S23/College!O23), "n/a",College!S23/College!O23)</f>
        <v>0.97222222222222221</v>
      </c>
      <c r="D61" s="12">
        <f>IF(ISERROR(B61-C61),"n/a",B61-C61)</f>
        <v>-3.8888888888888862E-2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0.41180866965620327</v>
      </c>
      <c r="C63" s="10">
        <f>IF(ISERROR(College!G18/College!C18),"n/a",College!G18/College!C18)</f>
        <v>0.41499162479061974</v>
      </c>
      <c r="D63" s="12">
        <f>IF(ISERROR(B63-C63),"n/a",B63-C63)</f>
        <v>-3.1829551344164653E-3</v>
      </c>
    </row>
    <row r="64" spans="1:4" ht="15" x14ac:dyDescent="0.2">
      <c r="A64" s="14" t="s">
        <v>14</v>
      </c>
      <c r="B64" s="10">
        <f>IF(ISERROR(College!J18/College!F18),"n/a",College!J18/College!F18)</f>
        <v>0.26225045372050815</v>
      </c>
      <c r="C64" s="10">
        <f>IF(ISERROR(College!K18/College!G18),"n/a",College!K18/College!G18)</f>
        <v>0.25933400605449042</v>
      </c>
      <c r="D64" s="12">
        <f>IF(ISERROR(B64-C64),"n/a",B64-C64)</f>
        <v>2.9164476660177296E-3</v>
      </c>
    </row>
    <row r="65" spans="1:4" ht="15" x14ac:dyDescent="0.2">
      <c r="A65" s="14" t="s">
        <v>15</v>
      </c>
      <c r="B65" s="10">
        <f>IF(ISERROR(College!N18/College!F18),"n/a",College!N18/College!F18)</f>
        <v>0.25408348457350272</v>
      </c>
      <c r="C65" s="10">
        <f>IF(ISERROR(College!O18/College!G18),"n/a",College!O18/College!G18)</f>
        <v>0.25428859737638748</v>
      </c>
      <c r="D65" s="12">
        <f>IF(ISERROR(B65-C65),"n/a",B65-C65)</f>
        <v>-2.0511280288476597E-4</v>
      </c>
    </row>
    <row r="66" spans="1:4" ht="15" x14ac:dyDescent="0.2">
      <c r="A66" s="14" t="s">
        <v>16</v>
      </c>
      <c r="B66" s="10">
        <f>IF(ISERROR(College!N18/College!J18),"n/a",College!N18/College!J18)</f>
        <v>0.96885813148788924</v>
      </c>
      <c r="C66" s="10">
        <f>IF(ISERROR(College!O18/College!K18),"n/a",College!O18/College!K18)</f>
        <v>0.98054474708171202</v>
      </c>
      <c r="D66" s="12">
        <f>IF(ISERROR(B66-C66),"n/a",B66-C66)</f>
        <v>-1.168661559382278E-2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0.9821428571428571</v>
      </c>
      <c r="C67" s="11">
        <f>IF(ISERROR(College!S18/College!O18), "n/a",College!S18/College!O18)</f>
        <v>0.99206349206349209</v>
      </c>
      <c r="D67" s="13">
        <f>IF(ISERROR(B67-C67),"n/a",B67-C67)</f>
        <v>-9.9206349206349964E-3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10/24/2020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Fall 2020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Saturday, October 24,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19" ht="15.75" customHeight="1" x14ac:dyDescent="0.2">
      <c r="A9" s="420"/>
      <c r="B9" s="353" t="str">
        <f>(Summary!B7)</f>
        <v>as of 10/24/20</v>
      </c>
      <c r="C9" s="355" t="str">
        <f>Summary!C7</f>
        <v>as of 10/24/19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0.64437923902063587</v>
      </c>
      <c r="C11" s="10">
        <f>IF(ISERROR(College!G29/College!C29),"n/a",College!G29/College!C29)</f>
        <v>0.58616653094462545</v>
      </c>
      <c r="D11" s="12">
        <f>IF(ISERROR(B11-C11),"n/a",B11-C11)</f>
        <v>5.8212708076010422E-2</v>
      </c>
    </row>
    <row r="12" spans="1:19" ht="15" x14ac:dyDescent="0.2">
      <c r="A12" s="14" t="s">
        <v>14</v>
      </c>
      <c r="B12" s="10">
        <f>IF(ISERROR(College!J29/College!F29),"n/a",College!J29/College!F29)</f>
        <v>0.17094655120931621</v>
      </c>
      <c r="C12" s="10">
        <f>IF(ISERROR(College!K29/College!G29),"n/a",College!K29/College!G29)</f>
        <v>0.19189024919683945</v>
      </c>
      <c r="D12" s="12">
        <f>IF(ISERROR(B12-C12),"n/a",B12-C12)</f>
        <v>-2.0943697987523241E-2</v>
      </c>
    </row>
    <row r="13" spans="1:19" ht="15" x14ac:dyDescent="0.2">
      <c r="A13" s="14" t="s">
        <v>15</v>
      </c>
      <c r="B13" s="10">
        <f>IF(ISERROR(College!N29/College!F29),"n/a",College!N29/College!F29)</f>
        <v>0.16684084801433263</v>
      </c>
      <c r="C13" s="10">
        <f>IF(ISERROR(College!O29/College!G29),"n/a",College!O29/College!G29)</f>
        <v>0.18859077884865849</v>
      </c>
      <c r="D13" s="12">
        <f>IF(ISERROR(B13-C13),"n/a",B13-C13)</f>
        <v>-2.1749930834325859E-2</v>
      </c>
    </row>
    <row r="14" spans="1:19" ht="15" x14ac:dyDescent="0.2">
      <c r="A14" s="14" t="s">
        <v>16</v>
      </c>
      <c r="B14" s="10">
        <f>IF(ISERROR(College!N29/College!J29),"n/a",College!N29/College!J29)</f>
        <v>0.9759825327510917</v>
      </c>
      <c r="C14" s="10">
        <f>IF(ISERROR(College!O29/College!K29),"n/a",College!O29/College!K29)</f>
        <v>0.98280542986425334</v>
      </c>
      <c r="D14" s="12">
        <f>IF(ISERROR(B14-C14),"n/a",B14-C14)</f>
        <v>-6.8228971131616412E-3</v>
      </c>
    </row>
    <row r="15" spans="1:19" ht="15" x14ac:dyDescent="0.2">
      <c r="A15" s="14" t="s">
        <v>17</v>
      </c>
      <c r="B15" s="10">
        <f>IF(ISERROR(College!R29/College!N29), "n/a",College!R29/College!N29)</f>
        <v>0.97986577181208057</v>
      </c>
      <c r="C15" s="10">
        <f>IF(ISERROR(College!S29/College!O29), "n/a",College!S29/College!O29)</f>
        <v>0.98756906077348061</v>
      </c>
      <c r="D15" s="12">
        <f>IF(ISERROR(B15-C15),"n/a",B15-C15)</f>
        <v>-7.7032889614000455E-3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0.73325213154689406</v>
      </c>
      <c r="C17" s="10">
        <f>IF(ISERROR(College!G33/College!C33),"n/a",College!G33/College!C33)</f>
        <v>0.79626972740315638</v>
      </c>
      <c r="D17" s="12">
        <f>IF(ISERROR(B17-C17),"n/a",B17-C17)</f>
        <v>-6.3017595856262321E-2</v>
      </c>
    </row>
    <row r="18" spans="1:4" ht="15" x14ac:dyDescent="0.2">
      <c r="A18" s="14" t="s">
        <v>14</v>
      </c>
      <c r="B18" s="10">
        <f>IF(ISERROR(College!J33/College!F33),"n/a",College!J33/College!F33)</f>
        <v>1.9933554817275746E-2</v>
      </c>
      <c r="C18" s="10">
        <f>IF(ISERROR(College!K33/College!G33),"n/a",College!K33/College!G33)</f>
        <v>3.9639639639639637E-2</v>
      </c>
      <c r="D18" s="12">
        <f>IF(ISERROR(B18-C18),"n/a",B18-C18)</f>
        <v>-1.9706084822363891E-2</v>
      </c>
    </row>
    <row r="19" spans="1:4" ht="15" x14ac:dyDescent="0.2">
      <c r="A19" s="14" t="s">
        <v>15</v>
      </c>
      <c r="B19" s="10">
        <f>IF(ISERROR(College!N33/College!F33),"n/a",College!N33/College!F33)</f>
        <v>1.6611295681063124E-2</v>
      </c>
      <c r="C19" s="10">
        <f>IF(ISERROR(College!O33/College!G33),"n/a",College!O33/College!G33)</f>
        <v>3.783783783783784E-2</v>
      </c>
      <c r="D19" s="12">
        <f>IF(ISERROR(B19-C19),"n/a",B19-C19)</f>
        <v>-2.1226542156774716E-2</v>
      </c>
    </row>
    <row r="20" spans="1:4" ht="15" x14ac:dyDescent="0.2">
      <c r="A20" s="14" t="s">
        <v>16</v>
      </c>
      <c r="B20" s="10">
        <f>IF(ISERROR(College!N33/College!J33),"n/a",College!N33/College!J33)</f>
        <v>0.83333333333333337</v>
      </c>
      <c r="C20" s="10">
        <f>IF(ISERROR(College!O33/College!K33),"n/a",College!O33/College!K33)</f>
        <v>0.95454545454545459</v>
      </c>
      <c r="D20" s="12">
        <f>IF(ISERROR(B20-C20),"n/a",B20-C20)</f>
        <v>-0.12121212121212122</v>
      </c>
    </row>
    <row r="21" spans="1:4" ht="15" x14ac:dyDescent="0.2">
      <c r="A21" s="14" t="s">
        <v>17</v>
      </c>
      <c r="B21" s="10">
        <f>IF(ISERROR(College!R33/College!N33), "n/a",College!R33/College!N33)</f>
        <v>1</v>
      </c>
      <c r="C21" s="10">
        <f>IF(ISERROR(College!S33/College!O33), "n/a",College!S33/College!O33)</f>
        <v>0.95238095238095233</v>
      </c>
      <c r="D21" s="12">
        <f>IF(ISERROR(B21-C21),"n/a",B21-C21)</f>
        <v>4.7619047619047672E-2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0.68867576540022135</v>
      </c>
      <c r="C23" s="10">
        <f>IF(ISERROR(College!G31/College!C31),"n/a",College!G31/College!C31)</f>
        <v>0.67732451304667407</v>
      </c>
      <c r="D23" s="12">
        <f>IF(ISERROR(B23-C23),"n/a",B23-C23)</f>
        <v>1.1351252353547281E-2</v>
      </c>
    </row>
    <row r="24" spans="1:4" ht="15" x14ac:dyDescent="0.2">
      <c r="A24" s="14" t="s">
        <v>14</v>
      </c>
      <c r="B24" s="10">
        <f>IF(ISERROR(College!J31/College!F31),"n/a",College!J31/College!F31)</f>
        <v>4.0171397964649171E-2</v>
      </c>
      <c r="C24" s="10">
        <f>IF(ISERROR(College!K31/College!G31),"n/a",College!K31/College!G31)</f>
        <v>6.2398263700488336E-2</v>
      </c>
      <c r="D24" s="12">
        <f>IF(ISERROR(B24-C24),"n/a",B24-C24)</f>
        <v>-2.2226865735839166E-2</v>
      </c>
    </row>
    <row r="25" spans="1:4" ht="15" x14ac:dyDescent="0.2">
      <c r="A25" s="14" t="s">
        <v>15</v>
      </c>
      <c r="B25" s="10">
        <f>IF(ISERROR(College!N31/College!F31),"n/a",College!N31/College!F31)</f>
        <v>3.642206748794858E-2</v>
      </c>
      <c r="C25" s="10">
        <f>IF(ISERROR(College!O31/College!G31),"n/a",College!O31/College!G31)</f>
        <v>6.1855670103092786E-2</v>
      </c>
      <c r="D25" s="12">
        <f>IF(ISERROR(B25-C25),"n/a",B25-C25)</f>
        <v>-2.5433602615144206E-2</v>
      </c>
    </row>
    <row r="26" spans="1:4" ht="15" x14ac:dyDescent="0.2">
      <c r="A26" s="14" t="s">
        <v>16</v>
      </c>
      <c r="B26" s="10">
        <f>IF(ISERROR(College!N31/College!J31),"n/a",College!N31/College!J31)</f>
        <v>0.90666666666666662</v>
      </c>
      <c r="C26" s="10">
        <f>IF(ISERROR(College!O31/College!K31),"n/a",College!O31/College!K31)</f>
        <v>0.99130434782608701</v>
      </c>
      <c r="D26" s="12">
        <f>IF(ISERROR(B26-C26),"n/a",B26-C26)</f>
        <v>-8.4637681159420386E-2</v>
      </c>
    </row>
    <row r="27" spans="1:4" ht="15" x14ac:dyDescent="0.2">
      <c r="A27" s="14" t="s">
        <v>17</v>
      </c>
      <c r="B27" s="10">
        <f>IF(ISERROR(College!R31/College!N31), "n/a",College!R31/College!N31)</f>
        <v>0.97058823529411764</v>
      </c>
      <c r="C27" s="10">
        <f>IF(ISERROR(College!S31/College!O31), "n/a",College!S31/College!O31)</f>
        <v>0.95614035087719296</v>
      </c>
      <c r="D27" s="12">
        <f>IF(ISERROR(B27-C27),"n/a",B27-C27)</f>
        <v>1.4447884416924683E-2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0.65231692775790473</v>
      </c>
      <c r="C29" s="10">
        <f>IF(ISERROR(College!G27/College!C27),"n/a",College!G27/College!C27)</f>
        <v>0.6032688806034856</v>
      </c>
      <c r="D29" s="12">
        <f>IF(ISERROR(B29-C29),"n/a",B29-C29)</f>
        <v>4.9048047154419128E-2</v>
      </c>
    </row>
    <row r="30" spans="1:4" ht="15" x14ac:dyDescent="0.2">
      <c r="A30" s="14" t="s">
        <v>14</v>
      </c>
      <c r="B30" s="10">
        <f>IF(ISERROR(College!J27/College!F27),"n/a",College!J27/College!F27)</f>
        <v>0.1498266624645446</v>
      </c>
      <c r="C30" s="10">
        <f>IF(ISERROR(College!K27/College!G27),"n/a",College!K27/College!G27)</f>
        <v>0.16866690621631333</v>
      </c>
      <c r="D30" s="12">
        <f>IF(ISERROR(B30-C30),"n/a",B30-C30)</f>
        <v>-1.8840243751768737E-2</v>
      </c>
    </row>
    <row r="31" spans="1:4" ht="15" x14ac:dyDescent="0.2">
      <c r="A31" s="14" t="s">
        <v>15</v>
      </c>
      <c r="B31" s="10">
        <f>IF(ISERROR(College!N27/College!F27),"n/a",College!N27/College!F27)</f>
        <v>0.14579262527576425</v>
      </c>
      <c r="C31" s="10">
        <f>IF(ISERROR(College!O27/College!G27),"n/a",College!O27/College!G27)</f>
        <v>0.16579231045634207</v>
      </c>
      <c r="D31" s="12">
        <f>IF(ISERROR(B31-C31),"n/a",B31-C31)</f>
        <v>-1.999968518057782E-2</v>
      </c>
    </row>
    <row r="32" spans="1:4" ht="15" x14ac:dyDescent="0.2">
      <c r="A32" s="14" t="s">
        <v>16</v>
      </c>
      <c r="B32" s="10">
        <f>IF(ISERROR(College!N27/College!J27),"n/a",College!N27/College!J27)</f>
        <v>0.97307530500631045</v>
      </c>
      <c r="C32" s="10">
        <f>IF(ISERROR(College!O27/College!K27),"n/a",College!O27/College!K27)</f>
        <v>0.98295696634000851</v>
      </c>
      <c r="D32" s="12">
        <f>IF(ISERROR(B32-C32),"n/a",B32-C32)</f>
        <v>-9.8816613336980552E-3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0.97968006917423256</v>
      </c>
      <c r="C33" s="11">
        <f>IF(ISERROR(College!S27/College!O27), "n/a",College!S27/College!O27)</f>
        <v>0.98569570871261381</v>
      </c>
      <c r="D33" s="13">
        <f>IF(ISERROR(B33-C33),"n/a",B33-C33)</f>
        <v>-6.0156395383812455E-3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10/24/20</v>
      </c>
      <c r="C36" s="353" t="str">
        <f>(Summary!C7)</f>
        <v>as of 10/24/19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0.79570649304944574</v>
      </c>
      <c r="C39" s="10">
        <f>IF(ISERROR(College!G36/College!C36),"n/a",College!G36/College!C36)</f>
        <v>0.81435793731041461</v>
      </c>
      <c r="D39" s="12">
        <f>IF(ISERROR(B39-C39),"n/a",B39-C39)</f>
        <v>-1.8651444260968875E-2</v>
      </c>
    </row>
    <row r="40" spans="1:4" ht="15" x14ac:dyDescent="0.2">
      <c r="A40" s="14" t="s">
        <v>14</v>
      </c>
      <c r="B40" s="10">
        <f>IF(ISERROR(College!J36/College!F36),"n/a",College!J36/College!F36)</f>
        <v>0.22733303847854933</v>
      </c>
      <c r="C40" s="10">
        <f>IF(ISERROR(College!K36/College!G36),"n/a",College!K36/College!G36)</f>
        <v>0.23392103302706729</v>
      </c>
      <c r="D40" s="12">
        <f>IF(ISERROR(B40-C40),"n/a",B40-C40)</f>
        <v>-6.587994548517967E-3</v>
      </c>
    </row>
    <row r="41" spans="1:4" ht="15" x14ac:dyDescent="0.2">
      <c r="A41" s="14" t="s">
        <v>15</v>
      </c>
      <c r="B41" s="10">
        <f>IF(ISERROR(College!N36/College!F36),"n/a",College!N36/College!F36)</f>
        <v>0.21848739495798319</v>
      </c>
      <c r="C41" s="10">
        <f>IF(ISERROR(College!O36/College!G36),"n/a",College!O36/College!G36)</f>
        <v>0.22597467097094612</v>
      </c>
      <c r="D41" s="12">
        <f>IF(ISERROR(B41-C41),"n/a",B41-C41)</f>
        <v>-7.4872760129629234E-3</v>
      </c>
    </row>
    <row r="42" spans="1:4" ht="15" x14ac:dyDescent="0.2">
      <c r="A42" s="14" t="s">
        <v>16</v>
      </c>
      <c r="B42" s="10">
        <f>IF(ISERROR(College!N36/College!J36),"n/a",College!N36/College!J36)</f>
        <v>0.96108949416342415</v>
      </c>
      <c r="C42" s="10">
        <f>IF(ISERROR(College!O36/College!K36),"n/a",College!O36/College!K36)</f>
        <v>0.96602972399150744</v>
      </c>
      <c r="D42" s="12">
        <f>IF(ISERROR(B42-C42),"n/a",B42-C42)</f>
        <v>-4.9402298280832868E-3</v>
      </c>
    </row>
    <row r="43" spans="1:4" ht="15" x14ac:dyDescent="0.2">
      <c r="A43" s="14" t="s">
        <v>17</v>
      </c>
      <c r="B43" s="10">
        <f>IF(ISERROR(College!R36/College!N36), "n/a",College!R36/College!N36)</f>
        <v>0.94331983805668018</v>
      </c>
      <c r="C43" s="10">
        <f>IF(ISERROR(College!S36/College!O36), "n/a",College!S36/College!O36)</f>
        <v>0.9747252747252747</v>
      </c>
      <c r="D43" s="12">
        <f>IF(ISERROR(B43-C43),"n/a",B43-C43)</f>
        <v>-3.1405436668594522E-2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0.84070796460176989</v>
      </c>
      <c r="C45" s="10">
        <f>IF(ISERROR(College!G37/College!C37),"n/a",College!G37/College!C37)</f>
        <v>0.90384615384615385</v>
      </c>
      <c r="D45" s="12">
        <f>IF(ISERROR(B45-C45),"n/a",B45-C45)</f>
        <v>-6.3138189244383969E-2</v>
      </c>
    </row>
    <row r="46" spans="1:4" ht="15" x14ac:dyDescent="0.2">
      <c r="A46" s="14" t="s">
        <v>14</v>
      </c>
      <c r="B46" s="10">
        <f>IF(ISERROR(College!J37/College!F37),"n/a",College!J37/College!F37)</f>
        <v>0.17894736842105263</v>
      </c>
      <c r="C46" s="10">
        <f>IF(ISERROR(College!K37/College!G37),"n/a",College!K37/College!G37)</f>
        <v>0.23404255319148937</v>
      </c>
      <c r="D46" s="12">
        <f>IF(ISERROR(B46-C46),"n/a",B46-C46)</f>
        <v>-5.5095184770436734E-2</v>
      </c>
    </row>
    <row r="47" spans="1:4" ht="15" x14ac:dyDescent="0.2">
      <c r="A47" s="14" t="s">
        <v>15</v>
      </c>
      <c r="B47" s="10">
        <f>IF(ISERROR(College!N37/College!F37),"n/a",College!N37/College!F37)</f>
        <v>0.14736842105263157</v>
      </c>
      <c r="C47" s="10">
        <f>IF(ISERROR(College!O37/College!G37),"n/a",College!O37/College!G37)</f>
        <v>0.22340425531914893</v>
      </c>
      <c r="D47" s="12">
        <f>IF(ISERROR(B47-C47),"n/a",B47-C47)</f>
        <v>-7.603583426651736E-2</v>
      </c>
    </row>
    <row r="48" spans="1:4" ht="15" x14ac:dyDescent="0.2">
      <c r="A48" s="14" t="s">
        <v>16</v>
      </c>
      <c r="B48" s="10">
        <f>IF(ISERROR(College!N37/College!J37),"n/a",College!N37/College!J37)</f>
        <v>0.82352941176470584</v>
      </c>
      <c r="C48" s="10">
        <f>IF(ISERROR(College!O37/College!K37),"n/a",College!O37/College!K37)</f>
        <v>0.95454545454545459</v>
      </c>
      <c r="D48" s="12">
        <f>IF(ISERROR(B48-C48),"n/a",B48-C48)</f>
        <v>-0.13101604278074874</v>
      </c>
    </row>
    <row r="49" spans="1:4" ht="15" x14ac:dyDescent="0.2">
      <c r="A49" s="23" t="s">
        <v>17</v>
      </c>
      <c r="B49" s="10">
        <f>IF(ISERROR(College!R37/College!N37), "n/a",College!R37/College!N37)</f>
        <v>1</v>
      </c>
      <c r="C49" s="10">
        <f>IF(ISERROR(College!S37/College!O37), "n/a",College!S37/College!O37)</f>
        <v>1</v>
      </c>
      <c r="D49" s="12">
        <f>IF(ISERROR(B49-C49),"n/a",B49-C49)</f>
        <v>0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8.5714285714285715E-2</v>
      </c>
      <c r="C51" s="10">
        <f>IF(ISERROR(College!G41/College!C41),"n/a",College!G41/College!C41)</f>
        <v>0.5</v>
      </c>
      <c r="D51" s="12">
        <f>IF(ISERROR(B51-C51),"n/a",B51-C51)</f>
        <v>-0.41428571428571426</v>
      </c>
    </row>
    <row r="52" spans="1:4" ht="15" x14ac:dyDescent="0.2">
      <c r="A52" s="14" t="s">
        <v>14</v>
      </c>
      <c r="B52" s="10">
        <f>IF(ISERROR(College!J41/College!F41),"n/a",College!J41/College!F41)</f>
        <v>0.10810810810810811</v>
      </c>
      <c r="C52" s="10">
        <f>IF(ISERROR(College!K41/College!G41),"n/a",College!K41/College!G41)</f>
        <v>8.5714285714285715E-2</v>
      </c>
      <c r="D52" s="12">
        <f>IF(ISERROR(B52-C52),"n/a",B52-C52)</f>
        <v>2.2393822393822399E-2</v>
      </c>
    </row>
    <row r="53" spans="1:4" ht="15" x14ac:dyDescent="0.2">
      <c r="A53" s="14" t="s">
        <v>15</v>
      </c>
      <c r="B53" s="10">
        <f>IF(ISERROR(College!N41/College!F41),"n/a",College!N41/College!F41)</f>
        <v>8.1081081081081086E-2</v>
      </c>
      <c r="C53" s="10">
        <f>IF(ISERROR(College!O41/College!G41),"n/a",College!O41/College!G41)</f>
        <v>8.5714285714285715E-2</v>
      </c>
      <c r="D53" s="12">
        <f>IF(ISERROR(B53-C53),"n/a",B53-C53)</f>
        <v>-4.6332046332046295E-3</v>
      </c>
    </row>
    <row r="54" spans="1:4" ht="15" x14ac:dyDescent="0.2">
      <c r="A54" s="14" t="s">
        <v>16</v>
      </c>
      <c r="B54" s="10">
        <f>IF(ISERROR(College!N41/College!J41),"n/a",College!N41/College!J41)</f>
        <v>0.75</v>
      </c>
      <c r="C54" s="10">
        <f>IF(ISERROR(College!O41/College!K41),"n/a",College!O41/College!K41)</f>
        <v>1</v>
      </c>
      <c r="D54" s="12">
        <f>IF(ISERROR(B54-C54),"n/a",B54-C54)</f>
        <v>-0.25</v>
      </c>
    </row>
    <row r="55" spans="1:4" ht="15" x14ac:dyDescent="0.2">
      <c r="A55" s="14" t="s">
        <v>17</v>
      </c>
      <c r="B55" s="10">
        <f>IF(ISERROR(College!R41/College!N41), "n/a",College!R41/College!N41)</f>
        <v>1</v>
      </c>
      <c r="C55" s="10">
        <f>IF(ISERROR(College!S41/College!O41), "n/a",College!S41/College!O41)</f>
        <v>1</v>
      </c>
      <c r="D55" s="12">
        <f>IF(ISERROR(B55-C55),"n/a",B55-C55)</f>
        <v>0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0.99506781750924789</v>
      </c>
      <c r="C57" s="10">
        <f>IF(ISERROR(College!G39/College!C39),"n/a",College!G39/College!C39)</f>
        <v>1.0376712328767124</v>
      </c>
      <c r="D57" s="12">
        <f>IF(ISERROR(B57-C57),"n/a",B57-C57)</f>
        <v>-4.2603415367464481E-2</v>
      </c>
    </row>
    <row r="58" spans="1:4" ht="15" x14ac:dyDescent="0.2">
      <c r="A58" s="14" t="s">
        <v>14</v>
      </c>
      <c r="B58" s="10">
        <f>IF(ISERROR(College!J39/College!F39),"n/a",College!J39/College!F39)</f>
        <v>0.1251548946716233</v>
      </c>
      <c r="C58" s="10">
        <f>IF(ISERROR(College!K39/College!G39),"n/a",College!K39/College!G39)</f>
        <v>0.16501650165016502</v>
      </c>
      <c r="D58" s="12">
        <f>IF(ISERROR(B58-C58),"n/a",B58-C58)</f>
        <v>-3.9861606978541714E-2</v>
      </c>
    </row>
    <row r="59" spans="1:4" ht="15" x14ac:dyDescent="0.2">
      <c r="A59" s="14" t="s">
        <v>15</v>
      </c>
      <c r="B59" s="10">
        <f>IF(ISERROR(College!N39/College!F39),"n/a",College!N39/College!F39)</f>
        <v>0.10285006195786865</v>
      </c>
      <c r="C59" s="10">
        <f>IF(ISERROR(College!O39/College!G39),"n/a",College!O39/College!G39)</f>
        <v>0.15621562156215621</v>
      </c>
      <c r="D59" s="12">
        <f>IF(ISERROR(B59-C59),"n/a",B59-C59)</f>
        <v>-5.3365559604287557E-2</v>
      </c>
    </row>
    <row r="60" spans="1:4" ht="15" x14ac:dyDescent="0.2">
      <c r="A60" s="14" t="s">
        <v>16</v>
      </c>
      <c r="B60" s="10">
        <f>IF(ISERROR(College!N39/College!J39),"n/a",College!N39/College!J39)</f>
        <v>0.82178217821782173</v>
      </c>
      <c r="C60" s="10">
        <f>IF(ISERROR(College!O39/College!K39),"n/a",College!O39/College!K39)</f>
        <v>0.94666666666666666</v>
      </c>
      <c r="D60" s="12">
        <f>IF(ISERROR(B60-C60),"n/a",B60-C60)</f>
        <v>-0.12488448844884492</v>
      </c>
    </row>
    <row r="61" spans="1:4" ht="15" x14ac:dyDescent="0.2">
      <c r="A61" s="14" t="s">
        <v>17</v>
      </c>
      <c r="B61" s="10">
        <f>IF(ISERROR(College!R39/College!N39), "n/a",College!R39/College!N39)</f>
        <v>0.91566265060240959</v>
      </c>
      <c r="C61" s="10">
        <f>IF(ISERROR(College!S39/College!O39), "n/a",College!S39/College!O39)</f>
        <v>0.97887323943661975</v>
      </c>
      <c r="D61" s="12">
        <f>IF(ISERROR(B61-C61),"n/a",B61-C61)</f>
        <v>-6.3210588834210157E-2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0.81629297458893868</v>
      </c>
      <c r="C63" s="10">
        <f>IF(ISERROR(College!G34/College!C34),"n/a",College!G34/College!C34)</f>
        <v>0.84487072560467058</v>
      </c>
      <c r="D63" s="12">
        <f>IF(ISERROR(B63-C63),"n/a",B63-C63)</f>
        <v>-2.85777510157319E-2</v>
      </c>
    </row>
    <row r="64" spans="1:4" ht="15" x14ac:dyDescent="0.2">
      <c r="A64" s="14" t="s">
        <v>14</v>
      </c>
      <c r="B64" s="10">
        <f>IF(ISERROR(College!J34/College!F34),"n/a",College!J34/College!F34)</f>
        <v>0.21058414209851675</v>
      </c>
      <c r="C64" s="10">
        <f>IF(ISERROR(College!K34/College!G34),"n/a",College!K34/College!G34)</f>
        <v>0.22053307008884501</v>
      </c>
      <c r="D64" s="12">
        <f>IF(ISERROR(B64-C64),"n/a",B64-C64)</f>
        <v>-9.9489279903282601E-3</v>
      </c>
    </row>
    <row r="65" spans="1:4" ht="15" x14ac:dyDescent="0.2">
      <c r="A65" s="14" t="s">
        <v>15</v>
      </c>
      <c r="B65" s="10">
        <f>IF(ISERROR(College!N34/College!F34),"n/a",College!N34/College!F34)</f>
        <v>0.19923091008972715</v>
      </c>
      <c r="C65" s="10">
        <f>IF(ISERROR(College!O34/College!G34),"n/a",College!O34/College!G34)</f>
        <v>0.21243830207305034</v>
      </c>
      <c r="D65" s="12">
        <f>IF(ISERROR(B65-C65),"n/a",B65-C65)</f>
        <v>-1.3207391983323186E-2</v>
      </c>
    </row>
    <row r="66" spans="1:4" ht="15" x14ac:dyDescent="0.2">
      <c r="A66" s="14" t="s">
        <v>16</v>
      </c>
      <c r="B66" s="10">
        <f>IF(ISERROR(College!N34/College!J34),"n/a",College!N34/College!J34)</f>
        <v>0.94608695652173913</v>
      </c>
      <c r="C66" s="10">
        <f>IF(ISERROR(College!O34/College!K34),"n/a",College!O34/College!K34)</f>
        <v>0.96329453894359895</v>
      </c>
      <c r="D66" s="12">
        <f>IF(ISERROR(B66-C66),"n/a",B66-C66)</f>
        <v>-1.7207582421859824E-2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0.94209558823529416</v>
      </c>
      <c r="C67" s="11">
        <f>IF(ISERROR(College!S34/College!O34), "n/a",College!S34/College!O34)</f>
        <v>0.97583643122676578</v>
      </c>
      <c r="D67" s="13">
        <f>IF(ISERROR(B67-C67),"n/a",B67-C67)</f>
        <v>-3.374084299147162E-2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10/24/2020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Saturday, October 24,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customHeight="1" x14ac:dyDescent="0.2">
      <c r="A9" s="420"/>
      <c r="B9" s="353" t="str">
        <f>(Summary!B7)</f>
        <v>as of 10/24/20</v>
      </c>
      <c r="C9" s="355" t="str">
        <f>Summary!C7</f>
        <v>as of 10/24/19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0.73215510017521135</v>
      </c>
      <c r="C11" s="10">
        <f>IF(ISERROR(College!G45/College!C45),"n/a",College!G45/College!C45)</f>
        <v>0.59499999999999997</v>
      </c>
      <c r="D11" s="12">
        <f>IF(ISERROR(B11-C11),"n/a",B11-C11)</f>
        <v>0.13715510017521138</v>
      </c>
    </row>
    <row r="12" spans="1:4" ht="15" x14ac:dyDescent="0.2">
      <c r="A12" s="14" t="s">
        <v>14</v>
      </c>
      <c r="B12" s="10">
        <f>IF(ISERROR(College!J45/College!F45),"n/a",College!J45/College!F45)</f>
        <v>0.18270731453542816</v>
      </c>
      <c r="C12" s="10">
        <f>IF(ISERROR(College!K45/College!G45),"n/a",College!K45/College!G45)</f>
        <v>0.19635459817729908</v>
      </c>
      <c r="D12" s="12">
        <f>IF(ISERROR(B12-C12),"n/a",B12-C12)</f>
        <v>-1.3647283641870928E-2</v>
      </c>
    </row>
    <row r="13" spans="1:4" ht="15" x14ac:dyDescent="0.2">
      <c r="A13" s="14" t="s">
        <v>15</v>
      </c>
      <c r="B13" s="10">
        <f>IF(ISERROR(College!N45/College!F45),"n/a",College!N45/College!F45)</f>
        <v>0.17875351160129019</v>
      </c>
      <c r="C13" s="10">
        <f>IF(ISERROR(College!O45/College!G45),"n/a",College!O45/College!G45)</f>
        <v>0.19493431175287015</v>
      </c>
      <c r="D13" s="12">
        <f>IF(ISERROR(B13-C13),"n/a",B13-C13)</f>
        <v>-1.6180800151579966E-2</v>
      </c>
    </row>
    <row r="14" spans="1:4" ht="15" x14ac:dyDescent="0.2">
      <c r="A14" s="14" t="s">
        <v>16</v>
      </c>
      <c r="B14" s="10">
        <f>IF(ISERROR(College!N45/College!J45),"n/a",College!N45/College!J45)</f>
        <v>0.97835990888382685</v>
      </c>
      <c r="C14" s="10">
        <f>IF(ISERROR(College!O45/College!K45),"n/a",College!O45/College!K45)</f>
        <v>0.99276672694394208</v>
      </c>
      <c r="D14" s="12">
        <f>IF(ISERROR(B14-C14),"n/a",B14-C14)</f>
        <v>-1.4406818060115234E-2</v>
      </c>
    </row>
    <row r="15" spans="1:4" ht="15" x14ac:dyDescent="0.2">
      <c r="A15" s="14" t="s">
        <v>17</v>
      </c>
      <c r="B15" s="10">
        <f>IF(ISERROR(College!R45/College!N45), "n/a",College!R45/College!N45)</f>
        <v>0.98311990686845174</v>
      </c>
      <c r="C15" s="10">
        <f>IF(ISERROR(College!S45/College!O45), "n/a",College!S45/College!O45)</f>
        <v>0.99149969641772917</v>
      </c>
      <c r="D15" s="12">
        <f>IF(ISERROR(B15-C15),"n/a",B15-C15)</f>
        <v>-8.3797895492774277E-3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0.79220779220779225</v>
      </c>
      <c r="C17" s="10">
        <f>IF(ISERROR(College!G49/College!C49),"n/a",College!G49/College!C49)</f>
        <v>0.66746987951807224</v>
      </c>
      <c r="D17" s="12">
        <f>IF(ISERROR(B17-C17),"n/a",B17-C17)</f>
        <v>0.12473791268972001</v>
      </c>
    </row>
    <row r="18" spans="1:4" ht="15" x14ac:dyDescent="0.2">
      <c r="A18" s="14" t="s">
        <v>14</v>
      </c>
      <c r="B18" s="10">
        <f>IF(ISERROR(College!J49/College!F49),"n/a",College!J49/College!F49)</f>
        <v>3.2786885245901641E-2</v>
      </c>
      <c r="C18" s="10">
        <f>IF(ISERROR(College!K49/College!G49),"n/a",College!K49/College!G49)</f>
        <v>3.2490974729241874E-2</v>
      </c>
      <c r="D18" s="12">
        <f>IF(ISERROR(B18-C18),"n/a",B18-C18)</f>
        <v>2.9591051665976698E-4</v>
      </c>
    </row>
    <row r="19" spans="1:4" ht="15" x14ac:dyDescent="0.2">
      <c r="A19" s="14" t="s">
        <v>15</v>
      </c>
      <c r="B19" s="10">
        <f>IF(ISERROR(College!N49/College!F49),"n/a",College!N49/College!F49)</f>
        <v>2.9508196721311476E-2</v>
      </c>
      <c r="C19" s="10">
        <f>IF(ISERROR(College!O49/College!G49),"n/a",College!O49/College!G49)</f>
        <v>2.8880866425992781E-2</v>
      </c>
      <c r="D19" s="12">
        <f>IF(ISERROR(B19-C19),"n/a",B19-C19)</f>
        <v>6.2733029531869544E-4</v>
      </c>
    </row>
    <row r="20" spans="1:4" ht="15" x14ac:dyDescent="0.2">
      <c r="A20" s="14" t="s">
        <v>16</v>
      </c>
      <c r="B20" s="10">
        <f>IF(ISERROR(College!N49/College!J49),"n/a",College!N49/College!J49)</f>
        <v>0.9</v>
      </c>
      <c r="C20" s="10">
        <f>IF(ISERROR(College!O49/College!K49),"n/a",College!O49/College!K49)</f>
        <v>0.88888888888888884</v>
      </c>
      <c r="D20" s="12">
        <f>IF(ISERROR(B20-C20),"n/a",B20-C20)</f>
        <v>1.1111111111111183E-2</v>
      </c>
    </row>
    <row r="21" spans="1:4" ht="15" x14ac:dyDescent="0.2">
      <c r="A21" s="14" t="s">
        <v>17</v>
      </c>
      <c r="B21" s="10">
        <f>IF(ISERROR(College!R49/College!N49), "n/a",College!R49/College!N49)</f>
        <v>0.77777777777777779</v>
      </c>
      <c r="C21" s="10">
        <f>IF(ISERROR(College!S49/College!O49), "n/a",College!S49/College!O49)</f>
        <v>0.875</v>
      </c>
      <c r="D21" s="12">
        <f>IF(ISERROR(B21-C21),"n/a",B21-C21)</f>
        <v>-9.722222222222221E-2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0.7196078431372549</v>
      </c>
      <c r="C23" s="10">
        <f>IF(ISERROR(College!G47/College!C47),"n/a",College!G47/College!C47)</f>
        <v>0.53820598006644516</v>
      </c>
      <c r="D23" s="12">
        <f>IF(ISERROR(B23-C23),"n/a",B23-C23)</f>
        <v>0.18140186307080974</v>
      </c>
    </row>
    <row r="24" spans="1:4" ht="15" x14ac:dyDescent="0.2">
      <c r="A24" s="14" t="s">
        <v>14</v>
      </c>
      <c r="B24" s="10">
        <f>IF(ISERROR(College!J47/College!F47),"n/a",College!J47/College!F47)</f>
        <v>2.8610354223433242E-2</v>
      </c>
      <c r="C24" s="10">
        <f>IF(ISERROR(College!K47/College!G47),"n/a",College!K47/College!G47)</f>
        <v>3.8580246913580245E-2</v>
      </c>
      <c r="D24" s="12">
        <f>IF(ISERROR(B24-C24),"n/a",B24-C24)</f>
        <v>-9.9698926901470031E-3</v>
      </c>
    </row>
    <row r="25" spans="1:4" ht="15" x14ac:dyDescent="0.2">
      <c r="A25" s="14" t="s">
        <v>15</v>
      </c>
      <c r="B25" s="10">
        <f>IF(ISERROR(College!N47/College!F47),"n/a",College!N47/College!F47)</f>
        <v>2.7247956403269755E-2</v>
      </c>
      <c r="C25" s="10">
        <f>IF(ISERROR(College!O47/College!G47),"n/a",College!O47/College!G47)</f>
        <v>3.7037037037037035E-2</v>
      </c>
      <c r="D25" s="12">
        <f>IF(ISERROR(B25-C25),"n/a",B25-C25)</f>
        <v>-9.7890806337672803E-3</v>
      </c>
    </row>
    <row r="26" spans="1:4" ht="15" x14ac:dyDescent="0.2">
      <c r="A26" s="14" t="s">
        <v>16</v>
      </c>
      <c r="B26" s="10">
        <f>IF(ISERROR(College!N47/College!J47),"n/a",College!N47/College!J47)</f>
        <v>0.95238095238095233</v>
      </c>
      <c r="C26" s="10">
        <f>IF(ISERROR(College!O47/College!K47),"n/a",College!O47/College!K47)</f>
        <v>0.96</v>
      </c>
      <c r="D26" s="12">
        <f>IF(ISERROR(B26-C26),"n/a",B26-C26)</f>
        <v>-7.6190476190476364E-3</v>
      </c>
    </row>
    <row r="27" spans="1:4" ht="15" x14ac:dyDescent="0.2">
      <c r="A27" s="14" t="s">
        <v>17</v>
      </c>
      <c r="B27" s="10">
        <f>IF(ISERROR(College!R47/College!N47), "n/a",College!R47/College!N47)</f>
        <v>1</v>
      </c>
      <c r="C27" s="10">
        <f>IF(ISERROR(College!S47/College!O47), "n/a",College!S47/College!O47)</f>
        <v>1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0.73286540049545834</v>
      </c>
      <c r="C29" s="10">
        <f>IF(ISERROR(College!G43/College!C43),"n/a",College!G43/College!C43)</f>
        <v>0.59257854478791328</v>
      </c>
      <c r="D29" s="12">
        <f>IF(ISERROR(B29-C29),"n/a",B29-C29)</f>
        <v>0.14028685570754507</v>
      </c>
    </row>
    <row r="30" spans="1:4" ht="15" x14ac:dyDescent="0.2">
      <c r="A30" s="14" t="s">
        <v>14</v>
      </c>
      <c r="B30" s="10">
        <f>IF(ISERROR(College!J43/College!F43),"n/a",College!J43/College!F43)</f>
        <v>0.16779342723004695</v>
      </c>
      <c r="C30" s="10">
        <f>IF(ISERROR(College!K43/College!G43),"n/a",College!K43/College!G43)</f>
        <v>0.18060593129933861</v>
      </c>
      <c r="D30" s="12">
        <f>IF(ISERROR(B30-C30),"n/a",B30-C30)</f>
        <v>-1.2812504069291658E-2</v>
      </c>
    </row>
    <row r="31" spans="1:4" ht="15" x14ac:dyDescent="0.2">
      <c r="A31" s="14" t="s">
        <v>15</v>
      </c>
      <c r="B31" s="10">
        <f>IF(ISERROR(College!N43/College!F43),"n/a",College!N43/College!F43)</f>
        <v>0.16403755868544601</v>
      </c>
      <c r="C31" s="10">
        <f>IF(ISERROR(College!O43/College!G43),"n/a",College!O43/College!G43)</f>
        <v>0.17911243866012375</v>
      </c>
      <c r="D31" s="12">
        <f>IF(ISERROR(B31-C31),"n/a",B31-C31)</f>
        <v>-1.5074879974677741E-2</v>
      </c>
    </row>
    <row r="32" spans="1:4" ht="15" x14ac:dyDescent="0.2">
      <c r="A32" s="14" t="s">
        <v>16</v>
      </c>
      <c r="B32" s="10">
        <f>IF(ISERROR(College!N43/College!J43),"n/a",College!N43/College!J43)</f>
        <v>0.97761611639619472</v>
      </c>
      <c r="C32" s="10">
        <f>IF(ISERROR(College!O43/College!K43),"n/a",College!O43/College!K43)</f>
        <v>0.99173065564087415</v>
      </c>
      <c r="D32" s="12">
        <f>IF(ISERROR(B32-C32),"n/a",B32-C32)</f>
        <v>-1.4114539244679425E-2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0.98225529479107043</v>
      </c>
      <c r="C33" s="11">
        <f>IF(ISERROR(College!S43/College!O43), "n/a",College!S43/College!O43)</f>
        <v>0.99106611078022633</v>
      </c>
      <c r="D33" s="13">
        <f>IF(ISERROR(B33-C33),"n/a",B33-C33)</f>
        <v>-8.8108159891558957E-3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10/24/20</v>
      </c>
      <c r="C36" s="353" t="str">
        <f>(Summary!C7)</f>
        <v>as of 10/24/19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0.640993265993266</v>
      </c>
      <c r="C39" s="10">
        <f>IF(ISERROR(College!G52/College!C52),"n/a",College!G52/College!C52)</f>
        <v>0.73254156769596201</v>
      </c>
      <c r="D39" s="12">
        <f>IF(ISERROR(B39-C39),"n/a",B39-C39)</f>
        <v>-9.1548301702696011E-2</v>
      </c>
    </row>
    <row r="40" spans="1:4" ht="15" x14ac:dyDescent="0.2">
      <c r="A40" s="14" t="s">
        <v>14</v>
      </c>
      <c r="B40" s="10">
        <f>IF(ISERROR(College!J52/College!F52),"n/a",College!J52/College!F52)</f>
        <v>0.26066973079448458</v>
      </c>
      <c r="C40" s="10">
        <f>IF(ISERROR(College!K52/College!G52),"n/a",College!K52/College!G52)</f>
        <v>0.23540856031128404</v>
      </c>
      <c r="D40" s="12">
        <f>IF(ISERROR(B40-C40),"n/a",B40-C40)</f>
        <v>2.5261170483200535E-2</v>
      </c>
    </row>
    <row r="41" spans="1:4" ht="15" x14ac:dyDescent="0.2">
      <c r="A41" s="14" t="s">
        <v>15</v>
      </c>
      <c r="B41" s="10">
        <f>IF(ISERROR(College!N52/College!F52),"n/a",College!N52/College!F52)</f>
        <v>0.25476034143138543</v>
      </c>
      <c r="C41" s="10">
        <f>IF(ISERROR(College!O52/College!G52),"n/a",College!O52/College!G52)</f>
        <v>0.23151750972762647</v>
      </c>
      <c r="D41" s="12">
        <f>IF(ISERROR(B41-C41),"n/a",B41-C41)</f>
        <v>2.3242831703758959E-2</v>
      </c>
    </row>
    <row r="42" spans="1:4" ht="15" x14ac:dyDescent="0.2">
      <c r="A42" s="14" t="s">
        <v>16</v>
      </c>
      <c r="B42" s="10">
        <f>IF(ISERROR(College!N52/College!J52),"n/a",College!N52/College!J52)</f>
        <v>0.97732997481108308</v>
      </c>
      <c r="C42" s="10">
        <f>IF(ISERROR(College!O52/College!K52),"n/a",College!O52/College!K52)</f>
        <v>0.98347107438016534</v>
      </c>
      <c r="D42" s="12">
        <f>IF(ISERROR(B42-C42),"n/a",B42-C42)</f>
        <v>-6.1410995690822645E-3</v>
      </c>
    </row>
    <row r="43" spans="1:4" ht="15" x14ac:dyDescent="0.2">
      <c r="A43" s="14" t="s">
        <v>17</v>
      </c>
      <c r="B43" s="10">
        <f>IF(ISERROR(College!R52/College!N52), "n/a",College!R52/College!N52)</f>
        <v>0.97938144329896903</v>
      </c>
      <c r="C43" s="10">
        <f>IF(ISERROR(College!S52/College!O52), "n/a",College!S52/College!O52)</f>
        <v>0.98319327731092432</v>
      </c>
      <c r="D43" s="12">
        <f>IF(ISERROR(B43-C43),"n/a",B43-C43)</f>
        <v>-3.811834011955284E-3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0.49230769230769234</v>
      </c>
      <c r="C45" s="10">
        <f>IF(ISERROR(College!G53/College!C53),"n/a",College!G53/College!C35)</f>
        <v>5.545652604476134E-3</v>
      </c>
      <c r="D45" s="12">
        <f>IF(ISERROR(B45-C45),"n/a",B45-C45)</f>
        <v>0.48676203970321619</v>
      </c>
    </row>
    <row r="46" spans="1:4" ht="15" x14ac:dyDescent="0.2">
      <c r="A46" s="14" t="s">
        <v>14</v>
      </c>
      <c r="B46" s="10">
        <f>IF(ISERROR(College!J53/College!F53),"n/a",College!J53/College!F53)</f>
        <v>0.15625</v>
      </c>
      <c r="C46" s="10">
        <f>IF(ISERROR(College!K53/College!G53),"n/a",College!K53/College!G53)</f>
        <v>0.17857142857142858</v>
      </c>
      <c r="D46" s="12">
        <f>IF(ISERROR(B46-C46),"n/a",B46-C46)</f>
        <v>-2.2321428571428575E-2</v>
      </c>
    </row>
    <row r="47" spans="1:4" ht="15" x14ac:dyDescent="0.2">
      <c r="A47" s="14" t="s">
        <v>15</v>
      </c>
      <c r="B47" s="10">
        <f>IF(ISERROR(College!N53/College!F53),"n/a",College!N53/College!F53)</f>
        <v>0.15625</v>
      </c>
      <c r="C47" s="10">
        <f>IF(ISERROR(College!O53/College!G53),"n/a",College!O53/College!G53)</f>
        <v>0.17857142857142858</v>
      </c>
      <c r="D47" s="12">
        <f>IF(ISERROR(B47-C47),"n/a",B47-C47)</f>
        <v>-2.2321428571428575E-2</v>
      </c>
    </row>
    <row r="48" spans="1:4" ht="15" x14ac:dyDescent="0.2">
      <c r="A48" s="14" t="s">
        <v>16</v>
      </c>
      <c r="B48" s="10">
        <f>IF(ISERROR(College!N53/College!J53),"n/a",College!N53/College!J53)</f>
        <v>1</v>
      </c>
      <c r="C48" s="10">
        <f>IF(ISERROR(College!O53/College!K53),"n/a",College!O53/College!K53)</f>
        <v>1</v>
      </c>
      <c r="D48" s="12">
        <f>IF(ISERROR(B48-C48),"n/a",B48-C48)</f>
        <v>0</v>
      </c>
    </row>
    <row r="49" spans="1:4" ht="15" x14ac:dyDescent="0.2">
      <c r="A49" s="23" t="s">
        <v>17</v>
      </c>
      <c r="B49" s="10">
        <f>IF(ISERROR(College!R53/College!N53), "n/a",College!R53/College!N53)</f>
        <v>1</v>
      </c>
      <c r="C49" s="10">
        <f>IF(ISERROR(College!X37/College!T37), "n/a",College!X37/College!T37)</f>
        <v>0</v>
      </c>
      <c r="D49" s="12">
        <f>IF(ISERROR(B49-C49),"n/a",B49-C49)</f>
        <v>1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0.48275862068965519</v>
      </c>
      <c r="D51" s="12">
        <f>IF(ISERROR(B51-C51),"n/a",B51-C51)</f>
        <v>-0.48275862068965519</v>
      </c>
    </row>
    <row r="52" spans="1:4" ht="15" x14ac:dyDescent="0.2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0</v>
      </c>
      <c r="D52" s="12">
        <f>IF(ISERROR(B52-C52),"n/a",B52-C52)</f>
        <v>0.25</v>
      </c>
    </row>
    <row r="53" spans="1:4" ht="15" x14ac:dyDescent="0.2">
      <c r="A53" s="14" t="s">
        <v>15</v>
      </c>
      <c r="B53" s="10">
        <f>IF(ISERROR(College!N57/College!F57),"n/a",College!N57/College!F57)</f>
        <v>0.25</v>
      </c>
      <c r="C53" s="10">
        <f>IF(ISERROR(College!O57/College!G57),"n/a",College!O57/College!G57)</f>
        <v>0</v>
      </c>
      <c r="D53" s="12">
        <f>IF(ISERROR(B53-C53),"n/a",B53-C53)</f>
        <v>0.25</v>
      </c>
    </row>
    <row r="54" spans="1:4" ht="15" x14ac:dyDescent="0.2">
      <c r="A54" s="14" t="s">
        <v>16</v>
      </c>
      <c r="B54" s="10">
        <f>IF(ISERROR(College!N57/College!J57),"n/a",College!N57/College!J57)</f>
        <v>1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>
        <f>IF(ISERROR(College!R57/College!N57), "n/a",College!R57/College!N57)</f>
        <v>1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0.65131578947368418</v>
      </c>
      <c r="C57" s="10">
        <f>IF(ISERROR(College!G55/College!C55),"n/a",College!G55/College!C55)</f>
        <v>0.79651162790697672</v>
      </c>
      <c r="D57" s="12">
        <f>IF(ISERROR(B57-C57),"n/a",B57-C57)</f>
        <v>-0.14519583843329253</v>
      </c>
    </row>
    <row r="58" spans="1:4" ht="15" x14ac:dyDescent="0.2">
      <c r="A58" s="14" t="s">
        <v>14</v>
      </c>
      <c r="B58" s="10">
        <f>IF(ISERROR(College!J55/College!F55),"n/a",College!J55/College!F55)</f>
        <v>0.13131313131313133</v>
      </c>
      <c r="C58" s="10">
        <f>IF(ISERROR(College!K55/College!G55),"n/a",College!K55/College!G55)</f>
        <v>0.10948905109489052</v>
      </c>
      <c r="D58" s="12">
        <f>IF(ISERROR(B58-C58),"n/a",B58-C58)</f>
        <v>2.182408021824081E-2</v>
      </c>
    </row>
    <row r="59" spans="1:4" ht="15" x14ac:dyDescent="0.2">
      <c r="A59" s="14" t="s">
        <v>15</v>
      </c>
      <c r="B59" s="10">
        <f>IF(ISERROR(College!N55/College!F55),"n/a",College!N55/College!F55)</f>
        <v>0.12121212121212122</v>
      </c>
      <c r="C59" s="10">
        <f>IF(ISERROR(College!O55/College!G55),"n/a",College!O55/College!G55)</f>
        <v>0.10948905109489052</v>
      </c>
      <c r="D59" s="12">
        <f>IF(ISERROR(B59-C59),"n/a",B59-C59)</f>
        <v>1.1723070117230699E-2</v>
      </c>
    </row>
    <row r="60" spans="1:4" ht="15" x14ac:dyDescent="0.2">
      <c r="A60" s="14" t="s">
        <v>16</v>
      </c>
      <c r="B60" s="10">
        <f>IF(ISERROR(College!N55/College!J55),"n/a",College!N55/College!J55)</f>
        <v>0.92307692307692313</v>
      </c>
      <c r="C60" s="10">
        <f>IF(ISERROR(College!O55/College!K55),"n/a",College!O55/College!K55)</f>
        <v>1</v>
      </c>
      <c r="D60" s="12">
        <f>IF(ISERROR(B60-C60),"n/a",B60-C60)</f>
        <v>-7.6923076923076872E-2</v>
      </c>
    </row>
    <row r="61" spans="1:4" ht="15" x14ac:dyDescent="0.2">
      <c r="A61" s="14" t="s">
        <v>17</v>
      </c>
      <c r="B61" s="10">
        <f>IF(ISERROR(College!R55/College!N55), "n/a",College!R55/College!N55)</f>
        <v>0.91666666666666663</v>
      </c>
      <c r="C61" s="10">
        <f>IF(ISERROR(College!S55/College!O55), "n/a",College!S55/College!O55)</f>
        <v>0.8</v>
      </c>
      <c r="D61" s="12">
        <f>IF(ISERROR(B61-C61),"n/a",B61-C61)</f>
        <v>0.11666666666666659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0.63089802130898021</v>
      </c>
      <c r="C63" s="10">
        <f>IF(ISERROR(College!G50/College!C50),"n/a",College!G50/College!C50)</f>
        <v>0.73078556263269634</v>
      </c>
      <c r="D63" s="12">
        <f>IF(ISERROR(B63-C63),"n/a",B63-C63)</f>
        <v>-9.9887541323716134E-2</v>
      </c>
    </row>
    <row r="64" spans="1:4" ht="15" x14ac:dyDescent="0.2">
      <c r="A64" s="14" t="s">
        <v>14</v>
      </c>
      <c r="B64" s="10">
        <f>IF(ISERROR(College!J50/College!F50),"n/a",College!J50/College!F50)</f>
        <v>0.25090470446320867</v>
      </c>
      <c r="C64" s="10">
        <f>IF(ISERROR(College!K50/College!G50),"n/a",College!K50/College!G50)</f>
        <v>0.22254503195816386</v>
      </c>
      <c r="D64" s="12">
        <f>IF(ISERROR(B64-C64),"n/a",B64-C64)</f>
        <v>2.8359672505044814E-2</v>
      </c>
    </row>
    <row r="65" spans="1:4" ht="15" x14ac:dyDescent="0.2">
      <c r="A65" s="14" t="s">
        <v>15</v>
      </c>
      <c r="B65" s="10">
        <f>IF(ISERROR(College!N50/College!F50),"n/a",College!N50/College!F50)</f>
        <v>0.24487334137515079</v>
      </c>
      <c r="C65" s="10">
        <f>IF(ISERROR(College!O50/College!G50),"n/a",College!O50/College!G50)</f>
        <v>0.21905868680999419</v>
      </c>
      <c r="D65" s="12">
        <f>IF(ISERROR(B65-C65),"n/a",B65-C65)</f>
        <v>2.5814654565156608E-2</v>
      </c>
    </row>
    <row r="66" spans="1:4" ht="15" x14ac:dyDescent="0.2">
      <c r="A66" s="14" t="s">
        <v>16</v>
      </c>
      <c r="B66" s="10">
        <f>IF(ISERROR(College!N50/College!J50),"n/a",College!N50/College!J50)</f>
        <v>0.97596153846153844</v>
      </c>
      <c r="C66" s="10">
        <f>IF(ISERROR(College!O50/College!K50),"n/a",College!O50/College!K50)</f>
        <v>0.98433420365535251</v>
      </c>
      <c r="D66" s="12">
        <f>IF(ISERROR(B66-C66),"n/a",B66-C66)</f>
        <v>-8.3726651938140773E-3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0.97783251231527091</v>
      </c>
      <c r="C67" s="11">
        <f>IF(ISERROR(College!S50/College!O50), "n/a",College!S50/College!O50)</f>
        <v>0.97347480106100792</v>
      </c>
      <c r="D67" s="13">
        <f>IF(ISERROR(B67-C67),"n/a",B67-C67)</f>
        <v>4.3577112542629859E-3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10/24/2020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Saturday, October 24,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10/24/20</v>
      </c>
      <c r="C9" s="355" t="str">
        <f>Summary!C7</f>
        <v>as of 10/24/19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0.6831432192648923</v>
      </c>
      <c r="C11" s="10">
        <f>IF(ISERROR(College!G61/College!C61),"n/a",College!G61/College!C61)</f>
        <v>0.54374999999999996</v>
      </c>
      <c r="D11" s="12">
        <f>IF(ISERROR(B11-C11),"n/a",B11-C11)</f>
        <v>0.13939321926489234</v>
      </c>
    </row>
    <row r="12" spans="1:4" ht="15" x14ac:dyDescent="0.2">
      <c r="A12" s="14" t="s">
        <v>14</v>
      </c>
      <c r="B12" s="10">
        <f>IF(ISERROR(College!J61/College!F61),"n/a",College!J61/College!F61)</f>
        <v>0.16326530612244897</v>
      </c>
      <c r="C12" s="10">
        <f>IF(ISERROR(College!K61/College!G61),"n/a",College!K61/College!G61)</f>
        <v>0.19310344827586207</v>
      </c>
      <c r="D12" s="12">
        <f>IF(ISERROR(B12-C12),"n/a",B12-C12)</f>
        <v>-2.98381421534131E-2</v>
      </c>
    </row>
    <row r="13" spans="1:4" ht="15" x14ac:dyDescent="0.2">
      <c r="A13" s="14" t="s">
        <v>15</v>
      </c>
      <c r="B13" s="10">
        <f>IF(ISERROR(College!N61/College!F61),"n/a",College!N61/College!F61)</f>
        <v>0.16141001855287571</v>
      </c>
      <c r="C13" s="10">
        <f>IF(ISERROR(College!O61/College!G61),"n/a",College!O61/College!G61)</f>
        <v>0.19080459770114944</v>
      </c>
      <c r="D13" s="12">
        <f>IF(ISERROR(B13-C13),"n/a",B13-C13)</f>
        <v>-2.9394579148273731E-2</v>
      </c>
    </row>
    <row r="14" spans="1:4" ht="15" x14ac:dyDescent="0.2">
      <c r="A14" s="14" t="s">
        <v>16</v>
      </c>
      <c r="B14" s="10">
        <f>IF(ISERROR(College!N61/College!J61),"n/a",College!N61/College!J61)</f>
        <v>0.98863636363636365</v>
      </c>
      <c r="C14" s="10">
        <f>IF(ISERROR(College!O61/College!K61),"n/a",College!O61/College!K61)</f>
        <v>0.98809523809523814</v>
      </c>
      <c r="D14" s="12">
        <f>IF(ISERROR(B14-C14),"n/a",B14-C14)</f>
        <v>5.4112554112550892E-4</v>
      </c>
    </row>
    <row r="15" spans="1:4" ht="15" x14ac:dyDescent="0.2">
      <c r="A15" s="14" t="s">
        <v>17</v>
      </c>
      <c r="B15" s="10">
        <f>IF(ISERROR(College!R61/College!N61), "n/a",College!R61/College!N61)</f>
        <v>0.96551724137931039</v>
      </c>
      <c r="C15" s="10">
        <f>IF(ISERROR(College!S61/College!O61), "n/a",College!S61/College!O61)</f>
        <v>0.98795180722891562</v>
      </c>
      <c r="D15" s="12">
        <f>IF(ISERROR(B15-C15),"n/a",B15-C15)</f>
        <v>-2.2434565849605237E-2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0.9</v>
      </c>
      <c r="C17" s="10">
        <f>IF(ISERROR(College!G65/College!C65),"n/a",College!G65/College!C65)</f>
        <v>0.46666666666666667</v>
      </c>
      <c r="D17" s="12">
        <f>IF(ISERROR(B17-C17),"n/a",B17-C17)</f>
        <v>0.43333333333333335</v>
      </c>
    </row>
    <row r="18" spans="1:4" ht="15" x14ac:dyDescent="0.2">
      <c r="A18" s="14" t="s">
        <v>14</v>
      </c>
      <c r="B18" s="10">
        <f>IF(ISERROR(College!J65/College!F65),"n/a",College!J65/College!F65)</f>
        <v>0.1111111111111111</v>
      </c>
      <c r="C18" s="10">
        <f>IF(ISERROR(College!K65/College!G65),"n/a",College!K65/College!G65)</f>
        <v>0</v>
      </c>
      <c r="D18" s="12">
        <f>IF(ISERROR(B18-C18),"n/a",B18-C18)</f>
        <v>0.1111111111111111</v>
      </c>
    </row>
    <row r="19" spans="1:4" ht="15" x14ac:dyDescent="0.2">
      <c r="A19" s="14" t="s">
        <v>15</v>
      </c>
      <c r="B19" s="10">
        <f>IF(ISERROR(College!N65/College!F65),"n/a",College!N65/College!F65)</f>
        <v>0.1111111111111111</v>
      </c>
      <c r="C19" s="10">
        <f>IF(ISERROR(College!O65/College!G65),"n/a",College!O65/College!G65)</f>
        <v>0</v>
      </c>
      <c r="D19" s="12">
        <f>IF(ISERROR(B19-C19),"n/a",B19-C19)</f>
        <v>0.1111111111111111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IF(ISERROR(College!R65/College!N65), "n/a",College!R65/College!N65)</f>
        <v>1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0.78333333333333333</v>
      </c>
      <c r="C23" s="10">
        <f>IF(ISERROR(College!G63/College!C63),"n/a",College!G63/College!C63)</f>
        <v>0.39215686274509803</v>
      </c>
      <c r="D23" s="12">
        <f>IF(ISERROR(B23-C23),"n/a",B23-C23)</f>
        <v>0.39117647058823529</v>
      </c>
    </row>
    <row r="24" spans="1:4" ht="15" x14ac:dyDescent="0.2">
      <c r="A24" s="14" t="s">
        <v>14</v>
      </c>
      <c r="B24" s="10">
        <f>IF(ISERROR(College!J63/College!F63),"n/a",College!J63/College!F63)</f>
        <v>4.2553191489361701E-2</v>
      </c>
      <c r="C24" s="10">
        <f>IF(ISERROR(College!K63/College!G63),"n/a",College!K63/College!G63)</f>
        <v>0.1</v>
      </c>
      <c r="D24" s="12">
        <f>IF(ISERROR(B24-C24),"n/a",B24-C24)</f>
        <v>-5.7446808510638304E-2</v>
      </c>
    </row>
    <row r="25" spans="1:4" ht="15" x14ac:dyDescent="0.2">
      <c r="A25" s="14" t="s">
        <v>15</v>
      </c>
      <c r="B25" s="10">
        <f>IF(ISERROR(College!N63/College!F63),"n/a",College!N63/College!F63)</f>
        <v>4.2553191489361701E-2</v>
      </c>
      <c r="C25" s="10">
        <f>IF(ISERROR(College!O63/College!G63),"n/a",College!O63/College!G63)</f>
        <v>0.1</v>
      </c>
      <c r="D25" s="12">
        <f>IF(ISERROR(B25-C25),"n/a",B25-C25)</f>
        <v>-5.7446808510638304E-2</v>
      </c>
    </row>
    <row r="26" spans="1:4" ht="15" x14ac:dyDescent="0.2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" x14ac:dyDescent="0.2">
      <c r="A27" s="14" t="s">
        <v>17</v>
      </c>
      <c r="B27" s="10">
        <f>IF(ISERROR(College!R63/College!N63), "n/a",College!R63/College!N63)</f>
        <v>1</v>
      </c>
      <c r="C27" s="10">
        <f>IF(ISERROR(College!S63/College!O63), "n/a",College!S63/College!O63)</f>
        <v>1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0.69266589057043071</v>
      </c>
      <c r="C29" s="10">
        <f>IF(ISERROR(College!G59/College!C59),"n/a",College!G59/College!C59)</f>
        <v>0.53348729792147809</v>
      </c>
      <c r="D29" s="12">
        <f>IF(ISERROR(B29-C29),"n/a",B29-C29)</f>
        <v>0.15917859264895262</v>
      </c>
    </row>
    <row r="30" spans="1:4" ht="15" x14ac:dyDescent="0.2">
      <c r="A30" s="14" t="s">
        <v>14</v>
      </c>
      <c r="B30" s="10">
        <f>IF(ISERROR(College!J59/College!F59),"n/a",College!J59/College!F59)</f>
        <v>0.15294117647058825</v>
      </c>
      <c r="C30" s="10">
        <f>IF(ISERROR(College!K59/College!G59),"n/a",College!K59/College!G59)</f>
        <v>0.18614718614718614</v>
      </c>
      <c r="D30" s="12">
        <f>IF(ISERROR(B30-C30),"n/a",B30-C30)</f>
        <v>-3.3206009676597897E-2</v>
      </c>
    </row>
    <row r="31" spans="1:4" ht="15" x14ac:dyDescent="0.2">
      <c r="A31" s="14" t="s">
        <v>15</v>
      </c>
      <c r="B31" s="10">
        <f>IF(ISERROR(College!N59/College!F59),"n/a",College!N59/College!F59)</f>
        <v>0.15126050420168066</v>
      </c>
      <c r="C31" s="10">
        <f>IF(ISERROR(College!O59/College!G59),"n/a",College!O59/College!G59)</f>
        <v>0.18398268398268397</v>
      </c>
      <c r="D31" s="12">
        <f>IF(ISERROR(B31-C31),"n/a",B31-C31)</f>
        <v>-3.2722179781003308E-2</v>
      </c>
    </row>
    <row r="32" spans="1:4" ht="15" x14ac:dyDescent="0.2">
      <c r="A32" s="14" t="s">
        <v>16</v>
      </c>
      <c r="B32" s="10">
        <f>IF(ISERROR(College!N59/College!J59),"n/a",College!N59/College!J59)</f>
        <v>0.98901098901098905</v>
      </c>
      <c r="C32" s="10">
        <f>IF(ISERROR(College!O59/College!K59),"n/a",College!O59/College!K59)</f>
        <v>0.98837209302325579</v>
      </c>
      <c r="D32" s="12">
        <f>IF(ISERROR(B32-C32),"n/a",B32-C32)</f>
        <v>6.3889598773325673E-4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0.96666666666666667</v>
      </c>
      <c r="C33" s="11">
        <f>IF(ISERROR(College!S59/College!O59), "n/a",College!S59/College!O59)</f>
        <v>0.9882352941176471</v>
      </c>
      <c r="D33" s="13">
        <f>IF(ISERROR(B33-C33),"n/a",B33-C33)</f>
        <v>-2.1568627450980427E-2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10/24/20</v>
      </c>
      <c r="C36" s="353" t="str">
        <f>(Summary!C7)</f>
        <v>as of 10/24/19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1.0265486725663717</v>
      </c>
      <c r="C39" s="10">
        <f>IF(ISERROR(College!G68/College!C68),"n/a",College!G68/College!C68)</f>
        <v>0.92957746478873238</v>
      </c>
      <c r="D39" s="12">
        <f>IF(ISERROR(B39-C39),"n/a",B39-C39)</f>
        <v>9.6971207777639346E-2</v>
      </c>
    </row>
    <row r="40" spans="1:4" ht="15" x14ac:dyDescent="0.2">
      <c r="A40" s="14" t="s">
        <v>14</v>
      </c>
      <c r="B40" s="10">
        <f>IF(ISERROR(College!J68/College!F68),"n/a",College!J68/College!F68)</f>
        <v>0.37931034482758619</v>
      </c>
      <c r="C40" s="10">
        <f>IF(ISERROR(College!K68/College!G68),"n/a",College!K68/College!G68)</f>
        <v>0.31818181818181818</v>
      </c>
      <c r="D40" s="12">
        <f>IF(ISERROR(B40-C40),"n/a",B40-C40)</f>
        <v>6.1128526645768011E-2</v>
      </c>
    </row>
    <row r="41" spans="1:4" ht="15" x14ac:dyDescent="0.2">
      <c r="A41" s="14" t="s">
        <v>15</v>
      </c>
      <c r="B41" s="10">
        <f>IF(ISERROR(College!N68/College!F68),"n/a",College!N68/College!F68)</f>
        <v>0.37931034482758619</v>
      </c>
      <c r="C41" s="10">
        <f>IF(ISERROR(College!O68/College!G68),"n/a",College!O68/College!G68)</f>
        <v>0.30303030303030304</v>
      </c>
      <c r="D41" s="12">
        <f>IF(ISERROR(B41-C41),"n/a",B41-C41)</f>
        <v>7.6280041797283149E-2</v>
      </c>
    </row>
    <row r="42" spans="1:4" ht="15" x14ac:dyDescent="0.2">
      <c r="A42" s="14" t="s">
        <v>16</v>
      </c>
      <c r="B42" s="10">
        <f>IF(ISERROR(College!N68/College!J68),"n/a",College!N68/College!J68)</f>
        <v>1</v>
      </c>
      <c r="C42" s="10">
        <f>IF(ISERROR(College!O68/College!K68),"n/a",College!O68/College!K68)</f>
        <v>0.95238095238095233</v>
      </c>
      <c r="D42" s="12">
        <f>IF(ISERROR(B42-C42),"n/a",B42-C42)</f>
        <v>4.7619047619047672E-2</v>
      </c>
    </row>
    <row r="43" spans="1:4" ht="15" x14ac:dyDescent="0.2">
      <c r="A43" s="14" t="s">
        <v>17</v>
      </c>
      <c r="B43" s="10">
        <f>IF(ISERROR(College!R68/College!N68), "n/a",College!R68/College!N68)</f>
        <v>0.95454545454545459</v>
      </c>
      <c r="C43" s="10">
        <f>IF(ISERROR(College!S68/College!O68), "n/a",College!S68/College!O68)</f>
        <v>0.95</v>
      </c>
      <c r="D43" s="12">
        <f>IF(ISERROR(B43-C43),"n/a",B43-C43)</f>
        <v>4.5454545454546302E-3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</v>
      </c>
      <c r="D45" s="12">
        <f>IF(ISERROR(B45-C45),"n/a",B45-C45)</f>
        <v>0.5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0.5</v>
      </c>
      <c r="D46" s="12">
        <f>IF(ISERROR(B46-C46),"n/a",B46-C46)</f>
        <v>-0.5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0.5</v>
      </c>
      <c r="D47" s="12">
        <f>IF(ISERROR(B47-C47),"n/a",B47-C47)</f>
        <v>-0.5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>
        <f>IF(ISERROR(College!O69/College!K69),"n/a",College!O69/College!K69)</f>
        <v>1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>
        <f>IF(ISERROR(College!X69/College!T69), "n/a",College!X69/College!T69)</f>
        <v>0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1</v>
      </c>
      <c r="D51" s="12">
        <f>IF(ISERROR(B51-C51),"n/a",B51-C51)</f>
        <v>-1</v>
      </c>
    </row>
    <row r="52" spans="1:4" ht="15" x14ac:dyDescent="0.2">
      <c r="A52" s="14" t="s">
        <v>14</v>
      </c>
      <c r="B52" s="10">
        <f>IF(ISERROR(College!J73/College!F73),"n/a",College!J73/College!F73)</f>
        <v>0</v>
      </c>
      <c r="C52" s="10">
        <f>IF(ISERROR(College!K73/College!G73),"n/a",College!K73/College!G73)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0.1111111111111111</v>
      </c>
      <c r="C58" s="10">
        <f>IF(ISERROR(College!K71/College!G71),"n/a",College!K71/College!G71)</f>
        <v>0</v>
      </c>
      <c r="D58" s="12">
        <f>IF(ISERROR(B58-C58),"n/a",B58-C58)</f>
        <v>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0.1111111111111111</v>
      </c>
      <c r="C59" s="10">
        <f>IF(ISERROR(College!O71/College!G71),"n/a",College!O71/College!G71)</f>
        <v>0</v>
      </c>
      <c r="D59" s="12">
        <f>IF(ISERROR(B59-C59),"n/a",B59-C59)</f>
        <v>0.1111111111111111</v>
      </c>
    </row>
    <row r="60" spans="1:4" ht="15" x14ac:dyDescent="0.2">
      <c r="A60" s="14" t="s">
        <v>16</v>
      </c>
      <c r="B60" s="10">
        <f>IF(ISERROR(College!N71/College!J71),"n/a",College!N71/College!J71)</f>
        <v>1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>
        <f>IF(ISERROR(College!R71/College!N71), "n/a",College!R71/College!N71)</f>
        <v>0.5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1.0222222222222221</v>
      </c>
      <c r="C63" s="10">
        <f>IF(ISERROR(College!G66/College!C66),"n/a",College!G66/College!C66)</f>
        <v>0.93827160493827155</v>
      </c>
      <c r="D63" s="12">
        <f>IF(ISERROR(B63-C63),"n/a",B63-C63)</f>
        <v>8.395061728395059E-2</v>
      </c>
    </row>
    <row r="64" spans="1:4" ht="15" x14ac:dyDescent="0.2">
      <c r="A64" s="14" t="s">
        <v>14</v>
      </c>
      <c r="B64" s="10">
        <f>IF(ISERROR(College!J66/College!F66),"n/a",College!J66/College!F66)</f>
        <v>0.33333333333333331</v>
      </c>
      <c r="C64" s="10">
        <f>IF(ISERROR(College!K66/College!G66),"n/a",College!K66/College!G66)</f>
        <v>0.28947368421052633</v>
      </c>
      <c r="D64" s="12">
        <f>IF(ISERROR(B64-C64),"n/a",B64-C64)</f>
        <v>4.3859649122806987E-2</v>
      </c>
    </row>
    <row r="65" spans="1:4" ht="15" x14ac:dyDescent="0.2">
      <c r="A65" s="14" t="s">
        <v>15</v>
      </c>
      <c r="B65" s="10">
        <f>IF(ISERROR(College!N66/College!F66),"n/a",College!N66/College!F66)</f>
        <v>0.33333333333333331</v>
      </c>
      <c r="C65" s="10">
        <f>IF(ISERROR(College!O66/College!G66),"n/a",College!O66/College!G66)</f>
        <v>0.27631578947368424</v>
      </c>
      <c r="D65" s="12">
        <f>IF(ISERROR(B65-C65),"n/a",B65-C65)</f>
        <v>5.7017543859649078E-2</v>
      </c>
    </row>
    <row r="66" spans="1:4" ht="15" x14ac:dyDescent="0.2">
      <c r="A66" s="14" t="s">
        <v>16</v>
      </c>
      <c r="B66" s="10">
        <f>IF(ISERROR(College!N66/College!J66),"n/a",College!N66/College!J66)</f>
        <v>1</v>
      </c>
      <c r="C66" s="10">
        <f>IF(ISERROR(College!O66/College!K66),"n/a",College!O66/College!K66)</f>
        <v>0.95454545454545459</v>
      </c>
      <c r="D66" s="12">
        <f>IF(ISERROR(B66-C66),"n/a",B66-C66)</f>
        <v>4.5454545454545414E-2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0.93478260869565222</v>
      </c>
      <c r="C67" s="11">
        <f>IF(ISERROR(College!S66/College!O66), "n/a",College!S66/College!O66)</f>
        <v>0.95238095238095233</v>
      </c>
      <c r="D67" s="13">
        <f>IF(ISERROR(B67-C67),"n/a",B67-C67)</f>
        <v>-1.7598343685300111E-2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10/24/2020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Saturday, October 24,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2" t="str">
        <f>(Summary!C6)</f>
        <v>Fall 2019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10/24/20</v>
      </c>
      <c r="C9" s="353" t="str">
        <f>(Summary!C7)</f>
        <v>as of 10/24/19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0.47631754503002</v>
      </c>
      <c r="C12" s="10">
        <f>IF(ISERROR(College!G77/College!C77),"n/a",College!G77/College!C77)</f>
        <v>0.47437774524158127</v>
      </c>
      <c r="D12" s="12">
        <f>IF(ISERROR(B12-C12),"n/a",B12-C12)</f>
        <v>1.939799788438723E-3</v>
      </c>
    </row>
    <row r="13" spans="1:4" ht="15" x14ac:dyDescent="0.2">
      <c r="A13" s="14" t="s">
        <v>14</v>
      </c>
      <c r="B13" s="10">
        <f>IF(ISERROR(College!J77/College!F77),"n/a",College!J77/College!F77)</f>
        <v>0.33333333333333331</v>
      </c>
      <c r="C13" s="10">
        <f>IF(ISERROR(College!K77/College!G77),"n/a",College!K77/College!G77)</f>
        <v>0.38117283950617287</v>
      </c>
      <c r="D13" s="12">
        <f>IF(ISERROR(B13-C13),"n/a",B13-C13)</f>
        <v>-4.7839506172839552E-2</v>
      </c>
    </row>
    <row r="14" spans="1:4" ht="15" x14ac:dyDescent="0.2">
      <c r="A14" s="14" t="s">
        <v>15</v>
      </c>
      <c r="B14" s="10">
        <f>IF(ISERROR(College!N77/College!F77),"n/a",College!N77/College!F77)</f>
        <v>0.3235294117647059</v>
      </c>
      <c r="C14" s="10">
        <f>IF(ISERROR(College!O77/College!G77),"n/a",College!O77/College!G77)</f>
        <v>0.37345679012345678</v>
      </c>
      <c r="D14" s="12">
        <f>IF(ISERROR(B14-C14),"n/a",B14-C14)</f>
        <v>-4.9927378358750885E-2</v>
      </c>
    </row>
    <row r="15" spans="1:4" ht="15" x14ac:dyDescent="0.2">
      <c r="A15" s="14" t="s">
        <v>16</v>
      </c>
      <c r="B15" s="10">
        <f>IF(ISERROR(College!N77/College!J77),"n/a",College!N77/College!J77)</f>
        <v>0.97058823529411764</v>
      </c>
      <c r="C15" s="10">
        <f>IF(ISERROR(College!O77/College!K77),"n/a",College!O77/College!K77)</f>
        <v>0.97975708502024295</v>
      </c>
      <c r="D15" s="12">
        <f>IF(ISERROR(B15-C15),"n/a",B15-C15)</f>
        <v>-9.1688497261253055E-3</v>
      </c>
    </row>
    <row r="16" spans="1:4" ht="15" x14ac:dyDescent="0.2">
      <c r="A16" s="14" t="s">
        <v>17</v>
      </c>
      <c r="B16" s="10">
        <f>IF(ISERROR(College!R77/College!N77), "n/a",College!R77/College!N77)</f>
        <v>0.97835497835497831</v>
      </c>
      <c r="C16" s="10">
        <f>IF(ISERROR(College!S77/College!O77), "n/a",College!S77/College!O77)</f>
        <v>0.97933884297520657</v>
      </c>
      <c r="D16" s="12">
        <f>IF(ISERROR(B16-C16),"n/a",B16-C16)</f>
        <v>-9.838646202282586E-4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0.27272727272727271</v>
      </c>
      <c r="C18" s="10">
        <f>IF(ISERROR(College!G78/College!C78),"n/a",College!G78/College!C78)</f>
        <v>0.33333333333333331</v>
      </c>
      <c r="D18" s="12">
        <f>IF(ISERROR(B18-C18),"n/a",B18-C18)</f>
        <v>-6.0606060606060608E-2</v>
      </c>
    </row>
    <row r="19" spans="1:4" ht="15" x14ac:dyDescent="0.2">
      <c r="A19" s="14" t="s">
        <v>14</v>
      </c>
      <c r="B19" s="10">
        <f>IF(ISERROR(College!J78/College!F78),"n/a",College!J78/College!F78)</f>
        <v>0.33333333333333331</v>
      </c>
      <c r="C19" s="10">
        <f>IF(ISERROR(College!K78/College!G78),"n/a",College!K78/College!G78)</f>
        <v>0.2</v>
      </c>
      <c r="D19" s="12">
        <f>IF(ISERROR(B19-C19),"n/a",B19-C19)</f>
        <v>0.1333333333333333</v>
      </c>
    </row>
    <row r="20" spans="1:4" ht="15" x14ac:dyDescent="0.2">
      <c r="A20" s="14" t="s">
        <v>15</v>
      </c>
      <c r="B20" s="10">
        <f>IF(ISERROR(College!N78/College!F78),"n/a",College!N78/College!F78)</f>
        <v>0.33333333333333331</v>
      </c>
      <c r="C20" s="10">
        <f>IF(ISERROR(College!O78/College!G78),"n/a",College!O78/College!G78)</f>
        <v>0.2</v>
      </c>
      <c r="D20" s="12">
        <f>IF(ISERROR(B20-C20),"n/a",B20-C20)</f>
        <v>0.1333333333333333</v>
      </c>
    </row>
    <row r="21" spans="1:4" ht="15" x14ac:dyDescent="0.2">
      <c r="A21" s="14" t="s">
        <v>16</v>
      </c>
      <c r="B21" s="10">
        <f>IF(ISERROR(College!N78/College!J78),"n/a",College!N78/College!J78)</f>
        <v>1</v>
      </c>
      <c r="C21" s="10">
        <f>IF(ISERROR(College!O78/College!K78),"n/a",College!O78/College!K78)</f>
        <v>1</v>
      </c>
      <c r="D21" s="12">
        <f>IF(ISERROR(B21-C21),"n/a",B21-C21)</f>
        <v>0</v>
      </c>
    </row>
    <row r="22" spans="1:4" ht="15" x14ac:dyDescent="0.2">
      <c r="A22" s="23" t="s">
        <v>17</v>
      </c>
      <c r="B22" s="10">
        <f>IF(ISERROR(College!R78/College!N78), "n/a",College!R78/College!N78)</f>
        <v>1</v>
      </c>
      <c r="C22" s="10">
        <f>IF(ISERROR(College!X78/College!T78), "n/a",College!X78/College!T78)</f>
        <v>0</v>
      </c>
      <c r="D22" s="12">
        <f>IF(ISERROR(B22-C22),"n/a",B22-C22)</f>
        <v>1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0.33333333333333331</v>
      </c>
      <c r="D24" s="12">
        <f>IF(ISERROR(B24-C24),"n/a",B24-C24)</f>
        <v>-0.33333333333333331</v>
      </c>
    </row>
    <row r="25" spans="1:4" ht="15" x14ac:dyDescent="0.2">
      <c r="A25" s="14" t="s">
        <v>14</v>
      </c>
      <c r="B25" s="10">
        <f>IF(ISERROR(College!J82/College!F82),"n/a",College!J82/College!F82)</f>
        <v>0.14285714285714285</v>
      </c>
      <c r="C25" s="10">
        <f>IF(ISERROR(College!K82/College!G82),"n/a",College!K82/College!G82)</f>
        <v>0</v>
      </c>
      <c r="D25" s="12">
        <f>IF(ISERROR(B25-C25),"n/a",B25-C25)</f>
        <v>0.14285714285714285</v>
      </c>
    </row>
    <row r="26" spans="1:4" ht="15" x14ac:dyDescent="0.2">
      <c r="A26" s="14" t="s">
        <v>15</v>
      </c>
      <c r="B26" s="10">
        <f>IF(ISERROR(College!N82/College!F82),"n/a",College!N82/College!F82)</f>
        <v>0.14285714285714285</v>
      </c>
      <c r="C26" s="10">
        <f>IF(ISERROR(College!O82/College!G82),"n/a",College!O82/College!G82)</f>
        <v>0</v>
      </c>
      <c r="D26" s="12">
        <f>IF(ISERROR(B26-C26),"n/a",B26-C26)</f>
        <v>0.14285714285714285</v>
      </c>
    </row>
    <row r="27" spans="1:4" ht="15" x14ac:dyDescent="0.2">
      <c r="A27" s="14" t="s">
        <v>16</v>
      </c>
      <c r="B27" s="10">
        <f>IF(ISERROR(College!N82/College!J82),"n/a",College!N82/College!J82)</f>
        <v>1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>
        <f>IF(ISERROR(College!R82/College!N82), "n/a",College!R82/College!N82)</f>
        <v>1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0.37681159420289856</v>
      </c>
      <c r="C30" s="10">
        <f>IF(ISERROR(College!G80/College!C80),"n/a",College!G80/College!C80)</f>
        <v>0.37722419928825623</v>
      </c>
      <c r="D30" s="12">
        <f>IF(ISERROR(B30-C30),"n/a",B30-C30)</f>
        <v>-4.126050853576757E-4</v>
      </c>
    </row>
    <row r="31" spans="1:4" ht="15" x14ac:dyDescent="0.2">
      <c r="A31" s="14" t="s">
        <v>14</v>
      </c>
      <c r="B31" s="10">
        <f>IF(ISERROR(College!J80/College!F80),"n/a",College!J80/College!F80)</f>
        <v>0.13461538461538461</v>
      </c>
      <c r="C31" s="10">
        <f>IF(ISERROR(College!K80/College!G80),"n/a",College!K80/College!G80)</f>
        <v>0.17924528301886791</v>
      </c>
      <c r="D31" s="12">
        <f>IF(ISERROR(B31-C31),"n/a",B31-C31)</f>
        <v>-4.4629898403483304E-2</v>
      </c>
    </row>
    <row r="32" spans="1:4" ht="15" x14ac:dyDescent="0.2">
      <c r="A32" s="14" t="s">
        <v>15</v>
      </c>
      <c r="B32" s="10">
        <f>IF(ISERROR(College!N80/College!F80),"n/a",College!N80/College!F80)</f>
        <v>0.13461538461538461</v>
      </c>
      <c r="C32" s="10">
        <f>IF(ISERROR(College!O80/College!G80),"n/a",College!O80/College!G80)</f>
        <v>0.16037735849056603</v>
      </c>
      <c r="D32" s="12">
        <f>IF(ISERROR(B32-C32),"n/a",B32-C32)</f>
        <v>-2.5761973875181421E-2</v>
      </c>
    </row>
    <row r="33" spans="1:4" ht="15" x14ac:dyDescent="0.2">
      <c r="A33" s="14" t="s">
        <v>16</v>
      </c>
      <c r="B33" s="10">
        <f>IF(ISERROR(College!N80/College!J80),"n/a",College!N80/College!J80)</f>
        <v>1</v>
      </c>
      <c r="C33" s="10">
        <f>IF(ISERROR(College!O80/College!K80),"n/a",College!O80/College!K80)</f>
        <v>0.89473684210526316</v>
      </c>
      <c r="D33" s="12">
        <f>IF(ISERROR(B33-C33),"n/a",B33-C33)</f>
        <v>0.10526315789473684</v>
      </c>
    </row>
    <row r="34" spans="1:4" ht="15" x14ac:dyDescent="0.2">
      <c r="A34" s="14" t="s">
        <v>17</v>
      </c>
      <c r="B34" s="10">
        <f>IF(ISERROR(College!R80/College!N80), "n/a",College!R80/College!N80)</f>
        <v>0.9285714285714286</v>
      </c>
      <c r="C34" s="10">
        <f>IF(ISERROR(College!S80/College!O80), "n/a",College!S80/College!O80)</f>
        <v>1</v>
      </c>
      <c r="D34" s="12">
        <f>IF(ISERROR(B34-C34),"n/a",B34-C34)</f>
        <v>-7.1428571428571397E-2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0.45673603504928806</v>
      </c>
      <c r="C36" s="10">
        <f>IF(ISERROR(College!G75/College!C75),"n/a",College!G75/College!C75)</f>
        <v>0.45443716497915426</v>
      </c>
      <c r="D36" s="12">
        <f>IF(ISERROR(B36-C36),"n/a",B36-C36)</f>
        <v>2.2988700701337961E-3</v>
      </c>
    </row>
    <row r="37" spans="1:4" ht="15" x14ac:dyDescent="0.2">
      <c r="A37" s="14" t="s">
        <v>14</v>
      </c>
      <c r="B37" s="10">
        <f>IF(ISERROR(College!J75/College!F75),"n/a",College!J75/College!F75)</f>
        <v>0.30695443645083931</v>
      </c>
      <c r="C37" s="10">
        <f>IF(ISERROR(College!K75/College!G75),"n/a",College!K75/College!G75)</f>
        <v>0.34993446920052423</v>
      </c>
      <c r="D37" s="12">
        <f>IF(ISERROR(B37-C37),"n/a",B37-C37)</f>
        <v>-4.2980032749684927E-2</v>
      </c>
    </row>
    <row r="38" spans="1:4" ht="15" x14ac:dyDescent="0.2">
      <c r="A38" s="14" t="s">
        <v>15</v>
      </c>
      <c r="B38" s="10">
        <f>IF(ISERROR(College!N75/College!F75),"n/a",College!N75/College!F75)</f>
        <v>0.29856115107913667</v>
      </c>
      <c r="C38" s="10">
        <f>IF(ISERROR(College!O75/College!G75),"n/a",College!O75/College!G75)</f>
        <v>0.34076015727391873</v>
      </c>
      <c r="D38" s="12">
        <f>IF(ISERROR(B38-C38),"n/a",B38-C38)</f>
        <v>-4.2199006194782063E-2</v>
      </c>
    </row>
    <row r="39" spans="1:4" ht="15" x14ac:dyDescent="0.2">
      <c r="A39" s="14" t="s">
        <v>16</v>
      </c>
      <c r="B39" s="10">
        <f>IF(ISERROR(College!N75/College!J75),"n/a",College!N75/College!J75)</f>
        <v>0.97265625</v>
      </c>
      <c r="C39" s="10">
        <f>IF(ISERROR(College!O75/College!K75),"n/a",College!O75/College!K75)</f>
        <v>0.97378277153558057</v>
      </c>
      <c r="D39" s="12">
        <f>IF(ISERROR(B39-C39),"n/a",B39-C39)</f>
        <v>-1.1265215355805713E-3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0.97590361445783136</v>
      </c>
      <c r="C40" s="11">
        <f>IF(ISERROR(College!S75/College!O75), "n/a",College!S75/College!O75)</f>
        <v>0.98076923076923073</v>
      </c>
      <c r="D40" s="13">
        <f>IF(ISERROR(B40-C40),"n/a",B40-C40)</f>
        <v>-4.8656163113993678E-3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10/24/2020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Saturday, October 24,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10/24/20</v>
      </c>
      <c r="C9" s="355" t="str">
        <f>Summary!C7</f>
        <v>as of 10/24/19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0.98941798941798942</v>
      </c>
      <c r="C11" s="10">
        <f>IF(ISERROR(College!G86/College!C86),"n/a",College!G86/College!C86)</f>
        <v>0.73181818181818181</v>
      </c>
      <c r="D11" s="12">
        <f>IF(ISERROR(B11-C11),"n/a",B11-C11)</f>
        <v>0.25759980759980761</v>
      </c>
    </row>
    <row r="12" spans="1:4" ht="15" x14ac:dyDescent="0.2">
      <c r="A12" s="14" t="s">
        <v>14</v>
      </c>
      <c r="B12" s="10">
        <f>IF(ISERROR(College!J86/College!F86),"n/a",College!J86/College!F86)</f>
        <v>0.21390374331550802</v>
      </c>
      <c r="C12" s="10">
        <f>IF(ISERROR(College!K86/College!G86),"n/a",College!K86/College!G86)</f>
        <v>0.18633540372670807</v>
      </c>
      <c r="D12" s="12">
        <f>IF(ISERROR(B12-C12),"n/a",B12-C12)</f>
        <v>2.7568339588799951E-2</v>
      </c>
    </row>
    <row r="13" spans="1:4" ht="15" x14ac:dyDescent="0.2">
      <c r="A13" s="14" t="s">
        <v>15</v>
      </c>
      <c r="B13" s="10">
        <f>IF(ISERROR(College!N86/College!F86),"n/a",College!N86/College!F86)</f>
        <v>0.21390374331550802</v>
      </c>
      <c r="C13" s="10">
        <f>IF(ISERROR(College!O86/College!G86),"n/a",College!O86/College!G86)</f>
        <v>0.18633540372670807</v>
      </c>
      <c r="D13" s="12">
        <f>IF(ISERROR(B13-C13),"n/a",B13-C13)</f>
        <v>2.7568339588799951E-2</v>
      </c>
    </row>
    <row r="14" spans="1:4" ht="15" x14ac:dyDescent="0.2">
      <c r="A14" s="14" t="s">
        <v>16</v>
      </c>
      <c r="B14" s="10">
        <f>IF(ISERROR(College!N86/College!J86),"n/a",College!N86/College!J86)</f>
        <v>1</v>
      </c>
      <c r="C14" s="10">
        <f>IF(ISERROR(College!O86/College!K86),"n/a",College!O86/College!K86)</f>
        <v>1</v>
      </c>
      <c r="D14" s="12">
        <f>IF(ISERROR(B14-C14),"n/a",B14-C14)</f>
        <v>0</v>
      </c>
    </row>
    <row r="15" spans="1:4" ht="15" x14ac:dyDescent="0.2">
      <c r="A15" s="14" t="s">
        <v>17</v>
      </c>
      <c r="B15" s="10">
        <f>IF(ISERROR(College!R86/College!N86), "n/a",College!R86/College!N86)</f>
        <v>1</v>
      </c>
      <c r="C15" s="10">
        <f>IF(ISERROR(College!S86/College!O86), "n/a",College!S86/College!O86)</f>
        <v>1</v>
      </c>
      <c r="D15" s="12">
        <f>IF(ISERROR(B15-C15),"n/a",B15-C15)</f>
        <v>0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0.83333333333333337</v>
      </c>
      <c r="C17" s="10">
        <f>IF(ISERROR(College!G90/College!C90),"n/a",College!G90/College!C90)</f>
        <v>0.8571428571428571</v>
      </c>
      <c r="D17" s="12">
        <f>IF(ISERROR(B17-C17),"n/a",B17-C17)</f>
        <v>-2.3809523809523725E-2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0.7142857142857143</v>
      </c>
      <c r="C23" s="10">
        <f>IF(ISERROR(College!G88/College!C88),"n/a",College!G88/College!C88)</f>
        <v>0.7</v>
      </c>
      <c r="D23" s="12">
        <f>IF(ISERROR(B23-C23),"n/a",B23-C23)</f>
        <v>1.4285714285714346E-2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0.97524752475247523</v>
      </c>
      <c r="C29" s="10">
        <f>IF(ISERROR(College!G84/College!C84),"n/a",College!G84/College!C84)</f>
        <v>0.73417721518987344</v>
      </c>
      <c r="D29" s="12">
        <f>IF(ISERROR(B29-C29),"n/a",B29-C29)</f>
        <v>0.24107030956260178</v>
      </c>
    </row>
    <row r="30" spans="1:4" ht="15" x14ac:dyDescent="0.2">
      <c r="A30" s="14" t="s">
        <v>14</v>
      </c>
      <c r="B30" s="10">
        <f>IF(ISERROR(College!J84/College!F84),"n/a",College!J84/College!F84)</f>
        <v>0.20304568527918782</v>
      </c>
      <c r="C30" s="10">
        <f>IF(ISERROR(College!K84/College!G84),"n/a",College!K84/College!G84)</f>
        <v>0.17241379310344829</v>
      </c>
      <c r="D30" s="12">
        <f>IF(ISERROR(B30-C30),"n/a",B30-C30)</f>
        <v>3.0631892175739528E-2</v>
      </c>
    </row>
    <row r="31" spans="1:4" ht="15" x14ac:dyDescent="0.2">
      <c r="A31" s="14" t="s">
        <v>15</v>
      </c>
      <c r="B31" s="10">
        <f>IF(ISERROR(College!N84/College!F84),"n/a",College!N84/College!F84)</f>
        <v>0.20304568527918782</v>
      </c>
      <c r="C31" s="10">
        <f>IF(ISERROR(College!O84/College!G84),"n/a",College!O84/College!G84)</f>
        <v>0.17241379310344829</v>
      </c>
      <c r="D31" s="12">
        <f>IF(ISERROR(B31-C31),"n/a",B31-C31)</f>
        <v>3.0631892175739528E-2</v>
      </c>
    </row>
    <row r="32" spans="1:4" ht="15" x14ac:dyDescent="0.2">
      <c r="A32" s="14" t="s">
        <v>16</v>
      </c>
      <c r="B32" s="10">
        <f>IF(ISERROR(College!N84/College!J84),"n/a",College!N84/College!J84)</f>
        <v>1</v>
      </c>
      <c r="C32" s="10">
        <f>IF(ISERROR(College!O84/College!K84),"n/a",College!O84/College!K84)</f>
        <v>1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1</v>
      </c>
      <c r="C33" s="11">
        <f>IF(ISERROR(College!S84/College!O84), "n/a",College!S84/College!O84)</f>
        <v>1</v>
      </c>
      <c r="D33" s="13">
        <f>IF(ISERROR(B33-C33),"n/a",B33-C33)</f>
        <v>0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10/24/20</v>
      </c>
      <c r="C36" s="353" t="str">
        <f>(Summary!C7)</f>
        <v>as of 10/24/19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0.95402298850574707</v>
      </c>
      <c r="C39" s="10">
        <f>IF(ISERROR(College!G93/College!C93),"n/a",College!G93/College!C93)</f>
        <v>0.95774647887323938</v>
      </c>
      <c r="D39" s="12">
        <f>IF(ISERROR(B39-C39),"n/a",B39-C39)</f>
        <v>-3.7234903674923103E-3</v>
      </c>
    </row>
    <row r="40" spans="1:4" ht="15" x14ac:dyDescent="0.2">
      <c r="A40" s="14" t="s">
        <v>14</v>
      </c>
      <c r="B40" s="10">
        <f>IF(ISERROR(College!J93/College!F93),"n/a",College!J93/College!F93)</f>
        <v>0.18072289156626506</v>
      </c>
      <c r="C40" s="10">
        <f>IF(ISERROR(College!K93/College!G93),"n/a",College!K93/College!G93)</f>
        <v>0.29411764705882354</v>
      </c>
      <c r="D40" s="12">
        <f>IF(ISERROR(B40-C40),"n/a",B40-C40)</f>
        <v>-0.11339475549255848</v>
      </c>
    </row>
    <row r="41" spans="1:4" ht="15" x14ac:dyDescent="0.2">
      <c r="A41" s="14" t="s">
        <v>15</v>
      </c>
      <c r="B41" s="10">
        <f>IF(ISERROR(College!N93/College!F93),"n/a",College!N93/College!F93)</f>
        <v>0.18072289156626506</v>
      </c>
      <c r="C41" s="10">
        <f>IF(ISERROR(College!O93/College!G93),"n/a",College!O93/College!G93)</f>
        <v>0.29411764705882354</v>
      </c>
      <c r="D41" s="12">
        <f>IF(ISERROR(B41-C41),"n/a",B41-C41)</f>
        <v>-0.11339475549255848</v>
      </c>
    </row>
    <row r="42" spans="1:4" ht="15" x14ac:dyDescent="0.2">
      <c r="A42" s="14" t="s">
        <v>16</v>
      </c>
      <c r="B42" s="10">
        <f>IF(ISERROR(College!N93/College!J93),"n/a",College!N93/College!J93)</f>
        <v>1</v>
      </c>
      <c r="C42" s="10">
        <f>IF(ISERROR(College!O93/College!K93),"n/a",College!O93/College!K93)</f>
        <v>1</v>
      </c>
      <c r="D42" s="12">
        <f>IF(ISERROR(B42-C42),"n/a",B42-C42)</f>
        <v>0</v>
      </c>
    </row>
    <row r="43" spans="1:4" ht="15" x14ac:dyDescent="0.2">
      <c r="A43" s="14" t="s">
        <v>17</v>
      </c>
      <c r="B43" s="10">
        <f>IF(ISERROR(College!R93/College!N93), "n/a",College!R93/College!N93)</f>
        <v>1</v>
      </c>
      <c r="C43" s="10">
        <f>IF(ISERROR(College!S93/College!O93), "n/a",College!S93/College!O93)</f>
        <v>0.95</v>
      </c>
      <c r="D43" s="12">
        <f>IF(ISERROR(B43-C43),"n/a",B43-C43)</f>
        <v>5.0000000000000044E-2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0.8</v>
      </c>
      <c r="C45" s="10">
        <f>IF(ISERROR(College!G94/College!C94),"n/a",College!G94/College!C94)</f>
        <v>2</v>
      </c>
      <c r="D45" s="12">
        <f>IF(ISERROR(B45-C45),"n/a",B45-C45)</f>
        <v>-1.2</v>
      </c>
    </row>
    <row r="46" spans="1:4" ht="15" x14ac:dyDescent="0.2">
      <c r="A46" s="14" t="s">
        <v>14</v>
      </c>
      <c r="B46" s="10">
        <f>IF(ISERROR(College!J94/College!F94),"n/a",College!J94/College!F94)</f>
        <v>0</v>
      </c>
      <c r="C46" s="10">
        <f>IF(ISERROR(College!K94/College!G94),"n/a",College!K94/College!G94)</f>
        <v>0.5</v>
      </c>
      <c r="D46" s="12">
        <f>IF(ISERROR(B46-C46),"n/a",B46-C46)</f>
        <v>-0.5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0.5</v>
      </c>
      <c r="D47" s="12">
        <f>IF(ISERROR(B47-C47),"n/a",B47-C47)</f>
        <v>-0.5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>
        <f>IF(ISERROR(College!O94/College!K94),"n/a",College!O94/College!K94)</f>
        <v>1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>
        <f>IF(ISERROR(College!X94/College!T94), "n/a",College!X94/College!T94)</f>
        <v>0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0</v>
      </c>
      <c r="D57" s="12">
        <f>IF(ISERROR(B57-C57),"n/a",B57-C57)</f>
        <v>1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0.94680851063829785</v>
      </c>
      <c r="C63" s="10">
        <f>IF(ISERROR(College!G91/College!C91),"n/a",College!G91/College!C91)</f>
        <v>0.94594594594594594</v>
      </c>
      <c r="D63" s="12">
        <f>IF(ISERROR(B63-C63),"n/a",B63-C63)</f>
        <v>8.6256469235190814E-4</v>
      </c>
    </row>
    <row r="64" spans="1:4" ht="15" x14ac:dyDescent="0.2">
      <c r="A64" s="14" t="s">
        <v>14</v>
      </c>
      <c r="B64" s="10">
        <f>IF(ISERROR(College!J91/College!F91),"n/a",College!J91/College!F91)</f>
        <v>0.16853932584269662</v>
      </c>
      <c r="C64" s="10">
        <f>IF(ISERROR(College!K91/College!G91),"n/a",College!K91/College!G91)</f>
        <v>0.3</v>
      </c>
      <c r="D64" s="12">
        <f>IF(ISERROR(B64-C64),"n/a",B64-C64)</f>
        <v>-0.13146067415730336</v>
      </c>
    </row>
    <row r="65" spans="1:4" ht="15" x14ac:dyDescent="0.2">
      <c r="A65" s="14" t="s">
        <v>15</v>
      </c>
      <c r="B65" s="10">
        <f>IF(ISERROR(College!N91/College!F91),"n/a",College!N91/College!F91)</f>
        <v>0.16853932584269662</v>
      </c>
      <c r="C65" s="10">
        <f>IF(ISERROR(College!O91/College!G91),"n/a",College!O91/College!G91)</f>
        <v>0.3</v>
      </c>
      <c r="D65" s="12">
        <f>IF(ISERROR(B65-C65),"n/a",B65-C65)</f>
        <v>-0.13146067415730336</v>
      </c>
    </row>
    <row r="66" spans="1:4" ht="15" x14ac:dyDescent="0.2">
      <c r="A66" s="14" t="s">
        <v>16</v>
      </c>
      <c r="B66" s="10">
        <f>IF(ISERROR(College!N91/College!J91),"n/a",College!N91/College!J91)</f>
        <v>1</v>
      </c>
      <c r="C66" s="10">
        <f>IF(ISERROR(College!O91/College!K91),"n/a",College!O91/College!K91)</f>
        <v>1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1</v>
      </c>
      <c r="C67" s="11">
        <f>IF(ISERROR(College!S91/College!O91), "n/a",College!S91/College!O91)</f>
        <v>0.95238095238095233</v>
      </c>
      <c r="D67" s="13">
        <f>IF(ISERROR(B67-C67),"n/a",B67-C67)</f>
        <v>4.7619047619047672E-2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10/24/2020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ca7bfdcf-1463-48ab-aff7-245b8ac76c12"/>
    <ds:schemaRef ds:uri="7b0d7e73-53c3-49f5-853f-2cb02a030650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2020-10-26T14:42:22Z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