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M207" i="10" s="1"/>
  <c r="L192" i="10"/>
  <c r="L207" i="10" s="1"/>
  <c r="K192" i="10"/>
  <c r="J192" i="10"/>
  <c r="I192" i="10"/>
  <c r="H192" i="10"/>
  <c r="G192" i="10"/>
  <c r="G207" i="10" s="1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<sst xmlns="http://schemas.openxmlformats.org/spreadsheetml/2006/main" count="948" uniqueCount="91">
  <si>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</si>
  <si>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</si>
  <si>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</si>
  <si>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</si>
  <si>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</si>
  <si>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</si>
  <si>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</si>
  <si>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</si>
  <si>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</si>
  <si>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</si>
  <si>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</si>
  <si>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</si>
  <si>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</si>
  <si>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</si>
  <si>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</si>
  <si>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</si>
  <si>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</si>
  <si>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</si>
  <si>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</si>
  <si>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</si>
  <si>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</si>
  <si>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</si>
  <si>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</si>
  <si>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</si>
  <si>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</si>
  <si>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</si>
  <si>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</si>
  <si>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</si>
  <si>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</si>
  <si>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</si>
  <si>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</si>
  <si>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</si>
  <si>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</si>
  <si>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</si>
  <si>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</si>
  <si>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</si>
  <si>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</si>
  <si>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</si>
  <si>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</si>
  <si>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</si>
  <si>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</si>
  <si>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</si>
  <si>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</si>
  <si>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</si>
  <si>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</si>
  <si>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</si>
  <si>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</si>
  <si>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</si>
  <si>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</si>
  <si>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</si>
  <si>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</si>
  <si>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</si>
  <si>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</si>
  <si>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</si>
  <si>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</si>
  <si>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</si>
  <si>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</si>
  <si>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</si>
  <si>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</si>
  <si>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</si>
  <si>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</si>
  <si>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</si>
  <si>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</si>
  <si>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</si>
  <si>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</si>
  <si>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</si>
  <si>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</si>
  <si>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</si>
  <si>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</si>
  <si>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</si>
  <si>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</si>
  <si>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</si>
  <si>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</si>
  <si>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</si>
  <si>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</si>
  <si>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</si>
  <si>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</si>
  <si>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</si>
  <si>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</si>
  <si>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Fall 2019</t>
  </si>
  <si>
    <t>Admission Rates - Public Policy</t>
  </si>
  <si>
    <t>Public Policy</t>
  </si>
  <si>
    <t>Fall 2020 Enrollment Targets</t>
  </si>
  <si>
    <t>CA Resident Freshman = 4800</t>
  </si>
  <si>
    <t>CA Resident Transfer = 2000</t>
  </si>
  <si>
    <t>Nonresident Freshman = 250</t>
  </si>
  <si>
    <t>Nonresident Transfer = 250</t>
  </si>
  <si>
    <t>Fall 2020</t>
  </si>
  <si>
    <t>as of Friday, August 7, 2020</t>
  </si>
  <si>
    <t>as of 8/7/20</t>
  </si>
  <si>
    <t>as of 8/7/19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</si>
</sst>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87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88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87</v>
      </c>
      <c r="C6" s="184" t="s">
        <v>79</v>
      </c>
      <c r="D6" s="185"/>
      <c r="E6" s="186"/>
    </row>
    <row r="7" spans="1:7" ht="15" x14ac:dyDescent="0.25">
      <c r="A7" s="38"/>
      <c r="B7" s="187" t="s">
        <v>89</v>
      </c>
      <c r="C7" s="188" t="s">
        <v>90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49434</v>
      </c>
      <c r="C9" s="84">
        <f>(C10+C14+C12)</f>
        <v>49513</v>
      </c>
      <c r="D9" s="84">
        <f>IF(ISERROR(B9-C9),"n/a",B9-C9)</f>
        <v>-79</v>
      </c>
      <c r="E9" s="156">
        <f>IF(ISERROR(D9/C9),"n/a",(D9/C9))</f>
        <v>-1.595540565104114E-3</v>
      </c>
    </row>
    <row r="10" spans="1:7" x14ac:dyDescent="0.2">
      <c r="A10" s="157" t="s">
        <v>31</v>
      </c>
      <c r="B10" s="210">
        <f>B11</f>
        <v>43318</v>
      </c>
      <c r="C10" s="210">
        <f>C11</f>
        <v>43252</v>
      </c>
      <c r="D10" s="7">
        <f t="shared" ref="D10:D16" si="0">IF(ISERROR(B10-C10),"n/a",B10-C10)</f>
        <v>66</v>
      </c>
      <c r="E10" s="158">
        <f t="shared" ref="E10:E16" si="1">IF(ISERROR(D10/C10),"n/a",(D10/C10))</f>
        <v>1.525940996948118E-3</v>
      </c>
    </row>
    <row r="11" spans="1:7" x14ac:dyDescent="0.2">
      <c r="A11" s="159" t="s">
        <v>32</v>
      </c>
      <c r="B11" s="280">
        <v>43318</v>
      </c>
      <c r="C11" s="280">
        <v>43252</v>
      </c>
      <c r="D11" s="282">
        <f t="shared" ref="D11" si="2">IF(ISERROR(B11-C11),"n/a",B11-C11)</f>
        <v>66</v>
      </c>
      <c r="E11" s="283">
        <f t="shared" ref="E11" si="3">IF(ISERROR(D11/C11),"n/a",(D11/C11))</f>
        <v>1.525940996948118E-3</v>
      </c>
    </row>
    <row r="12" spans="1:7" x14ac:dyDescent="0.2">
      <c r="A12" s="157" t="s">
        <v>30</v>
      </c>
      <c r="B12" s="28">
        <f>B13</f>
        <v>4601</v>
      </c>
      <c r="C12" s="210">
        <f>C13</f>
        <v>4833</v>
      </c>
      <c r="D12" s="7">
        <f>IF(ISERROR(B12-C12),"n/a",B12-C12)</f>
        <v>-232</v>
      </c>
      <c r="E12" s="158">
        <f>IF(ISERROR(D12/C12),"n/a",(D12/C12))</f>
        <v>-4.8003310573142978E-2</v>
      </c>
    </row>
    <row r="13" spans="1:7" x14ac:dyDescent="0.2">
      <c r="A13" s="159" t="s">
        <v>32</v>
      </c>
      <c r="B13" s="211">
        <v>4601</v>
      </c>
      <c r="C13" s="211">
        <v>4833</v>
      </c>
      <c r="D13" s="6">
        <f>IF(ISERROR(B13-C13),"n/a",B13-C13)</f>
        <v>-232</v>
      </c>
      <c r="E13" s="160">
        <f>IF(ISERROR(D13/C13),"n/a",(D13/C13))</f>
        <v>-4.8003310573142978E-2</v>
      </c>
    </row>
    <row r="14" spans="1:7" x14ac:dyDescent="0.2">
      <c r="A14" s="157" t="s">
        <v>33</v>
      </c>
      <c r="B14" s="28">
        <f>B15</f>
        <v>1515</v>
      </c>
      <c r="C14" s="28">
        <f>C15</f>
        <v>1428</v>
      </c>
      <c r="D14" s="7">
        <f t="shared" si="0"/>
        <v>87</v>
      </c>
      <c r="E14" s="158">
        <f t="shared" si="1"/>
        <v>6.0924369747899158E-2</v>
      </c>
    </row>
    <row r="15" spans="1:7" x14ac:dyDescent="0.2">
      <c r="A15" s="159" t="s">
        <v>32</v>
      </c>
      <c r="B15" s="211">
        <v>1515</v>
      </c>
      <c r="C15" s="211">
        <v>1428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14049</v>
      </c>
      <c r="C16" s="84">
        <f>(C17+C23+C20)</f>
        <v>12569</v>
      </c>
      <c r="D16" s="84">
        <f t="shared" si="0"/>
        <v>1480</v>
      </c>
      <c r="E16" s="156">
        <f t="shared" si="1"/>
        <v>0.11775001989020606</v>
      </c>
    </row>
    <row r="17" spans="1:5" x14ac:dyDescent="0.2">
      <c r="A17" s="157" t="s">
        <v>31</v>
      </c>
      <c r="B17" s="210">
        <f>SUM(B18:B19)</f>
        <v>12397</v>
      </c>
      <c r="C17" s="210">
        <f>SUM(C18:C19)</f>
        <v>10778</v>
      </c>
      <c r="D17" s="7">
        <f t="shared" ref="D17:D23" si="4">IF(ISERROR(B17-C17),"n/a",B17-C17)</f>
        <v>1619</v>
      </c>
      <c r="E17" s="158">
        <f t="shared" ref="E17:E24" si="5">IF(ISERROR(D17/C17),"n/a",(D17/C17))</f>
        <v>0.15021339766190389</v>
      </c>
    </row>
    <row r="18" spans="1:5" x14ac:dyDescent="0.2">
      <c r="A18" s="159" t="s">
        <v>32</v>
      </c>
      <c r="B18" s="280">
        <v>12055</v>
      </c>
      <c r="C18" s="281">
        <v>10545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342</v>
      </c>
      <c r="C19" s="281">
        <v>233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1488</v>
      </c>
      <c r="C20" s="28">
        <f>C21+C22</f>
        <v>1637</v>
      </c>
      <c r="D20" s="7">
        <f>IF(ISERROR(B20-C20),"n/a",B20-C20)</f>
        <v>-149</v>
      </c>
      <c r="E20" s="158">
        <f>IF(ISERROR(D20/C20),"n/a",(D20/C20))</f>
        <v>-9.1020158827122791E-2</v>
      </c>
    </row>
    <row r="21" spans="1:5" x14ac:dyDescent="0.2">
      <c r="A21" s="159" t="s">
        <v>32</v>
      </c>
      <c r="B21" s="211">
        <v>1488</v>
      </c>
      <c r="C21" s="211">
        <v>1637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164</v>
      </c>
      <c r="C23" s="28">
        <f>C24</f>
        <v>154</v>
      </c>
      <c r="D23" s="7">
        <f t="shared" si="4"/>
        <v>10</v>
      </c>
      <c r="E23" s="158">
        <f t="shared" si="5"/>
        <v>6.4935064935064929E-2</v>
      </c>
    </row>
    <row r="24" spans="1:5" x14ac:dyDescent="0.2">
      <c r="A24" s="159" t="s">
        <v>32</v>
      </c>
      <c r="B24" s="211">
        <v>164</v>
      </c>
      <c r="C24" s="211">
        <v>154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63483</v>
      </c>
      <c r="C25" s="84">
        <f>(C9+C16)</f>
        <v>62082</v>
      </c>
      <c r="D25" s="84">
        <f>IF(ISERROR(B25-C25),"n/a",B25-C25)</f>
        <v>1401</v>
      </c>
      <c r="E25" s="156">
        <f>IF(ISERROR(D25/C25),"n/a",(D25/C25))</f>
        <v>2.2566927611868175E-2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1</v>
      </c>
      <c r="D28" s="84">
        <f t="shared" ref="D28:D44" si="6">IF(ISERROR(B28-C28),"n/a",B28-C28)</f>
        <v>-1</v>
      </c>
      <c r="E28" s="156">
        <f t="shared" ref="E28:E44" si="7">IF(ISERROR(D28/C28),"n/a",(D28/C28))</f>
        <v>-1</v>
      </c>
    </row>
    <row r="29" spans="1:5" x14ac:dyDescent="0.2">
      <c r="A29" s="157" t="s">
        <v>31</v>
      </c>
      <c r="B29" s="210">
        <f>B30</f>
        <v>0</v>
      </c>
      <c r="C29" s="210">
        <f>C30</f>
        <v>1</v>
      </c>
      <c r="D29" s="7">
        <f t="shared" si="6"/>
        <v>-1</v>
      </c>
      <c r="E29" s="158">
        <f t="shared" si="7"/>
        <v>-1</v>
      </c>
    </row>
    <row r="30" spans="1:5" x14ac:dyDescent="0.2">
      <c r="A30" s="159" t="s">
        <v>32</v>
      </c>
      <c r="B30" s="280">
        <v>0</v>
      </c>
      <c r="C30" s="280">
        <v>1</v>
      </c>
      <c r="D30" s="282">
        <f t="shared" ref="D30" si="8">IF(ISERROR(B30-C30),"n/a",B30-C30)</f>
        <v>-1</v>
      </c>
      <c r="E30" s="283">
        <f t="shared" ref="E30" si="9">IF(ISERROR(D30/C30),"n/a",(D30/C30))</f>
        <v>-1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5</v>
      </c>
      <c r="D35" s="84">
        <f t="shared" si="6"/>
        <v>-5</v>
      </c>
      <c r="E35" s="156">
        <f t="shared" si="7"/>
        <v>-1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4</v>
      </c>
      <c r="D36" s="7">
        <f t="shared" si="6"/>
        <v>-4</v>
      </c>
      <c r="E36" s="158">
        <f t="shared" si="7"/>
        <v>-1</v>
      </c>
    </row>
    <row r="37" spans="1:5" x14ac:dyDescent="0.2">
      <c r="A37" s="159" t="s">
        <v>32</v>
      </c>
      <c r="B37" s="280">
        <v>0</v>
      </c>
      <c r="C37" s="281">
        <v>4</v>
      </c>
      <c r="D37" s="282">
        <f t="shared" si="6"/>
        <v>-4</v>
      </c>
      <c r="E37" s="283">
        <f t="shared" si="7"/>
        <v>-1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1</v>
      </c>
      <c r="D39" s="7">
        <f>IF(ISERROR(B39-C39),"n/a",B39-C39)</f>
        <v>-1</v>
      </c>
      <c r="E39" s="158">
        <f>IF(ISERROR(D39/C39),"n/a",(D39/C39))</f>
        <v>-1</v>
      </c>
    </row>
    <row r="40" spans="1:5" x14ac:dyDescent="0.2">
      <c r="A40" s="159" t="s">
        <v>32</v>
      </c>
      <c r="B40" s="211">
        <v>0</v>
      </c>
      <c r="C40" s="211">
        <v>1</v>
      </c>
      <c r="D40" s="6">
        <f>IF(ISERROR(B40-C40),"n/a",B40-C40)</f>
        <v>-1</v>
      </c>
      <c r="E40" s="160">
        <f>IF(ISERROR(D40/C40),"n/a",(D40/C40))</f>
        <v>-1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6</v>
      </c>
      <c r="D44" s="84">
        <f t="shared" si="6"/>
        <v>-6</v>
      </c>
      <c r="E44" s="156">
        <f t="shared" si="7"/>
        <v>-1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32837</v>
      </c>
      <c r="C47" s="84">
        <f>(C48+C52+C50)</f>
        <v>28276</v>
      </c>
      <c r="D47" s="84">
        <f t="shared" ref="D47:D53" si="10">IF(ISERROR(B47-C47),"n/a",B47-C47)</f>
        <v>4561</v>
      </c>
      <c r="E47" s="156">
        <f t="shared" ref="E47:E53" si="11">IF(ISERROR(D47/C47),"n/a",(D47/C47))</f>
        <v>0.16130287169330881</v>
      </c>
    </row>
    <row r="48" spans="1:5" x14ac:dyDescent="0.2">
      <c r="A48" s="157" t="s">
        <v>31</v>
      </c>
      <c r="B48" s="210">
        <f>B49</f>
        <v>28412</v>
      </c>
      <c r="C48" s="210">
        <f>C49</f>
        <v>24486</v>
      </c>
      <c r="D48" s="7">
        <f t="shared" si="10"/>
        <v>3926</v>
      </c>
      <c r="E48" s="158">
        <f t="shared" si="11"/>
        <v>0.16033651882708486</v>
      </c>
    </row>
    <row r="49" spans="1:5" x14ac:dyDescent="0.2">
      <c r="A49" s="159" t="s">
        <v>32</v>
      </c>
      <c r="B49" s="280">
        <v>28412</v>
      </c>
      <c r="C49" s="280">
        <v>24486</v>
      </c>
      <c r="D49" s="282">
        <f t="shared" ref="D49" si="12">IF(ISERROR(B49-C49),"n/a",B49-C49)</f>
        <v>3926</v>
      </c>
      <c r="E49" s="283">
        <f t="shared" ref="E49" si="13">IF(ISERROR(D49/C49),"n/a",(D49/C49))</f>
        <v>0.16033651882708486</v>
      </c>
    </row>
    <row r="50" spans="1:5" x14ac:dyDescent="0.2">
      <c r="A50" s="157" t="s">
        <v>30</v>
      </c>
      <c r="B50" s="28">
        <f>B51</f>
        <v>3266</v>
      </c>
      <c r="C50" s="28">
        <f>C51</f>
        <v>2803</v>
      </c>
      <c r="D50" s="7">
        <f>IF(ISERROR(B50-C50),"n/a",B50-C50)</f>
        <v>463</v>
      </c>
      <c r="E50" s="158">
        <f>IF(ISERROR(D50/C50),"n/a",(D50/C50))</f>
        <v>0.16518016410988226</v>
      </c>
    </row>
    <row r="51" spans="1:5" x14ac:dyDescent="0.2">
      <c r="A51" s="159" t="s">
        <v>32</v>
      </c>
      <c r="B51" s="211">
        <v>3266</v>
      </c>
      <c r="C51" s="211">
        <v>2803</v>
      </c>
      <c r="D51" s="6">
        <f>IF(ISERROR(B51-C51),"n/a",B51-C51)</f>
        <v>463</v>
      </c>
      <c r="E51" s="160">
        <f>IF(ISERROR(D51/C51),"n/a",(D51/C51))</f>
        <v>0.16518016410988226</v>
      </c>
    </row>
    <row r="52" spans="1:5" x14ac:dyDescent="0.2">
      <c r="A52" s="157" t="s">
        <v>33</v>
      </c>
      <c r="B52" s="28">
        <f>B53</f>
        <v>1159</v>
      </c>
      <c r="C52" s="28">
        <f>C53</f>
        <v>987</v>
      </c>
      <c r="D52" s="7">
        <f t="shared" si="10"/>
        <v>172</v>
      </c>
      <c r="E52" s="158">
        <f t="shared" si="11"/>
        <v>0.17426545086119555</v>
      </c>
    </row>
    <row r="53" spans="1:5" x14ac:dyDescent="0.2">
      <c r="A53" s="159" t="s">
        <v>32</v>
      </c>
      <c r="B53" s="211">
        <v>1159</v>
      </c>
      <c r="C53" s="211">
        <v>987</v>
      </c>
      <c r="D53" s="6">
        <f t="shared" si="10"/>
        <v>172</v>
      </c>
      <c r="E53" s="160">
        <f t="shared" si="11"/>
        <v>0.17426545086119555</v>
      </c>
    </row>
    <row r="54" spans="1:5" x14ac:dyDescent="0.2">
      <c r="A54" s="155" t="s">
        <v>8</v>
      </c>
      <c r="B54" s="84">
        <f>(B55+B61+B58)</f>
        <v>9282</v>
      </c>
      <c r="C54" s="84">
        <f>(C55+C61+C58)</f>
        <v>8683</v>
      </c>
      <c r="D54" s="84">
        <f t="shared" ref="D54:D63" si="14">IF(ISERROR(B54-C54),"n/a",B54-C54)</f>
        <v>599</v>
      </c>
      <c r="E54" s="156">
        <f t="shared" ref="E54:E63" si="15">IF(ISERROR(D54/C54),"n/a",(D54/C54))</f>
        <v>6.8985373718760803E-2</v>
      </c>
    </row>
    <row r="55" spans="1:5" x14ac:dyDescent="0.2">
      <c r="A55" s="157" t="s">
        <v>31</v>
      </c>
      <c r="B55" s="210">
        <f>SUM(B56:B57)</f>
        <v>8085</v>
      </c>
      <c r="C55" s="210">
        <f>SUM(C56:C57)</f>
        <v>7323</v>
      </c>
      <c r="D55" s="7">
        <f t="shared" si="14"/>
        <v>762</v>
      </c>
      <c r="E55" s="158">
        <f t="shared" si="15"/>
        <v>0.10405571487095452</v>
      </c>
    </row>
    <row r="56" spans="1:5" x14ac:dyDescent="0.2">
      <c r="A56" s="159" t="s">
        <v>32</v>
      </c>
      <c r="B56" s="280">
        <v>7917</v>
      </c>
      <c r="C56" s="280">
        <v>7178</v>
      </c>
      <c r="D56" s="282">
        <f t="shared" si="14"/>
        <v>739</v>
      </c>
      <c r="E56" s="283">
        <f t="shared" si="15"/>
        <v>0.10295346893285037</v>
      </c>
    </row>
    <row r="57" spans="1:5" x14ac:dyDescent="0.2">
      <c r="A57" s="159" t="s">
        <v>23</v>
      </c>
      <c r="B57" s="280">
        <v>168</v>
      </c>
      <c r="C57" s="280">
        <v>145</v>
      </c>
      <c r="D57" s="282">
        <f t="shared" si="14"/>
        <v>23</v>
      </c>
      <c r="E57" s="283">
        <f t="shared" si="15"/>
        <v>0.15862068965517243</v>
      </c>
    </row>
    <row r="58" spans="1:5" x14ac:dyDescent="0.2">
      <c r="A58" s="157" t="s">
        <v>30</v>
      </c>
      <c r="B58" s="28">
        <f>B59+B60</f>
        <v>1142</v>
      </c>
      <c r="C58" s="28">
        <f>C59+C60</f>
        <v>1299</v>
      </c>
      <c r="D58" s="7">
        <f>IF(ISERROR(B58-C58),"n/a",B58-C58)</f>
        <v>-157</v>
      </c>
      <c r="E58" s="158">
        <f>IF(ISERROR(D58/C58),"n/a",(D58/C58))</f>
        <v>-0.12086220169361046</v>
      </c>
    </row>
    <row r="59" spans="1:5" s="2" customFormat="1" x14ac:dyDescent="0.2">
      <c r="A59" s="159" t="s">
        <v>32</v>
      </c>
      <c r="B59" s="211">
        <v>1142</v>
      </c>
      <c r="C59" s="211">
        <v>1299</v>
      </c>
      <c r="D59" s="6">
        <f>IF(ISERROR(B59-C59),"n/a",B59-C59)</f>
        <v>-157</v>
      </c>
      <c r="E59" s="160">
        <f>IF(ISERROR(D59/C59),"n/a",(D59/C59))</f>
        <v>-0.12086220169361046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55</v>
      </c>
      <c r="C61" s="28">
        <f>C62</f>
        <v>61</v>
      </c>
      <c r="D61" s="7">
        <f t="shared" si="14"/>
        <v>-6</v>
      </c>
      <c r="E61" s="158">
        <f t="shared" si="15"/>
        <v>-9.8360655737704916E-2</v>
      </c>
    </row>
    <row r="62" spans="1:5" s="2" customFormat="1" x14ac:dyDescent="0.2">
      <c r="A62" s="159" t="s">
        <v>32</v>
      </c>
      <c r="B62" s="211">
        <v>55</v>
      </c>
      <c r="C62" s="211">
        <v>61</v>
      </c>
      <c r="D62" s="6">
        <f t="shared" si="14"/>
        <v>-6</v>
      </c>
      <c r="E62" s="160">
        <f t="shared" si="15"/>
        <v>-9.8360655737704916E-2</v>
      </c>
    </row>
    <row r="63" spans="1:5" ht="15.75" customHeight="1" x14ac:dyDescent="0.2">
      <c r="A63" s="161" t="s">
        <v>5</v>
      </c>
      <c r="B63" s="84">
        <f>(B47+B54)</f>
        <v>42119</v>
      </c>
      <c r="C63" s="84">
        <f>(C47+C54)</f>
        <v>36959</v>
      </c>
      <c r="D63" s="84">
        <f t="shared" si="14"/>
        <v>5160</v>
      </c>
      <c r="E63" s="156">
        <f t="shared" si="15"/>
        <v>0.13961416704997429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6695</v>
      </c>
      <c r="C66" s="84">
        <f>(C67+C71+C69)</f>
        <v>5973</v>
      </c>
      <c r="D66" s="84">
        <f t="shared" ref="D66:D82" si="16">IF(ISERROR(B66-C66),"n/a",B66-C66)</f>
        <v>722</v>
      </c>
      <c r="E66" s="156">
        <f t="shared" ref="E66:E82" si="17">IF(ISERROR(D66/C66),"n/a",(D66/C66))</f>
        <v>0.12087728109827557</v>
      </c>
    </row>
    <row r="67" spans="1:5" ht="14.25" customHeight="1" x14ac:dyDescent="0.2">
      <c r="A67" s="157" t="s">
        <v>31</v>
      </c>
      <c r="B67" s="210">
        <f>B68</f>
        <v>6363</v>
      </c>
      <c r="C67" s="210">
        <f>C68</f>
        <v>5645</v>
      </c>
      <c r="D67" s="7">
        <f t="shared" si="16"/>
        <v>718</v>
      </c>
      <c r="E67" s="158">
        <f t="shared" si="17"/>
        <v>0.12719220549158547</v>
      </c>
    </row>
    <row r="68" spans="1:5" ht="14.25" customHeight="1" x14ac:dyDescent="0.2">
      <c r="A68" s="159" t="s">
        <v>32</v>
      </c>
      <c r="B68" s="280">
        <v>6363</v>
      </c>
      <c r="C68" s="280">
        <v>5645</v>
      </c>
      <c r="D68" s="282">
        <f t="shared" ref="D68" si="18">IF(ISERROR(B68-C68),"n/a",B68-C68)</f>
        <v>718</v>
      </c>
      <c r="E68" s="283">
        <f t="shared" ref="E68" si="19">IF(ISERROR(D68/C68),"n/a",(D68/C68))</f>
        <v>0.12719220549158547</v>
      </c>
    </row>
    <row r="69" spans="1:5" ht="14.25" customHeight="1" x14ac:dyDescent="0.2">
      <c r="A69" s="157" t="s">
        <v>30</v>
      </c>
      <c r="B69" s="28">
        <f>B70</f>
        <v>262</v>
      </c>
      <c r="C69" s="28">
        <f>C70</f>
        <v>265</v>
      </c>
      <c r="D69" s="7">
        <f>IF(ISERROR(B69-C69),"n/a",B69-C69)</f>
        <v>-3</v>
      </c>
      <c r="E69" s="158">
        <f>IF(ISERROR(D69/C69),"n/a",(D69/C69))</f>
        <v>-1.1320754716981131E-2</v>
      </c>
    </row>
    <row r="70" spans="1:5" ht="14.25" customHeight="1" x14ac:dyDescent="0.2">
      <c r="A70" s="159" t="s">
        <v>32</v>
      </c>
      <c r="B70" s="211">
        <v>262</v>
      </c>
      <c r="C70" s="211">
        <v>265</v>
      </c>
      <c r="D70" s="6">
        <f>IF(ISERROR(B70-C70),"n/a",B70-C70)</f>
        <v>-3</v>
      </c>
      <c r="E70" s="160">
        <f>IF(ISERROR(D70/C70),"n/a",(D70/C70))</f>
        <v>-1.1320754716981131E-2</v>
      </c>
    </row>
    <row r="71" spans="1:5" ht="14.25" customHeight="1" x14ac:dyDescent="0.2">
      <c r="A71" s="157" t="s">
        <v>33</v>
      </c>
      <c r="B71" s="28">
        <f>B72</f>
        <v>70</v>
      </c>
      <c r="C71" s="28">
        <f>C72</f>
        <v>63</v>
      </c>
      <c r="D71" s="7">
        <f t="shared" si="16"/>
        <v>7</v>
      </c>
      <c r="E71" s="158">
        <f t="shared" si="17"/>
        <v>0.1111111111111111</v>
      </c>
    </row>
    <row r="72" spans="1:5" ht="14.25" customHeight="1" x14ac:dyDescent="0.2">
      <c r="A72" s="159" t="s">
        <v>32</v>
      </c>
      <c r="B72" s="211">
        <v>70</v>
      </c>
      <c r="C72" s="211">
        <v>63</v>
      </c>
      <c r="D72" s="6">
        <f t="shared" si="16"/>
        <v>7</v>
      </c>
      <c r="E72" s="160">
        <f t="shared" si="17"/>
        <v>0.1111111111111111</v>
      </c>
    </row>
    <row r="73" spans="1:5" ht="14.25" customHeight="1" x14ac:dyDescent="0.2">
      <c r="A73" s="155" t="s">
        <v>8</v>
      </c>
      <c r="B73" s="84">
        <f>(B74+B80+B77)</f>
        <v>2710</v>
      </c>
      <c r="C73" s="84">
        <f>(C74+C80+C77)</f>
        <v>2713</v>
      </c>
      <c r="D73" s="84">
        <f t="shared" si="16"/>
        <v>-3</v>
      </c>
      <c r="E73" s="156">
        <f t="shared" si="17"/>
        <v>-1.1057869517139699E-3</v>
      </c>
    </row>
    <row r="74" spans="1:5" x14ac:dyDescent="0.2">
      <c r="A74" s="157" t="s">
        <v>31</v>
      </c>
      <c r="B74" s="210">
        <f>SUM(B75:B76)</f>
        <v>2477</v>
      </c>
      <c r="C74" s="210">
        <f>SUM(C75:C76)</f>
        <v>2376</v>
      </c>
      <c r="D74" s="7">
        <f t="shared" si="16"/>
        <v>101</v>
      </c>
      <c r="E74" s="158">
        <f t="shared" si="17"/>
        <v>4.2508417508417509E-2</v>
      </c>
    </row>
    <row r="75" spans="1:5" x14ac:dyDescent="0.2">
      <c r="A75" s="159" t="s">
        <v>32</v>
      </c>
      <c r="B75" s="280">
        <v>2432</v>
      </c>
      <c r="C75" s="280">
        <v>2331</v>
      </c>
      <c r="D75" s="282">
        <f t="shared" si="16"/>
        <v>101</v>
      </c>
      <c r="E75" s="283">
        <f t="shared" si="17"/>
        <v>4.3329043329043332E-2</v>
      </c>
    </row>
    <row r="76" spans="1:5" x14ac:dyDescent="0.2">
      <c r="A76" s="159" t="s">
        <v>23</v>
      </c>
      <c r="B76" s="280">
        <v>45</v>
      </c>
      <c r="C76" s="280">
        <v>45</v>
      </c>
      <c r="D76" s="282">
        <f t="shared" si="16"/>
        <v>0</v>
      </c>
      <c r="E76" s="283">
        <f t="shared" si="17"/>
        <v>0</v>
      </c>
    </row>
    <row r="77" spans="1:5" ht="12" customHeight="1" x14ac:dyDescent="0.2">
      <c r="A77" s="157" t="s">
        <v>30</v>
      </c>
      <c r="B77" s="28">
        <f>B78+B79</f>
        <v>221</v>
      </c>
      <c r="C77" s="28">
        <f>C78+C79</f>
        <v>329</v>
      </c>
      <c r="D77" s="7">
        <f>IF(ISERROR(B77-C77),"n/a",B77-C77)</f>
        <v>-108</v>
      </c>
      <c r="E77" s="158">
        <f>IF(ISERROR(D77/C77),"n/a",(D77/C77))</f>
        <v>-0.32826747720364741</v>
      </c>
    </row>
    <row r="78" spans="1:5" ht="12" customHeight="1" x14ac:dyDescent="0.2">
      <c r="A78" s="159" t="s">
        <v>32</v>
      </c>
      <c r="B78" s="211">
        <v>221</v>
      </c>
      <c r="C78" s="211">
        <v>329</v>
      </c>
      <c r="D78" s="6">
        <f>IF(ISERROR(B78-C78),"n/a",B78-C78)</f>
        <v>-108</v>
      </c>
      <c r="E78" s="160">
        <f>IF(ISERROR(D78/C78),"n/a",(D78/C78))</f>
        <v>-0.32826747720364741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12</v>
      </c>
      <c r="C80" s="28">
        <f>C81</f>
        <v>8</v>
      </c>
      <c r="D80" s="7">
        <f t="shared" si="16"/>
        <v>4</v>
      </c>
      <c r="E80" s="158">
        <f t="shared" si="17"/>
        <v>0.5</v>
      </c>
    </row>
    <row r="81" spans="1:5" ht="12" customHeight="1" x14ac:dyDescent="0.2">
      <c r="A81" s="159" t="s">
        <v>32</v>
      </c>
      <c r="B81" s="211">
        <v>12</v>
      </c>
      <c r="C81" s="211">
        <v>8</v>
      </c>
      <c r="D81" s="6">
        <f t="shared" si="16"/>
        <v>4</v>
      </c>
      <c r="E81" s="160">
        <f t="shared" si="17"/>
        <v>0.5</v>
      </c>
    </row>
    <row r="82" spans="1:5" ht="15.75" customHeight="1" x14ac:dyDescent="0.2">
      <c r="A82" s="161" t="s">
        <v>5</v>
      </c>
      <c r="B82" s="84">
        <f>(B66+B73)</f>
        <v>9405</v>
      </c>
      <c r="C82" s="84">
        <f>(C66+C73)</f>
        <v>8686</v>
      </c>
      <c r="D82" s="84">
        <f t="shared" si="16"/>
        <v>719</v>
      </c>
      <c r="E82" s="156">
        <f t="shared" si="17"/>
        <v>8.2776882339396729E-2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5333</v>
      </c>
      <c r="C85" s="84">
        <f>(C86+C90+C88)</f>
        <v>5183</v>
      </c>
      <c r="D85" s="84">
        <f t="shared" ref="D85:D101" si="20">IF(ISERROR(B85-C85),"n/a",B85-C85)</f>
        <v>150</v>
      </c>
      <c r="E85" s="156">
        <f t="shared" ref="E85:E101" si="21">IF(ISERROR(D85/C85),"n/a",(D85/C85))</f>
        <v>2.8940767895041481E-2</v>
      </c>
    </row>
    <row r="86" spans="1:5" ht="14.25" customHeight="1" x14ac:dyDescent="0.2">
      <c r="A86" s="157" t="s">
        <v>31</v>
      </c>
      <c r="B86" s="210">
        <f>B87</f>
        <v>5108</v>
      </c>
      <c r="C86" s="210">
        <f>C87</f>
        <v>4931</v>
      </c>
      <c r="D86" s="7">
        <f t="shared" si="20"/>
        <v>177</v>
      </c>
      <c r="E86" s="158">
        <f t="shared" si="21"/>
        <v>3.5895355911579802E-2</v>
      </c>
    </row>
    <row r="87" spans="1:5" ht="14.25" customHeight="1" x14ac:dyDescent="0.2">
      <c r="A87" s="159" t="s">
        <v>32</v>
      </c>
      <c r="B87" s="280">
        <v>5108</v>
      </c>
      <c r="C87" s="280">
        <v>4931</v>
      </c>
      <c r="D87" s="282">
        <f t="shared" ref="D87" si="22">IF(ISERROR(B87-C87),"n/a",B87-C87)</f>
        <v>177</v>
      </c>
      <c r="E87" s="283">
        <f t="shared" ref="E87" si="23">IF(ISERROR(D87/C87),"n/a",(D87/C87))</f>
        <v>3.5895355911579802E-2</v>
      </c>
    </row>
    <row r="88" spans="1:5" ht="14.25" customHeight="1" x14ac:dyDescent="0.2">
      <c r="A88" s="157" t="s">
        <v>30</v>
      </c>
      <c r="B88" s="28">
        <f>B89</f>
        <v>175</v>
      </c>
      <c r="C88" s="28">
        <f>C89</f>
        <v>205</v>
      </c>
      <c r="D88" s="7">
        <f>IF(ISERROR(B88-C88),"n/a",B88-C88)</f>
        <v>-30</v>
      </c>
      <c r="E88" s="158">
        <f>IF(ISERROR(D88/C88),"n/a",(D88/C88))</f>
        <v>-0.14634146341463414</v>
      </c>
    </row>
    <row r="89" spans="1:5" ht="14.25" customHeight="1" x14ac:dyDescent="0.2">
      <c r="A89" s="159" t="s">
        <v>32</v>
      </c>
      <c r="B89" s="211">
        <v>175</v>
      </c>
      <c r="C89" s="211">
        <v>205</v>
      </c>
      <c r="D89" s="6">
        <f>IF(ISERROR(B89-C89),"n/a",B89-C89)</f>
        <v>-30</v>
      </c>
      <c r="E89" s="160">
        <f>IF(ISERROR(D89/C89),"n/a",(D89/C89))</f>
        <v>-0.14634146341463414</v>
      </c>
    </row>
    <row r="90" spans="1:5" ht="14.25" customHeight="1" x14ac:dyDescent="0.2">
      <c r="A90" s="157" t="s">
        <v>33</v>
      </c>
      <c r="B90" s="28">
        <f>B91</f>
        <v>50</v>
      </c>
      <c r="C90" s="28">
        <f>C91</f>
        <v>47</v>
      </c>
      <c r="D90" s="7">
        <f t="shared" si="20"/>
        <v>3</v>
      </c>
      <c r="E90" s="158">
        <f t="shared" si="21"/>
        <v>6.3829787234042548E-2</v>
      </c>
    </row>
    <row r="91" spans="1:5" ht="14.25" customHeight="1" x14ac:dyDescent="0.2">
      <c r="A91" s="159" t="s">
        <v>32</v>
      </c>
      <c r="B91" s="211">
        <v>50</v>
      </c>
      <c r="C91" s="211">
        <v>47</v>
      </c>
      <c r="D91" s="6">
        <f t="shared" si="20"/>
        <v>3</v>
      </c>
      <c r="E91" s="160">
        <f t="shared" si="21"/>
        <v>6.3829787234042548E-2</v>
      </c>
    </row>
    <row r="92" spans="1:5" ht="14.25" customHeight="1" x14ac:dyDescent="0.2">
      <c r="A92" s="155" t="s">
        <v>8</v>
      </c>
      <c r="B92" s="84">
        <f>(B93+B99+B96)</f>
        <v>2426</v>
      </c>
      <c r="C92" s="84">
        <f>(C93+C99+C96)</f>
        <v>2379</v>
      </c>
      <c r="D92" s="84">
        <f t="shared" si="20"/>
        <v>47</v>
      </c>
      <c r="E92" s="156">
        <f t="shared" si="21"/>
        <v>1.9756200084068937E-2</v>
      </c>
    </row>
    <row r="93" spans="1:5" x14ac:dyDescent="0.2">
      <c r="A93" s="157" t="s">
        <v>31</v>
      </c>
      <c r="B93" s="28">
        <f>SUM(B94:B95)</f>
        <v>2236</v>
      </c>
      <c r="C93" s="28">
        <f>SUM(C94:C95)</f>
        <v>2106</v>
      </c>
      <c r="D93" s="7">
        <f t="shared" si="20"/>
        <v>130</v>
      </c>
      <c r="E93" s="158">
        <f t="shared" si="21"/>
        <v>6.1728395061728392E-2</v>
      </c>
    </row>
    <row r="94" spans="1:5" x14ac:dyDescent="0.2">
      <c r="A94" s="159" t="s">
        <v>32</v>
      </c>
      <c r="B94" s="281">
        <v>2197</v>
      </c>
      <c r="C94" s="280">
        <v>2064</v>
      </c>
      <c r="D94" s="282">
        <f t="shared" si="20"/>
        <v>133</v>
      </c>
      <c r="E94" s="283">
        <f t="shared" si="21"/>
        <v>6.4437984496124034E-2</v>
      </c>
    </row>
    <row r="95" spans="1:5" x14ac:dyDescent="0.2">
      <c r="A95" s="159" t="s">
        <v>23</v>
      </c>
      <c r="B95" s="281">
        <v>39</v>
      </c>
      <c r="C95" s="280">
        <v>42</v>
      </c>
      <c r="D95" s="282">
        <f t="shared" si="20"/>
        <v>-3</v>
      </c>
      <c r="E95" s="283">
        <f t="shared" si="21"/>
        <v>-7.1428571428571425E-2</v>
      </c>
    </row>
    <row r="96" spans="1:5" x14ac:dyDescent="0.2">
      <c r="A96" s="157" t="s">
        <v>30</v>
      </c>
      <c r="B96" s="28">
        <f>B97+B98</f>
        <v>178</v>
      </c>
      <c r="C96" s="28">
        <f>C97+C98</f>
        <v>266</v>
      </c>
      <c r="D96" s="7">
        <f>IF(ISERROR(B96-C96),"n/a",B96-C96)</f>
        <v>-88</v>
      </c>
      <c r="E96" s="158">
        <f>IF(ISERROR(D96/C96),"n/a",(D96/C96))</f>
        <v>-0.33082706766917291</v>
      </c>
    </row>
    <row r="97" spans="1:6" x14ac:dyDescent="0.2">
      <c r="A97" s="159" t="s">
        <v>32</v>
      </c>
      <c r="B97" s="211">
        <v>178</v>
      </c>
      <c r="C97" s="211">
        <v>266</v>
      </c>
      <c r="D97" s="6">
        <f>IF(ISERROR(B97-C97),"n/a",B97-C97)</f>
        <v>-88</v>
      </c>
      <c r="E97" s="160">
        <f>IF(ISERROR(D97/C97),"n/a",(D97/C97))</f>
        <v>-0.33082706766917291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12</v>
      </c>
      <c r="C99" s="28">
        <f>C100</f>
        <v>7</v>
      </c>
      <c r="D99" s="7">
        <f t="shared" si="20"/>
        <v>5</v>
      </c>
      <c r="E99" s="158">
        <f t="shared" si="21"/>
        <v>0.7142857142857143</v>
      </c>
    </row>
    <row r="100" spans="1:6" x14ac:dyDescent="0.2">
      <c r="A100" s="159" t="s">
        <v>32</v>
      </c>
      <c r="B100" s="211">
        <v>12</v>
      </c>
      <c r="C100" s="211">
        <v>7</v>
      </c>
      <c r="D100" s="6">
        <f t="shared" si="20"/>
        <v>5</v>
      </c>
      <c r="E100" s="160">
        <f t="shared" si="21"/>
        <v>0.7142857142857143</v>
      </c>
    </row>
    <row r="101" spans="1:6" x14ac:dyDescent="0.2">
      <c r="A101" s="338" t="s">
        <v>5</v>
      </c>
      <c r="B101" s="339">
        <f>(B85+B92)</f>
        <v>7759</v>
      </c>
      <c r="C101" s="339">
        <f>(C85+C92)</f>
        <v>7562</v>
      </c>
      <c r="D101" s="339">
        <f t="shared" si="20"/>
        <v>197</v>
      </c>
      <c r="E101" s="340">
        <f t="shared" si="21"/>
        <v>2.6051309177466279E-2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3288</v>
      </c>
      <c r="C104" s="29">
        <v>4667</v>
      </c>
      <c r="D104" s="6">
        <f>IF(ISERROR(B104-C104),"n/a",B104-C104)</f>
        <v>-1379</v>
      </c>
      <c r="E104" s="177">
        <f>IF(ISERROR(D104/C104),"n/a",(D104/C104))</f>
        <v>-0.29547889436468822</v>
      </c>
    </row>
    <row r="105" spans="1:6" x14ac:dyDescent="0.2">
      <c r="A105" s="178" t="s">
        <v>8</v>
      </c>
      <c r="B105" s="29">
        <v>316</v>
      </c>
      <c r="C105" s="29">
        <v>750</v>
      </c>
      <c r="D105" s="6">
        <f>IF(ISERROR(B105-C105),"n/a",B105-C105)</f>
        <v>-434</v>
      </c>
      <c r="E105" s="177">
        <f>IF(ISERROR(D105/C105),"n/a",(D105/C105))</f>
        <v>-0.57866666666666666</v>
      </c>
    </row>
    <row r="106" spans="1:6" x14ac:dyDescent="0.2">
      <c r="A106" s="179" t="s">
        <v>5</v>
      </c>
      <c r="B106" s="28">
        <f>SUM(B104:B105)</f>
        <v>3604</v>
      </c>
      <c r="C106" s="28">
        <f>SUM(C104:C105)</f>
        <v>5417</v>
      </c>
      <c r="D106" s="7">
        <f>IF(ISERROR(B106-C106),"n/a",B106-C106)</f>
        <v>-1813</v>
      </c>
      <c r="E106" s="180">
        <f>IF(ISERROR(D106/C106),"n/a",(D106/C106))</f>
        <v>-0.33468709617869669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3072</v>
      </c>
      <c r="C109" s="84">
        <f>(C110+C114+C112)</f>
        <v>4078</v>
      </c>
      <c r="D109" s="84">
        <f t="shared" ref="D109:D125" si="24">IF(ISERROR(B109-C109),"n/a",B109-C109)</f>
        <v>-1006</v>
      </c>
      <c r="E109" s="156">
        <f t="shared" ref="E109:E125" si="25">IF(ISERROR(D109/C109),"n/a",(D109/C109))</f>
        <v>-0.24668955370279549</v>
      </c>
      <c r="F109" s="164"/>
    </row>
    <row r="110" spans="1:6" s="85" customFormat="1" x14ac:dyDescent="0.2">
      <c r="A110" s="157" t="s">
        <v>31</v>
      </c>
      <c r="B110" s="28">
        <f>B111</f>
        <v>2998</v>
      </c>
      <c r="C110" s="28">
        <f>C111</f>
        <v>3899</v>
      </c>
      <c r="D110" s="7">
        <f t="shared" si="24"/>
        <v>-901</v>
      </c>
      <c r="E110" s="158">
        <f t="shared" si="25"/>
        <v>-0.2310848935624519</v>
      </c>
      <c r="F110" s="165"/>
    </row>
    <row r="111" spans="1:6" s="85" customFormat="1" x14ac:dyDescent="0.2">
      <c r="A111" s="159" t="s">
        <v>32</v>
      </c>
      <c r="B111" s="281">
        <v>2998</v>
      </c>
      <c r="C111" s="281">
        <v>3899</v>
      </c>
      <c r="D111" s="282">
        <f t="shared" ref="D111" si="26">IF(ISERROR(B111-C111),"n/a",B111-C111)</f>
        <v>-901</v>
      </c>
      <c r="E111" s="283">
        <f t="shared" ref="E111" si="27">IF(ISERROR(D111/C111),"n/a",(D111/C111))</f>
        <v>-0.2310848935624519</v>
      </c>
      <c r="F111" s="165"/>
    </row>
    <row r="112" spans="1:6" x14ac:dyDescent="0.2">
      <c r="A112" s="157" t="s">
        <v>30</v>
      </c>
      <c r="B112" s="28">
        <f>B113</f>
        <v>51</v>
      </c>
      <c r="C112" s="28">
        <f>C113</f>
        <v>153</v>
      </c>
      <c r="D112" s="7">
        <f>IF(ISERROR(B112-C112),"n/a",B112-C112)</f>
        <v>-102</v>
      </c>
      <c r="E112" s="158">
        <f>IF(ISERROR(D112/C112),"n/a",(D112/C112))</f>
        <v>-0.66666666666666663</v>
      </c>
      <c r="F112" s="164"/>
    </row>
    <row r="113" spans="1:6" x14ac:dyDescent="0.2">
      <c r="A113" s="159" t="s">
        <v>32</v>
      </c>
      <c r="B113" s="29">
        <v>51</v>
      </c>
      <c r="C113" s="29">
        <v>153</v>
      </c>
      <c r="D113" s="6">
        <f>IF(ISERROR(B113-C113),"n/a",B113-C113)</f>
        <v>-102</v>
      </c>
      <c r="E113" s="160">
        <f>IF(ISERROR(D113/C113),"n/a",(D113/C113))</f>
        <v>-0.66666666666666663</v>
      </c>
      <c r="F113" s="164"/>
    </row>
    <row r="114" spans="1:6" x14ac:dyDescent="0.2">
      <c r="A114" s="157" t="s">
        <v>33</v>
      </c>
      <c r="B114" s="28">
        <f>B115</f>
        <v>23</v>
      </c>
      <c r="C114" s="28">
        <f>C115</f>
        <v>26</v>
      </c>
      <c r="D114" s="7">
        <f t="shared" si="24"/>
        <v>-3</v>
      </c>
      <c r="E114" s="158">
        <f t="shared" si="25"/>
        <v>-0.11538461538461539</v>
      </c>
      <c r="F114" s="164"/>
    </row>
    <row r="115" spans="1:6" x14ac:dyDescent="0.2">
      <c r="A115" s="159" t="s">
        <v>32</v>
      </c>
      <c r="B115" s="29">
        <v>23</v>
      </c>
      <c r="C115" s="29">
        <v>26</v>
      </c>
      <c r="D115" s="6">
        <f t="shared" si="24"/>
        <v>-3</v>
      </c>
      <c r="E115" s="160">
        <f t="shared" si="25"/>
        <v>-0.11538461538461539</v>
      </c>
      <c r="F115" s="164"/>
    </row>
    <row r="116" spans="1:6" x14ac:dyDescent="0.2">
      <c r="A116" s="155" t="s">
        <v>8</v>
      </c>
      <c r="B116" s="84">
        <f>(B117+B123+B120)</f>
        <v>0</v>
      </c>
      <c r="C116" s="84">
        <f>(C117+C123+C120)</f>
        <v>8</v>
      </c>
      <c r="D116" s="84">
        <f t="shared" si="24"/>
        <v>-8</v>
      </c>
      <c r="E116" s="156">
        <f t="shared" si="25"/>
        <v>-1</v>
      </c>
      <c r="F116" s="164"/>
    </row>
    <row r="117" spans="1:6" x14ac:dyDescent="0.2">
      <c r="A117" s="157" t="s">
        <v>31</v>
      </c>
      <c r="B117" s="28">
        <f>SUM(B118:B119)</f>
        <v>0</v>
      </c>
      <c r="C117" s="28">
        <f>SUM(C118:C119)</f>
        <v>3</v>
      </c>
      <c r="D117" s="7">
        <f t="shared" si="24"/>
        <v>-3</v>
      </c>
      <c r="E117" s="160">
        <f t="shared" si="25"/>
        <v>-1</v>
      </c>
      <c r="F117" s="164"/>
    </row>
    <row r="118" spans="1:6" x14ac:dyDescent="0.2">
      <c r="A118" s="159" t="s">
        <v>32</v>
      </c>
      <c r="B118" s="281">
        <v>0</v>
      </c>
      <c r="C118" s="281">
        <v>3</v>
      </c>
      <c r="D118" s="282">
        <f t="shared" ref="D118:D119" si="28">IF(ISERROR(B118-C118),"n/a",B118-C118)</f>
        <v>-3</v>
      </c>
      <c r="E118" s="160">
        <f t="shared" ref="E118:E119" si="29">IF(ISERROR(D118/C118),"n/a",(D118/C118))</f>
        <v>-1</v>
      </c>
      <c r="F118" s="164"/>
    </row>
    <row r="119" spans="1:6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">
      <c r="A120" s="157" t="s">
        <v>30</v>
      </c>
      <c r="B120" s="28">
        <f>B121+B122</f>
        <v>0</v>
      </c>
      <c r="C120" s="28">
        <f>C121+C122</f>
        <v>5</v>
      </c>
      <c r="D120" s="7">
        <f>IF(ISERROR(B120-C120),"n/a",B120-C120)</f>
        <v>-5</v>
      </c>
      <c r="E120" s="158">
        <f>IF(ISERROR(D120/C120),"n/a",(D120/C120))</f>
        <v>-1</v>
      </c>
      <c r="F120" s="164"/>
    </row>
    <row r="121" spans="1:6" x14ac:dyDescent="0.2">
      <c r="A121" s="159" t="s">
        <v>32</v>
      </c>
      <c r="B121" s="29">
        <v>0</v>
      </c>
      <c r="C121" s="29">
        <v>5</v>
      </c>
      <c r="D121" s="6">
        <f>IF(ISERROR(B121-C121),"n/a",B121-C121)</f>
        <v>-5</v>
      </c>
      <c r="E121" s="160">
        <f>IF(ISERROR(D121/C121),"n/a",(D121/C121))</f>
        <v>-1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x14ac:dyDescent="0.2">
      <c r="A125" s="161" t="s">
        <v>5</v>
      </c>
      <c r="B125" s="84">
        <f>(B109+B116)</f>
        <v>3072</v>
      </c>
      <c r="C125" s="84">
        <f>(C109+C116)</f>
        <v>4086</v>
      </c>
      <c r="D125" s="84">
        <f t="shared" si="24"/>
        <v>-1014</v>
      </c>
      <c r="E125" s="156">
        <f t="shared" si="25"/>
        <v>-0.24816446402349487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4077</v>
      </c>
      <c r="D128" s="84">
        <f t="shared" ref="D128:D144" si="32">IF(ISERROR(B128-C128),"n/a",B128-C128)</f>
        <v>-4077</v>
      </c>
      <c r="E128" s="156">
        <f t="shared" ref="E128:E144" si="33">IF(ISERROR(D128/C128),"n/a",(D128/C128))</f>
        <v>-1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3898</v>
      </c>
      <c r="D129" s="7">
        <f t="shared" si="32"/>
        <v>-3898</v>
      </c>
      <c r="E129" s="158">
        <f t="shared" si="33"/>
        <v>-1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3898</v>
      </c>
      <c r="D130" s="282">
        <f t="shared" ref="D130" si="34">IF(ISERROR(B130-C130),"n/a",B130-C130)</f>
        <v>-3898</v>
      </c>
      <c r="E130" s="283">
        <f t="shared" ref="E130" si="35">IF(ISERROR(D130/C130),"n/a",(D130/C130))</f>
        <v>-1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153</v>
      </c>
      <c r="D131" s="7">
        <f>IF(ISERROR(B131-C131),"n/a",B131-C131)</f>
        <v>-153</v>
      </c>
      <c r="E131" s="158">
        <f>IF(ISERROR(D131/C131),"n/a",(D131/C131))</f>
        <v>-1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153</v>
      </c>
      <c r="D132" s="6">
        <f>IF(ISERROR(B132-C132),"n/a",B132-C132)</f>
        <v>-153</v>
      </c>
      <c r="E132" s="160">
        <f>IF(ISERROR(D132/C132),"n/a",(D132/C132))</f>
        <v>-1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26</v>
      </c>
      <c r="D133" s="7">
        <f t="shared" si="32"/>
        <v>-26</v>
      </c>
      <c r="E133" s="158">
        <f t="shared" si="33"/>
        <v>-1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26</v>
      </c>
      <c r="D134" s="6">
        <f t="shared" si="32"/>
        <v>-26</v>
      </c>
      <c r="E134" s="160">
        <f t="shared" si="33"/>
        <v>-1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8</v>
      </c>
      <c r="D135" s="84">
        <f t="shared" si="32"/>
        <v>-8</v>
      </c>
      <c r="E135" s="156">
        <f t="shared" si="33"/>
        <v>-1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3</v>
      </c>
      <c r="D136" s="7">
        <f t="shared" si="32"/>
        <v>-3</v>
      </c>
      <c r="E136" s="158">
        <f t="shared" si="33"/>
        <v>-1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3</v>
      </c>
      <c r="D137" s="282">
        <f t="shared" ref="D137:D138" si="36">IF(ISERROR(B137-C137),"n/a",B137-C137)</f>
        <v>-3</v>
      </c>
      <c r="E137" s="283">
        <f t="shared" ref="E137:E138" si="37">IF(ISERROR(D137/C137),"n/a",(D137/C137))</f>
        <v>-1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5</v>
      </c>
      <c r="D139" s="7">
        <f>IF(ISERROR(B139-C139),"n/a",B139-C139)</f>
        <v>-5</v>
      </c>
      <c r="E139" s="158">
        <f>IF(ISERROR(D139/C139),"n/a",(D139/C139))</f>
        <v>-1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5</v>
      </c>
      <c r="D140" s="6">
        <f>IF(ISERROR(B140-C140),"n/a",B140-C140)</f>
        <v>-5</v>
      </c>
      <c r="E140" s="160">
        <f>IF(ISERROR(D140/C140),"n/a",(D140/C140))</f>
        <v>-1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4085</v>
      </c>
      <c r="D144" s="84">
        <f t="shared" si="32"/>
        <v>-4085</v>
      </c>
      <c r="E144" s="156">
        <f t="shared" si="33"/>
        <v>-1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82</v>
      </c>
    </row>
    <row r="151" spans="1:6" x14ac:dyDescent="0.2">
      <c r="A151" s="85" t="s">
        <v>83</v>
      </c>
    </row>
    <row r="152" spans="1:6" x14ac:dyDescent="0.2">
      <c r="A152" s="85" t="s">
        <v>84</v>
      </c>
    </row>
    <row r="153" spans="1:6" x14ac:dyDescent="0.2">
      <c r="A153" s="85" t="s">
        <v>85</v>
      </c>
    </row>
    <row r="154" spans="1:6" x14ac:dyDescent="0.2">
      <c r="A154" s="85" t="s">
        <v>86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9" orientation="portrait" r:id="rId1"/>
  <headerFooter>
    <oddHeader>&amp;C&amp;F
&amp;A&amp;R&amp;P of &amp;N</oddHeader>
    <oddFooter>&amp;LPrepared by: Information Technology Solutions
Job Name: UGAP099AX&amp;RPrepared Date: 8/7/2020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E1"/>
    </sheetView>
  </sheetViews>
  <sheetFormatPr defaultRowHeight="15" x14ac:dyDescent="0.25"/>
  <cols>
    <col min="1" max="1" width="30.140625" style="330" bestFit="1" customWidth="1"/>
    <col min="2" max="3" width="9.140625" style="330"/>
    <col min="4" max="11" width="9.140625" style="330" customWidth="1"/>
    <col min="12" max="13" width="9.140625" style="330" hidden="1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Fall 2020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August 7,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2020</v>
      </c>
      <c r="C9" s="334">
        <v>2019</v>
      </c>
      <c r="D9" s="334">
        <f>B9</f>
        <v>2020</v>
      </c>
      <c r="E9" s="334">
        <f>C9</f>
        <v>2019</v>
      </c>
      <c r="F9" s="334">
        <f>B9</f>
        <v>2020</v>
      </c>
      <c r="G9" s="334">
        <f>C9</f>
        <v>2019</v>
      </c>
      <c r="H9" s="334">
        <f>B9</f>
        <v>2020</v>
      </c>
      <c r="I9" s="334">
        <f>C9</f>
        <v>2019</v>
      </c>
      <c r="J9" s="334">
        <f>B9</f>
        <v>2020</v>
      </c>
      <c r="K9" s="334">
        <f>C9</f>
        <v>2019</v>
      </c>
      <c r="L9" s="334">
        <f>B9</f>
        <v>2020</v>
      </c>
      <c r="M9" s="334">
        <f>C9</f>
        <v>2019</v>
      </c>
    </row>
    <row r="10" spans="1:16" x14ac:dyDescent="0.25">
      <c r="A10" s="337" t="s">
        <v>55</v>
      </c>
      <c r="B10" s="341">
        <f>SUM(B43,B74,B105,B136,B183)</f>
        <v>1725</v>
      </c>
      <c r="C10" s="341">
        <f>SUM(C43,C74,C105,C136,C183)</f>
        <v>1869</v>
      </c>
      <c r="D10" s="341">
        <f t="shared" ref="D10:M10" si="0">SUM(D43,D74,D105,D136,D183)</f>
        <v>804</v>
      </c>
      <c r="E10" s="341">
        <f t="shared" si="0"/>
        <v>666</v>
      </c>
      <c r="F10" s="341">
        <f t="shared" si="0"/>
        <v>180</v>
      </c>
      <c r="G10" s="341">
        <f t="shared" si="0"/>
        <v>137</v>
      </c>
      <c r="H10" s="341">
        <f t="shared" si="0"/>
        <v>156</v>
      </c>
      <c r="I10" s="341">
        <f t="shared" si="0"/>
        <v>122</v>
      </c>
      <c r="J10" s="341">
        <f t="shared" si="0"/>
        <v>88</v>
      </c>
      <c r="K10" s="341">
        <f t="shared" si="0"/>
        <v>80</v>
      </c>
      <c r="L10" s="341">
        <f t="shared" si="0"/>
        <v>0</v>
      </c>
      <c r="M10" s="341">
        <f t="shared" si="0"/>
        <v>80</v>
      </c>
    </row>
    <row r="11" spans="1:16" x14ac:dyDescent="0.25">
      <c r="A11" s="337" t="s">
        <v>54</v>
      </c>
      <c r="B11" s="341">
        <f t="shared" ref="B11:M11" si="1">SUM(B44,B75,B106,B137,B184)</f>
        <v>34</v>
      </c>
      <c r="C11" s="341">
        <f t="shared" si="1"/>
        <v>27</v>
      </c>
      <c r="D11" s="341">
        <f t="shared" si="1"/>
        <v>21</v>
      </c>
      <c r="E11" s="341">
        <f t="shared" si="1"/>
        <v>14</v>
      </c>
      <c r="F11" s="341">
        <f t="shared" si="1"/>
        <v>4</v>
      </c>
      <c r="G11" s="341">
        <f t="shared" si="1"/>
        <v>3</v>
      </c>
      <c r="H11" s="341">
        <f t="shared" si="1"/>
        <v>4</v>
      </c>
      <c r="I11" s="341">
        <f t="shared" si="1"/>
        <v>2</v>
      </c>
      <c r="J11" s="341">
        <f t="shared" si="1"/>
        <v>2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13818</v>
      </c>
      <c r="C12" s="341">
        <f t="shared" si="2"/>
        <v>13713</v>
      </c>
      <c r="D12" s="341">
        <f t="shared" si="2"/>
        <v>11495</v>
      </c>
      <c r="E12" s="341">
        <f t="shared" si="2"/>
        <v>10306</v>
      </c>
      <c r="F12" s="341">
        <f t="shared" si="2"/>
        <v>2524</v>
      </c>
      <c r="G12" s="341">
        <f t="shared" si="2"/>
        <v>2418</v>
      </c>
      <c r="H12" s="341">
        <f t="shared" si="2"/>
        <v>1833</v>
      </c>
      <c r="I12" s="341">
        <f t="shared" si="2"/>
        <v>2062</v>
      </c>
      <c r="J12" s="341">
        <f t="shared" si="2"/>
        <v>1116</v>
      </c>
      <c r="K12" s="341">
        <f t="shared" si="2"/>
        <v>1665</v>
      </c>
      <c r="L12" s="341">
        <f t="shared" si="2"/>
        <v>0</v>
      </c>
      <c r="M12" s="341">
        <f t="shared" si="2"/>
        <v>1665</v>
      </c>
    </row>
    <row r="13" spans="1:16" x14ac:dyDescent="0.25">
      <c r="A13" s="337" t="s">
        <v>53</v>
      </c>
      <c r="B13" s="341">
        <f t="shared" ref="B13:M13" si="3">SUM(B46,B77,B108,B139,B186)</f>
        <v>54</v>
      </c>
      <c r="C13" s="341">
        <f t="shared" si="3"/>
        <v>90</v>
      </c>
      <c r="D13" s="341">
        <f t="shared" si="3"/>
        <v>35</v>
      </c>
      <c r="E13" s="341">
        <f t="shared" si="3"/>
        <v>38</v>
      </c>
      <c r="F13" s="341">
        <f t="shared" si="3"/>
        <v>10</v>
      </c>
      <c r="G13" s="341">
        <f t="shared" si="3"/>
        <v>7</v>
      </c>
      <c r="H13" s="341">
        <f t="shared" si="3"/>
        <v>8</v>
      </c>
      <c r="I13" s="341">
        <f t="shared" si="3"/>
        <v>5</v>
      </c>
      <c r="J13" s="341">
        <f t="shared" si="3"/>
        <v>4</v>
      </c>
      <c r="K13" s="341">
        <f t="shared" si="3"/>
        <v>3</v>
      </c>
      <c r="L13" s="341">
        <f t="shared" si="3"/>
        <v>0</v>
      </c>
      <c r="M13" s="341">
        <f t="shared" si="3"/>
        <v>3</v>
      </c>
    </row>
    <row r="14" spans="1:16" x14ac:dyDescent="0.25">
      <c r="A14" s="337" t="s">
        <v>52</v>
      </c>
      <c r="B14" s="341">
        <f t="shared" ref="B14:M14" si="4">SUM(B47,B78,B109,B140,B187)</f>
        <v>21472</v>
      </c>
      <c r="C14" s="341">
        <f t="shared" si="4"/>
        <v>21331</v>
      </c>
      <c r="D14" s="341">
        <f t="shared" si="4"/>
        <v>11248</v>
      </c>
      <c r="E14" s="341">
        <f t="shared" si="4"/>
        <v>9138</v>
      </c>
      <c r="F14" s="341">
        <f t="shared" si="4"/>
        <v>2612</v>
      </c>
      <c r="G14" s="341">
        <f t="shared" si="4"/>
        <v>2146</v>
      </c>
      <c r="H14" s="341">
        <f t="shared" si="4"/>
        <v>2312</v>
      </c>
      <c r="I14" s="341">
        <f t="shared" si="4"/>
        <v>1926</v>
      </c>
      <c r="J14" s="341">
        <f t="shared" si="4"/>
        <v>1318</v>
      </c>
      <c r="K14" s="341">
        <f t="shared" si="4"/>
        <v>1517</v>
      </c>
      <c r="L14" s="341">
        <f t="shared" si="4"/>
        <v>0</v>
      </c>
      <c r="M14" s="341">
        <f t="shared" si="4"/>
        <v>1516</v>
      </c>
    </row>
    <row r="15" spans="1:16" x14ac:dyDescent="0.25">
      <c r="A15" s="337" t="s">
        <v>51</v>
      </c>
      <c r="B15" s="341">
        <f t="shared" ref="B15:M15" si="5">SUM(B48,B79,B110,B141,B188)</f>
        <v>2361</v>
      </c>
      <c r="C15" s="341">
        <f t="shared" si="5"/>
        <v>2318</v>
      </c>
      <c r="D15" s="341">
        <f t="shared" si="5"/>
        <v>1734</v>
      </c>
      <c r="E15" s="341">
        <f t="shared" si="5"/>
        <v>1509</v>
      </c>
      <c r="F15" s="341">
        <f t="shared" si="5"/>
        <v>398</v>
      </c>
      <c r="G15" s="341">
        <f t="shared" si="5"/>
        <v>329</v>
      </c>
      <c r="H15" s="341">
        <f t="shared" si="5"/>
        <v>316</v>
      </c>
      <c r="I15" s="341">
        <f t="shared" si="5"/>
        <v>290</v>
      </c>
      <c r="J15" s="341">
        <f t="shared" si="5"/>
        <v>180</v>
      </c>
      <c r="K15" s="341">
        <f t="shared" si="5"/>
        <v>220</v>
      </c>
      <c r="L15" s="341">
        <f t="shared" si="5"/>
        <v>0</v>
      </c>
      <c r="M15" s="341">
        <f t="shared" si="5"/>
        <v>220</v>
      </c>
    </row>
    <row r="16" spans="1:16" x14ac:dyDescent="0.25">
      <c r="A16" s="337" t="s">
        <v>50</v>
      </c>
      <c r="B16" s="341">
        <f t="shared" ref="B16:M16" si="6">SUM(B49,B80,B111,B142,B189)</f>
        <v>4625</v>
      </c>
      <c r="C16" s="341">
        <f t="shared" si="6"/>
        <v>4832</v>
      </c>
      <c r="D16" s="341">
        <f t="shared" si="6"/>
        <v>3274</v>
      </c>
      <c r="E16" s="341">
        <f t="shared" si="6"/>
        <v>2800</v>
      </c>
      <c r="F16" s="341">
        <f t="shared" si="6"/>
        <v>260</v>
      </c>
      <c r="G16" s="341">
        <f t="shared" si="6"/>
        <v>262</v>
      </c>
      <c r="H16" s="341">
        <f t="shared" si="6"/>
        <v>172</v>
      </c>
      <c r="I16" s="341">
        <f t="shared" si="6"/>
        <v>202</v>
      </c>
      <c r="J16" s="341">
        <f t="shared" si="6"/>
        <v>48</v>
      </c>
      <c r="K16" s="341">
        <f t="shared" si="6"/>
        <v>149</v>
      </c>
      <c r="L16" s="341">
        <f t="shared" si="6"/>
        <v>0</v>
      </c>
      <c r="M16" s="341">
        <f t="shared" si="6"/>
        <v>149</v>
      </c>
    </row>
    <row r="17" spans="1:13" x14ac:dyDescent="0.25">
      <c r="A17" s="337" t="s">
        <v>49</v>
      </c>
      <c r="B17" s="341">
        <f t="shared" ref="B17:M17" si="7">SUM(B50,B81,B112,B143,B190)</f>
        <v>646</v>
      </c>
      <c r="C17" s="341">
        <f t="shared" si="7"/>
        <v>545</v>
      </c>
      <c r="D17" s="341">
        <f t="shared" si="7"/>
        <v>562</v>
      </c>
      <c r="E17" s="341">
        <f t="shared" si="7"/>
        <v>403</v>
      </c>
      <c r="F17" s="341">
        <f t="shared" si="7"/>
        <v>72</v>
      </c>
      <c r="G17" s="341">
        <f t="shared" si="7"/>
        <v>67</v>
      </c>
      <c r="H17" s="341">
        <f t="shared" si="7"/>
        <v>45</v>
      </c>
      <c r="I17" s="341">
        <f t="shared" si="7"/>
        <v>59</v>
      </c>
      <c r="J17" s="341">
        <f t="shared" si="7"/>
        <v>22</v>
      </c>
      <c r="K17" s="341">
        <f t="shared" si="7"/>
        <v>46</v>
      </c>
      <c r="L17" s="341">
        <f t="shared" si="7"/>
        <v>0</v>
      </c>
      <c r="M17" s="341">
        <f t="shared" si="7"/>
        <v>46</v>
      </c>
    </row>
    <row r="18" spans="1:13" ht="15.75" thickBot="1" x14ac:dyDescent="0.3">
      <c r="A18" s="344" t="s">
        <v>48</v>
      </c>
      <c r="B18" s="341">
        <f t="shared" ref="B18:M18" si="8">SUM(B51,B82,B113,B144,B191)</f>
        <v>4699</v>
      </c>
      <c r="C18" s="341">
        <f t="shared" si="8"/>
        <v>4788</v>
      </c>
      <c r="D18" s="341">
        <f t="shared" si="8"/>
        <v>3664</v>
      </c>
      <c r="E18" s="341">
        <f t="shared" si="8"/>
        <v>3402</v>
      </c>
      <c r="F18" s="341">
        <f t="shared" si="8"/>
        <v>635</v>
      </c>
      <c r="G18" s="341">
        <f t="shared" si="8"/>
        <v>604</v>
      </c>
      <c r="H18" s="341">
        <f t="shared" si="8"/>
        <v>487</v>
      </c>
      <c r="I18" s="341">
        <f t="shared" si="8"/>
        <v>515</v>
      </c>
      <c r="J18" s="341">
        <f t="shared" si="8"/>
        <v>294</v>
      </c>
      <c r="K18" s="341">
        <f t="shared" si="8"/>
        <v>398</v>
      </c>
      <c r="L18" s="341">
        <f t="shared" si="8"/>
        <v>0</v>
      </c>
      <c r="M18" s="341">
        <f t="shared" si="8"/>
        <v>398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49434</v>
      </c>
      <c r="C19" s="363">
        <f t="shared" si="9"/>
        <v>49513</v>
      </c>
      <c r="D19" s="363">
        <f t="shared" ref="D19:M19" si="10">SUM(D10:D18)</f>
        <v>32837</v>
      </c>
      <c r="E19" s="363">
        <f t="shared" si="10"/>
        <v>28276</v>
      </c>
      <c r="F19" s="363">
        <f t="shared" si="10"/>
        <v>6695</v>
      </c>
      <c r="G19" s="363">
        <f t="shared" si="10"/>
        <v>5973</v>
      </c>
      <c r="H19" s="363">
        <f t="shared" si="10"/>
        <v>5333</v>
      </c>
      <c r="I19" s="363">
        <f t="shared" si="10"/>
        <v>5183</v>
      </c>
      <c r="J19" s="363">
        <f t="shared" si="10"/>
        <v>3072</v>
      </c>
      <c r="K19" s="363">
        <f t="shared" si="10"/>
        <v>4078</v>
      </c>
      <c r="L19" s="363">
        <f t="shared" si="10"/>
        <v>0</v>
      </c>
      <c r="M19" s="364">
        <f t="shared" si="10"/>
        <v>4077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2020</v>
      </c>
      <c r="C23" s="335">
        <f>C9</f>
        <v>2019</v>
      </c>
      <c r="D23" s="335">
        <f>B9</f>
        <v>2020</v>
      </c>
      <c r="E23" s="335">
        <f>C9</f>
        <v>2019</v>
      </c>
      <c r="F23" s="335">
        <f>B9</f>
        <v>2020</v>
      </c>
      <c r="G23" s="335">
        <f>C9</f>
        <v>2019</v>
      </c>
      <c r="H23" s="335">
        <f>B9</f>
        <v>2020</v>
      </c>
      <c r="I23" s="335">
        <f>C9</f>
        <v>2019</v>
      </c>
      <c r="J23" s="335">
        <f>B9</f>
        <v>2020</v>
      </c>
      <c r="K23" s="335">
        <f>C9</f>
        <v>2019</v>
      </c>
      <c r="L23" s="335">
        <f>B9</f>
        <v>2020</v>
      </c>
      <c r="M23" s="335">
        <f>C9</f>
        <v>2019</v>
      </c>
    </row>
    <row r="24" spans="1:13" x14ac:dyDescent="0.25">
      <c r="A24" s="336" t="s">
        <v>55</v>
      </c>
      <c r="B24" s="341">
        <f t="shared" ref="B24:B32" si="11">SUM(B57,B88,B119,B150,B167,B197,B214)</f>
        <v>540</v>
      </c>
      <c r="C24" s="341">
        <f t="shared" ref="C24:M24" si="12">SUM(C57,C88,C119,C150,C167,C197,C214)</f>
        <v>488</v>
      </c>
      <c r="D24" s="341">
        <f t="shared" si="12"/>
        <v>286</v>
      </c>
      <c r="E24" s="341">
        <f t="shared" si="12"/>
        <v>288</v>
      </c>
      <c r="F24" s="341">
        <f t="shared" si="12"/>
        <v>126</v>
      </c>
      <c r="G24" s="341">
        <f t="shared" si="12"/>
        <v>117</v>
      </c>
      <c r="H24" s="341">
        <f t="shared" si="12"/>
        <v>117</v>
      </c>
      <c r="I24" s="341">
        <f t="shared" si="12"/>
        <v>103</v>
      </c>
      <c r="J24" s="341">
        <f t="shared" si="12"/>
        <v>0</v>
      </c>
      <c r="K24" s="341">
        <f t="shared" si="12"/>
        <v>0</v>
      </c>
      <c r="L24" s="341">
        <f t="shared" si="12"/>
        <v>0</v>
      </c>
      <c r="M24" s="341">
        <f t="shared" si="12"/>
        <v>0</v>
      </c>
    </row>
    <row r="25" spans="1:13" x14ac:dyDescent="0.25">
      <c r="A25" s="336" t="s">
        <v>54</v>
      </c>
      <c r="B25" s="341">
        <f t="shared" si="11"/>
        <v>17</v>
      </c>
      <c r="C25" s="341">
        <f t="shared" ref="C25:M25" si="13">SUM(C58,C89,C120,C151,C168,C198,C215)</f>
        <v>14</v>
      </c>
      <c r="D25" s="341">
        <f t="shared" si="13"/>
        <v>10</v>
      </c>
      <c r="E25" s="341">
        <f t="shared" si="13"/>
        <v>12</v>
      </c>
      <c r="F25" s="341">
        <f t="shared" si="13"/>
        <v>4</v>
      </c>
      <c r="G25" s="341">
        <f t="shared" si="13"/>
        <v>6</v>
      </c>
      <c r="H25" s="341">
        <f t="shared" si="13"/>
        <v>4</v>
      </c>
      <c r="I25" s="341">
        <f t="shared" si="13"/>
        <v>5</v>
      </c>
      <c r="J25" s="341">
        <f t="shared" si="13"/>
        <v>0</v>
      </c>
      <c r="K25" s="341">
        <f t="shared" si="13"/>
        <v>0</v>
      </c>
      <c r="L25" s="341">
        <f t="shared" si="13"/>
        <v>0</v>
      </c>
      <c r="M25" s="341">
        <f t="shared" si="13"/>
        <v>0</v>
      </c>
    </row>
    <row r="26" spans="1:13" x14ac:dyDescent="0.25">
      <c r="A26" s="336" t="s">
        <v>43</v>
      </c>
      <c r="B26" s="341">
        <f t="shared" si="11"/>
        <v>3269</v>
      </c>
      <c r="C26" s="341">
        <f t="shared" ref="C26:M26" si="14">SUM(C59,C90,C121,C152,C169,C199,C216)</f>
        <v>2885</v>
      </c>
      <c r="D26" s="341">
        <f t="shared" si="14"/>
        <v>2106</v>
      </c>
      <c r="E26" s="341">
        <f t="shared" si="14"/>
        <v>1957</v>
      </c>
      <c r="F26" s="341">
        <f t="shared" si="14"/>
        <v>532</v>
      </c>
      <c r="G26" s="341">
        <f t="shared" si="14"/>
        <v>479</v>
      </c>
      <c r="H26" s="341">
        <f t="shared" si="14"/>
        <v>470</v>
      </c>
      <c r="I26" s="341">
        <f t="shared" si="14"/>
        <v>405</v>
      </c>
      <c r="J26" s="341">
        <f t="shared" si="14"/>
        <v>0</v>
      </c>
      <c r="K26" s="341">
        <f t="shared" si="14"/>
        <v>0</v>
      </c>
      <c r="L26" s="341">
        <f t="shared" si="14"/>
        <v>0</v>
      </c>
      <c r="M26" s="341">
        <f t="shared" si="14"/>
        <v>0</v>
      </c>
    </row>
    <row r="27" spans="1:13" x14ac:dyDescent="0.25">
      <c r="A27" s="336" t="s">
        <v>53</v>
      </c>
      <c r="B27" s="341">
        <f t="shared" si="11"/>
        <v>26</v>
      </c>
      <c r="C27" s="341">
        <f t="shared" ref="C27:M27" si="15">SUM(C60,C91,C122,C153,C170,C200,C217)</f>
        <v>25</v>
      </c>
      <c r="D27" s="341">
        <f t="shared" si="15"/>
        <v>13</v>
      </c>
      <c r="E27" s="341">
        <f t="shared" si="15"/>
        <v>16</v>
      </c>
      <c r="F27" s="341">
        <f t="shared" si="15"/>
        <v>4</v>
      </c>
      <c r="G27" s="341">
        <f t="shared" si="15"/>
        <v>5</v>
      </c>
      <c r="H27" s="341">
        <f t="shared" si="15"/>
        <v>4</v>
      </c>
      <c r="I27" s="341">
        <f t="shared" si="15"/>
        <v>4</v>
      </c>
      <c r="J27" s="341">
        <f t="shared" si="15"/>
        <v>0</v>
      </c>
      <c r="K27" s="341">
        <f t="shared" si="15"/>
        <v>0</v>
      </c>
      <c r="L27" s="341">
        <f t="shared" si="15"/>
        <v>0</v>
      </c>
      <c r="M27" s="341">
        <f t="shared" si="15"/>
        <v>0</v>
      </c>
    </row>
    <row r="28" spans="1:13" x14ac:dyDescent="0.25">
      <c r="A28" s="336" t="s">
        <v>52</v>
      </c>
      <c r="B28" s="341">
        <f t="shared" si="11"/>
        <v>5173</v>
      </c>
      <c r="C28" s="341">
        <f t="shared" ref="C28:M28" si="16">SUM(C61,C92,C123,C154,C171,C201,C218)</f>
        <v>4337</v>
      </c>
      <c r="D28" s="341">
        <f t="shared" si="16"/>
        <v>3435</v>
      </c>
      <c r="E28" s="341">
        <f t="shared" si="16"/>
        <v>3001</v>
      </c>
      <c r="F28" s="341">
        <f t="shared" si="16"/>
        <v>1237</v>
      </c>
      <c r="G28" s="341">
        <f t="shared" si="16"/>
        <v>1219</v>
      </c>
      <c r="H28" s="341">
        <f t="shared" si="16"/>
        <v>1130</v>
      </c>
      <c r="I28" s="341">
        <f t="shared" si="16"/>
        <v>1102</v>
      </c>
      <c r="J28" s="341">
        <f t="shared" si="16"/>
        <v>0</v>
      </c>
      <c r="K28" s="341">
        <f t="shared" si="16"/>
        <v>1</v>
      </c>
      <c r="L28" s="341">
        <f t="shared" si="16"/>
        <v>0</v>
      </c>
      <c r="M28" s="341">
        <f t="shared" si="16"/>
        <v>1</v>
      </c>
    </row>
    <row r="29" spans="1:13" x14ac:dyDescent="0.25">
      <c r="A29" s="336" t="s">
        <v>51</v>
      </c>
      <c r="B29" s="341">
        <f t="shared" si="11"/>
        <v>839</v>
      </c>
      <c r="C29" s="341">
        <f t="shared" ref="C29:M29" si="17">SUM(C62,C93,C124,C155,C172,C202,C219)</f>
        <v>736</v>
      </c>
      <c r="D29" s="341">
        <f t="shared" si="17"/>
        <v>546</v>
      </c>
      <c r="E29" s="341">
        <f t="shared" si="17"/>
        <v>462</v>
      </c>
      <c r="F29" s="341">
        <f t="shared" si="17"/>
        <v>156</v>
      </c>
      <c r="G29" s="341">
        <f t="shared" si="17"/>
        <v>118</v>
      </c>
      <c r="H29" s="341">
        <f t="shared" si="17"/>
        <v>139</v>
      </c>
      <c r="I29" s="341">
        <f t="shared" si="17"/>
        <v>105</v>
      </c>
      <c r="J29" s="341">
        <f t="shared" si="17"/>
        <v>0</v>
      </c>
      <c r="K29" s="341">
        <f t="shared" si="17"/>
        <v>0</v>
      </c>
      <c r="L29" s="341">
        <f t="shared" si="17"/>
        <v>0</v>
      </c>
      <c r="M29" s="341">
        <f t="shared" si="17"/>
        <v>0</v>
      </c>
    </row>
    <row r="30" spans="1:13" x14ac:dyDescent="0.25">
      <c r="A30" s="336" t="s">
        <v>50</v>
      </c>
      <c r="B30" s="341">
        <f t="shared" si="11"/>
        <v>1506</v>
      </c>
      <c r="C30" s="341">
        <f t="shared" ref="C30:M30" si="18">SUM(C63,C94,C125,C156,C173,C203,C220)</f>
        <v>1649</v>
      </c>
      <c r="D30" s="341">
        <f t="shared" si="18"/>
        <v>1155</v>
      </c>
      <c r="E30" s="341">
        <f t="shared" si="18"/>
        <v>1306</v>
      </c>
      <c r="F30" s="341">
        <f t="shared" si="18"/>
        <v>224</v>
      </c>
      <c r="G30" s="341">
        <f t="shared" si="18"/>
        <v>329</v>
      </c>
      <c r="H30" s="341">
        <f t="shared" si="18"/>
        <v>181</v>
      </c>
      <c r="I30" s="341">
        <f t="shared" si="18"/>
        <v>266</v>
      </c>
      <c r="J30" s="341">
        <f t="shared" si="18"/>
        <v>0</v>
      </c>
      <c r="K30" s="341">
        <f t="shared" si="18"/>
        <v>5</v>
      </c>
      <c r="L30" s="341">
        <f t="shared" si="18"/>
        <v>0</v>
      </c>
      <c r="M30" s="341">
        <f t="shared" si="18"/>
        <v>5</v>
      </c>
    </row>
    <row r="31" spans="1:13" x14ac:dyDescent="0.25">
      <c r="A31" s="336" t="s">
        <v>49</v>
      </c>
      <c r="B31" s="341">
        <f t="shared" si="11"/>
        <v>154</v>
      </c>
      <c r="C31" s="341">
        <f t="shared" ref="C31:M31" si="19">SUM(C64,C95,C126,C157,C174,C204,C221)</f>
        <v>77</v>
      </c>
      <c r="D31" s="341">
        <f t="shared" si="19"/>
        <v>105</v>
      </c>
      <c r="E31" s="341">
        <f t="shared" si="19"/>
        <v>54</v>
      </c>
      <c r="F31" s="341">
        <f t="shared" si="19"/>
        <v>23</v>
      </c>
      <c r="G31" s="341">
        <f t="shared" si="19"/>
        <v>10</v>
      </c>
      <c r="H31" s="341">
        <f t="shared" si="19"/>
        <v>19</v>
      </c>
      <c r="I31" s="341">
        <f t="shared" si="19"/>
        <v>8</v>
      </c>
      <c r="J31" s="341">
        <f t="shared" si="19"/>
        <v>0</v>
      </c>
      <c r="K31" s="341">
        <f t="shared" si="19"/>
        <v>0</v>
      </c>
      <c r="L31" s="341">
        <f t="shared" si="19"/>
        <v>0</v>
      </c>
      <c r="M31" s="341">
        <f t="shared" si="19"/>
        <v>0</v>
      </c>
    </row>
    <row r="32" spans="1:13" ht="15.75" thickBot="1" x14ac:dyDescent="0.3">
      <c r="A32" s="349" t="s">
        <v>48</v>
      </c>
      <c r="B32" s="341">
        <f t="shared" si="11"/>
        <v>2525</v>
      </c>
      <c r="C32" s="341">
        <f t="shared" ref="C32:M32" si="20">SUM(C65,C96,C127,C158,C175,C205,C222)</f>
        <v>2358</v>
      </c>
      <c r="D32" s="341">
        <f t="shared" si="20"/>
        <v>1626</v>
      </c>
      <c r="E32" s="341">
        <f t="shared" si="20"/>
        <v>1587</v>
      </c>
      <c r="F32" s="341">
        <f t="shared" si="20"/>
        <v>404</v>
      </c>
      <c r="G32" s="341">
        <f t="shared" si="20"/>
        <v>430</v>
      </c>
      <c r="H32" s="341">
        <f t="shared" si="20"/>
        <v>362</v>
      </c>
      <c r="I32" s="341">
        <f t="shared" si="20"/>
        <v>381</v>
      </c>
      <c r="J32" s="341">
        <f t="shared" si="20"/>
        <v>0</v>
      </c>
      <c r="K32" s="341">
        <f t="shared" si="20"/>
        <v>2</v>
      </c>
      <c r="L32" s="341">
        <f t="shared" si="20"/>
        <v>0</v>
      </c>
      <c r="M32" s="341">
        <f t="shared" si="20"/>
        <v>2</v>
      </c>
    </row>
    <row r="33" spans="1:13" ht="16.5" thickTop="1" thickBot="1" x14ac:dyDescent="0.3">
      <c r="A33" s="370" t="s">
        <v>72</v>
      </c>
      <c r="B33" s="363">
        <f>SUM(B24:B32)</f>
        <v>14049</v>
      </c>
      <c r="C33" s="363">
        <f t="shared" ref="C33:M33" si="21">SUM(C24:C32)</f>
        <v>12569</v>
      </c>
      <c r="D33" s="363">
        <f t="shared" si="21"/>
        <v>9282</v>
      </c>
      <c r="E33" s="363">
        <f t="shared" si="21"/>
        <v>8683</v>
      </c>
      <c r="F33" s="363">
        <f t="shared" si="21"/>
        <v>2710</v>
      </c>
      <c r="G33" s="363">
        <f t="shared" si="21"/>
        <v>2713</v>
      </c>
      <c r="H33" s="363">
        <f t="shared" si="21"/>
        <v>2426</v>
      </c>
      <c r="I33" s="363">
        <f t="shared" si="21"/>
        <v>2379</v>
      </c>
      <c r="J33" s="363">
        <f t="shared" si="21"/>
        <v>0</v>
      </c>
      <c r="K33" s="363">
        <f t="shared" si="21"/>
        <v>8</v>
      </c>
      <c r="L33" s="363">
        <f t="shared" si="21"/>
        <v>0</v>
      </c>
      <c r="M33" s="364">
        <f t="shared" si="21"/>
        <v>8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63483</v>
      </c>
      <c r="C35" s="361">
        <f t="shared" si="22"/>
        <v>62082</v>
      </c>
      <c r="D35" s="361">
        <f t="shared" si="22"/>
        <v>42119</v>
      </c>
      <c r="E35" s="361">
        <f t="shared" si="22"/>
        <v>36959</v>
      </c>
      <c r="F35" s="361">
        <f t="shared" si="22"/>
        <v>9405</v>
      </c>
      <c r="G35" s="361">
        <f t="shared" si="22"/>
        <v>8686</v>
      </c>
      <c r="H35" s="361">
        <f t="shared" si="22"/>
        <v>7759</v>
      </c>
      <c r="I35" s="361">
        <f t="shared" si="22"/>
        <v>7562</v>
      </c>
      <c r="J35" s="361">
        <f t="shared" si="22"/>
        <v>3072</v>
      </c>
      <c r="K35" s="361">
        <f t="shared" si="22"/>
        <v>4086</v>
      </c>
      <c r="L35" s="361">
        <f t="shared" si="22"/>
        <v>0</v>
      </c>
      <c r="M35" s="361">
        <f t="shared" si="22"/>
        <v>4085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2020</v>
      </c>
      <c r="C42" s="334">
        <f>C9</f>
        <v>2019</v>
      </c>
      <c r="D42" s="334">
        <f>B9</f>
        <v>2020</v>
      </c>
      <c r="E42" s="334">
        <f>C9</f>
        <v>2019</v>
      </c>
      <c r="F42" s="334">
        <f>B9</f>
        <v>2020</v>
      </c>
      <c r="G42" s="334">
        <f>C9</f>
        <v>2019</v>
      </c>
      <c r="H42" s="334">
        <f>B9</f>
        <v>2020</v>
      </c>
      <c r="I42" s="334">
        <f>C9</f>
        <v>2019</v>
      </c>
      <c r="J42" s="334">
        <f>B9</f>
        <v>2020</v>
      </c>
      <c r="K42" s="334">
        <f>C9</f>
        <v>2019</v>
      </c>
      <c r="L42" s="334">
        <f>B9</f>
        <v>2020</v>
      </c>
      <c r="M42" s="334">
        <f>C9</f>
        <v>2019</v>
      </c>
    </row>
    <row r="43" spans="1:13" x14ac:dyDescent="0.25">
      <c r="A43" s="337" t="s">
        <v>55</v>
      </c>
      <c r="B43" s="341">
        <v>241</v>
      </c>
      <c r="C43" s="341">
        <v>232</v>
      </c>
      <c r="D43" s="341">
        <v>85</v>
      </c>
      <c r="E43" s="341">
        <v>42</v>
      </c>
      <c r="F43" s="341">
        <v>20</v>
      </c>
      <c r="G43" s="341">
        <v>8</v>
      </c>
      <c r="H43" s="341">
        <v>18</v>
      </c>
      <c r="I43" s="341">
        <v>6</v>
      </c>
      <c r="J43" s="341">
        <v>11</v>
      </c>
      <c r="K43" s="341">
        <v>4</v>
      </c>
      <c r="L43" s="341">
        <v>0</v>
      </c>
      <c r="M43" s="341">
        <v>4</v>
      </c>
    </row>
    <row r="44" spans="1:13" ht="15" customHeight="1" x14ac:dyDescent="0.25">
      <c r="A44" s="337" t="s">
        <v>54</v>
      </c>
      <c r="B44" s="341">
        <v>2</v>
      </c>
      <c r="C44" s="341">
        <v>1</v>
      </c>
      <c r="D44" s="341">
        <v>1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3720</v>
      </c>
      <c r="C45" s="341">
        <v>3662</v>
      </c>
      <c r="D45" s="341">
        <v>2659</v>
      </c>
      <c r="E45" s="341">
        <v>2277</v>
      </c>
      <c r="F45" s="341">
        <v>468</v>
      </c>
      <c r="G45" s="341">
        <v>474</v>
      </c>
      <c r="H45" s="341">
        <v>316</v>
      </c>
      <c r="I45" s="341">
        <v>394</v>
      </c>
      <c r="J45" s="341">
        <v>219</v>
      </c>
      <c r="K45" s="341">
        <v>327</v>
      </c>
      <c r="L45" s="341">
        <v>0</v>
      </c>
      <c r="M45" s="341">
        <v>327</v>
      </c>
    </row>
    <row r="46" spans="1:13" x14ac:dyDescent="0.25">
      <c r="A46" s="337" t="s">
        <v>53</v>
      </c>
      <c r="B46" s="341">
        <v>9</v>
      </c>
      <c r="C46" s="341">
        <v>17</v>
      </c>
      <c r="D46" s="341">
        <v>4</v>
      </c>
      <c r="E46" s="341">
        <v>7</v>
      </c>
      <c r="F46" s="341">
        <v>0</v>
      </c>
      <c r="G46" s="341">
        <v>1</v>
      </c>
      <c r="H46" s="341">
        <v>0</v>
      </c>
      <c r="I46" s="341">
        <v>1</v>
      </c>
      <c r="J46" s="341">
        <v>0</v>
      </c>
      <c r="K46" s="341">
        <v>1</v>
      </c>
      <c r="L46" s="341">
        <v>0</v>
      </c>
      <c r="M46" s="341">
        <v>1</v>
      </c>
    </row>
    <row r="47" spans="1:13" x14ac:dyDescent="0.25">
      <c r="A47" s="337" t="s">
        <v>52</v>
      </c>
      <c r="B47" s="341">
        <v>3150</v>
      </c>
      <c r="C47" s="341">
        <v>3138</v>
      </c>
      <c r="D47" s="341">
        <v>1114</v>
      </c>
      <c r="E47" s="341">
        <v>826</v>
      </c>
      <c r="F47" s="341">
        <v>260</v>
      </c>
      <c r="G47" s="341">
        <v>226</v>
      </c>
      <c r="H47" s="341">
        <v>231</v>
      </c>
      <c r="I47" s="341">
        <v>202</v>
      </c>
      <c r="J47" s="341">
        <v>166</v>
      </c>
      <c r="K47" s="341">
        <v>172</v>
      </c>
      <c r="L47" s="341">
        <v>0</v>
      </c>
      <c r="M47" s="341">
        <v>171</v>
      </c>
    </row>
    <row r="48" spans="1:13" x14ac:dyDescent="0.25">
      <c r="A48" s="337" t="s">
        <v>51</v>
      </c>
      <c r="B48" s="341">
        <v>462</v>
      </c>
      <c r="C48" s="341">
        <v>467</v>
      </c>
      <c r="D48" s="341">
        <v>287</v>
      </c>
      <c r="E48" s="341">
        <v>235</v>
      </c>
      <c r="F48" s="341">
        <v>48</v>
      </c>
      <c r="G48" s="341">
        <v>49</v>
      </c>
      <c r="H48" s="341">
        <v>34</v>
      </c>
      <c r="I48" s="341">
        <v>42</v>
      </c>
      <c r="J48" s="341">
        <v>22</v>
      </c>
      <c r="K48" s="341">
        <v>34</v>
      </c>
      <c r="L48" s="341">
        <v>0</v>
      </c>
      <c r="M48" s="341">
        <v>34</v>
      </c>
    </row>
    <row r="49" spans="1:15" x14ac:dyDescent="0.25">
      <c r="A49" s="337" t="s">
        <v>50</v>
      </c>
      <c r="B49" s="341">
        <v>805</v>
      </c>
      <c r="C49" s="341">
        <v>843</v>
      </c>
      <c r="D49" s="341">
        <v>611</v>
      </c>
      <c r="E49" s="341">
        <v>282</v>
      </c>
      <c r="F49" s="341">
        <v>54</v>
      </c>
      <c r="G49" s="341">
        <v>20</v>
      </c>
      <c r="H49" s="341">
        <v>42</v>
      </c>
      <c r="I49" s="341">
        <v>14</v>
      </c>
      <c r="J49" s="341">
        <v>9</v>
      </c>
      <c r="K49" s="341">
        <v>2</v>
      </c>
      <c r="L49" s="341">
        <v>0</v>
      </c>
      <c r="M49" s="341">
        <v>2</v>
      </c>
    </row>
    <row r="50" spans="1:15" x14ac:dyDescent="0.25">
      <c r="A50" s="337" t="s">
        <v>49</v>
      </c>
      <c r="B50" s="341">
        <v>232</v>
      </c>
      <c r="C50" s="341">
        <v>170</v>
      </c>
      <c r="D50" s="341">
        <v>193</v>
      </c>
      <c r="E50" s="341">
        <v>124</v>
      </c>
      <c r="F50" s="341">
        <v>20</v>
      </c>
      <c r="G50" s="341">
        <v>12</v>
      </c>
      <c r="H50" s="341">
        <v>9</v>
      </c>
      <c r="I50" s="341">
        <v>10</v>
      </c>
      <c r="J50" s="341">
        <v>4</v>
      </c>
      <c r="K50" s="341">
        <v>8</v>
      </c>
      <c r="L50" s="341">
        <v>0</v>
      </c>
      <c r="M50" s="341">
        <v>8</v>
      </c>
    </row>
    <row r="51" spans="1:15" ht="15.75" thickBot="1" x14ac:dyDescent="0.3">
      <c r="A51" s="344" t="s">
        <v>48</v>
      </c>
      <c r="B51" s="341">
        <v>899</v>
      </c>
      <c r="C51" s="341">
        <v>1000</v>
      </c>
      <c r="D51" s="341">
        <v>586</v>
      </c>
      <c r="E51" s="341">
        <v>563</v>
      </c>
      <c r="F51" s="341">
        <v>102</v>
      </c>
      <c r="G51" s="341">
        <v>91</v>
      </c>
      <c r="H51" s="341">
        <v>79</v>
      </c>
      <c r="I51" s="341">
        <v>79</v>
      </c>
      <c r="J51" s="341">
        <v>58</v>
      </c>
      <c r="K51" s="341">
        <v>70</v>
      </c>
      <c r="L51" s="341">
        <v>0</v>
      </c>
      <c r="M51" s="341">
        <v>70</v>
      </c>
    </row>
    <row r="52" spans="1:15" ht="15" customHeight="1" thickTop="1" x14ac:dyDescent="0.25">
      <c r="A52" s="347" t="s">
        <v>5</v>
      </c>
      <c r="B52" s="348">
        <f>SUM(B43:B51)</f>
        <v>9520</v>
      </c>
      <c r="C52" s="348">
        <f t="shared" ref="C52:M52" si="23">SUM(C43:C51)</f>
        <v>9530</v>
      </c>
      <c r="D52" s="348">
        <f t="shared" si="23"/>
        <v>5540</v>
      </c>
      <c r="E52" s="348">
        <f t="shared" si="23"/>
        <v>4356</v>
      </c>
      <c r="F52" s="348">
        <f t="shared" si="23"/>
        <v>972</v>
      </c>
      <c r="G52" s="348">
        <f t="shared" si="23"/>
        <v>881</v>
      </c>
      <c r="H52" s="348">
        <f t="shared" si="23"/>
        <v>729</v>
      </c>
      <c r="I52" s="348">
        <f t="shared" si="23"/>
        <v>748</v>
      </c>
      <c r="J52" s="348">
        <f t="shared" si="23"/>
        <v>489</v>
      </c>
      <c r="K52" s="348">
        <f t="shared" si="23"/>
        <v>618</v>
      </c>
      <c r="L52" s="348">
        <f t="shared" si="23"/>
        <v>0</v>
      </c>
      <c r="M52" s="348">
        <f t="shared" si="23"/>
        <v>617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2020</v>
      </c>
      <c r="C56" s="335">
        <f>C9</f>
        <v>2019</v>
      </c>
      <c r="D56" s="335">
        <f>B9</f>
        <v>2020</v>
      </c>
      <c r="E56" s="335">
        <f>C9</f>
        <v>2019</v>
      </c>
      <c r="F56" s="335">
        <f>B9</f>
        <v>2020</v>
      </c>
      <c r="G56" s="335">
        <f>C9</f>
        <v>2019</v>
      </c>
      <c r="H56" s="335">
        <f>B9</f>
        <v>2020</v>
      </c>
      <c r="I56" s="335">
        <f>C9</f>
        <v>2019</v>
      </c>
      <c r="J56" s="335">
        <f>B9</f>
        <v>2020</v>
      </c>
      <c r="K56" s="335">
        <f>C9</f>
        <v>2019</v>
      </c>
      <c r="L56" s="335">
        <f>B9</f>
        <v>2020</v>
      </c>
      <c r="M56" s="335">
        <f>C9</f>
        <v>2019</v>
      </c>
    </row>
    <row r="57" spans="1:15" x14ac:dyDescent="0.25">
      <c r="A57" s="337" t="s">
        <v>55</v>
      </c>
      <c r="B57" s="341">
        <v>72</v>
      </c>
      <c r="C57" s="341">
        <v>66</v>
      </c>
      <c r="D57" s="341">
        <v>19</v>
      </c>
      <c r="E57" s="341">
        <v>23</v>
      </c>
      <c r="F57" s="341">
        <v>8</v>
      </c>
      <c r="G57" s="341">
        <v>8</v>
      </c>
      <c r="H57" s="341">
        <v>8</v>
      </c>
      <c r="I57" s="341">
        <v>6</v>
      </c>
      <c r="J57" s="341">
        <v>0</v>
      </c>
      <c r="K57" s="341">
        <v>0</v>
      </c>
      <c r="L57" s="341">
        <v>0</v>
      </c>
      <c r="M57" s="341">
        <v>0</v>
      </c>
      <c r="O57" s="351"/>
    </row>
    <row r="58" spans="1:15" ht="15" customHeight="1" x14ac:dyDescent="0.25">
      <c r="A58" s="337" t="s">
        <v>54</v>
      </c>
      <c r="B58" s="341">
        <v>1</v>
      </c>
      <c r="C58" s="341">
        <v>2</v>
      </c>
      <c r="D58" s="341">
        <v>1</v>
      </c>
      <c r="E58" s="341">
        <v>2</v>
      </c>
      <c r="F58" s="341">
        <v>1</v>
      </c>
      <c r="G58" s="341">
        <v>2</v>
      </c>
      <c r="H58" s="341">
        <v>1</v>
      </c>
      <c r="I58" s="341">
        <v>2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805</v>
      </c>
      <c r="C59" s="341">
        <v>714</v>
      </c>
      <c r="D59" s="341">
        <v>320</v>
      </c>
      <c r="E59" s="341">
        <v>298</v>
      </c>
      <c r="F59" s="341">
        <v>93</v>
      </c>
      <c r="G59" s="341">
        <v>72</v>
      </c>
      <c r="H59" s="341">
        <v>88</v>
      </c>
      <c r="I59" s="341">
        <v>60</v>
      </c>
      <c r="J59" s="341">
        <v>0</v>
      </c>
      <c r="K59" s="341">
        <v>0</v>
      </c>
      <c r="L59" s="341">
        <v>0</v>
      </c>
      <c r="M59" s="341">
        <v>0</v>
      </c>
      <c r="O59" s="351"/>
    </row>
    <row r="60" spans="1:15" x14ac:dyDescent="0.25">
      <c r="A60" s="337" t="s">
        <v>53</v>
      </c>
      <c r="B60" s="341">
        <v>3</v>
      </c>
      <c r="C60" s="341">
        <v>3</v>
      </c>
      <c r="D60" s="341">
        <v>1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810</v>
      </c>
      <c r="C61" s="341">
        <v>639</v>
      </c>
      <c r="D61" s="341">
        <v>315</v>
      </c>
      <c r="E61" s="341">
        <v>261</v>
      </c>
      <c r="F61" s="341">
        <v>110</v>
      </c>
      <c r="G61" s="341">
        <v>115</v>
      </c>
      <c r="H61" s="341">
        <v>105</v>
      </c>
      <c r="I61" s="341">
        <v>100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175</v>
      </c>
      <c r="C62" s="341">
        <v>168</v>
      </c>
      <c r="D62" s="341">
        <v>82</v>
      </c>
      <c r="E62" s="341">
        <v>56</v>
      </c>
      <c r="F62" s="341">
        <v>21</v>
      </c>
      <c r="G62" s="341">
        <v>19</v>
      </c>
      <c r="H62" s="341">
        <v>19</v>
      </c>
      <c r="I62" s="341">
        <v>19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233</v>
      </c>
      <c r="C63" s="341">
        <v>301</v>
      </c>
      <c r="D63" s="341">
        <v>112</v>
      </c>
      <c r="E63" s="341">
        <v>141</v>
      </c>
      <c r="F63" s="341">
        <v>34</v>
      </c>
      <c r="G63" s="341">
        <v>51</v>
      </c>
      <c r="H63" s="341">
        <v>27</v>
      </c>
      <c r="I63" s="341">
        <v>42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45</v>
      </c>
      <c r="C64" s="341">
        <v>21</v>
      </c>
      <c r="D64" s="341">
        <v>22</v>
      </c>
      <c r="E64" s="341">
        <v>10</v>
      </c>
      <c r="F64" s="341">
        <v>5</v>
      </c>
      <c r="G64" s="341">
        <v>2</v>
      </c>
      <c r="H64" s="341">
        <v>4</v>
      </c>
      <c r="I64" s="341">
        <v>1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4" t="s">
        <v>48</v>
      </c>
      <c r="B65" s="341">
        <v>532</v>
      </c>
      <c r="C65" s="341">
        <v>474</v>
      </c>
      <c r="D65" s="341">
        <v>232</v>
      </c>
      <c r="E65" s="341">
        <v>200</v>
      </c>
      <c r="F65" s="341">
        <v>71</v>
      </c>
      <c r="G65" s="341">
        <v>58</v>
      </c>
      <c r="H65" s="341">
        <v>64</v>
      </c>
      <c r="I65" s="341">
        <v>55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6" t="s">
        <v>5</v>
      </c>
      <c r="B66" s="357">
        <f>SUM(B57:B65)</f>
        <v>2676</v>
      </c>
      <c r="C66" s="357">
        <f t="shared" ref="C66:M66" si="24">SUM(C57:C65)</f>
        <v>2388</v>
      </c>
      <c r="D66" s="357">
        <f t="shared" si="24"/>
        <v>1104</v>
      </c>
      <c r="E66" s="357">
        <f t="shared" si="24"/>
        <v>991</v>
      </c>
      <c r="F66" s="357">
        <f t="shared" si="24"/>
        <v>343</v>
      </c>
      <c r="G66" s="357">
        <f t="shared" si="24"/>
        <v>327</v>
      </c>
      <c r="H66" s="357">
        <f t="shared" si="24"/>
        <v>316</v>
      </c>
      <c r="I66" s="357">
        <f t="shared" si="24"/>
        <v>285</v>
      </c>
      <c r="J66" s="357">
        <f t="shared" si="24"/>
        <v>0</v>
      </c>
      <c r="K66" s="357">
        <f t="shared" si="24"/>
        <v>0</v>
      </c>
      <c r="L66" s="357">
        <f t="shared" si="24"/>
        <v>0</v>
      </c>
      <c r="M66" s="357">
        <f t="shared" si="24"/>
        <v>0</v>
      </c>
    </row>
    <row r="67" spans="1:13" ht="15.75" thickBot="1" x14ac:dyDescent="0.3">
      <c r="A67" s="358" t="s">
        <v>57</v>
      </c>
      <c r="B67" s="359">
        <f>SUM(B52,B66)</f>
        <v>12196</v>
      </c>
      <c r="C67" s="359">
        <f t="shared" ref="C67:M67" si="25">SUM(C52,C66)</f>
        <v>11918</v>
      </c>
      <c r="D67" s="359">
        <f t="shared" si="25"/>
        <v>6644</v>
      </c>
      <c r="E67" s="359">
        <f t="shared" si="25"/>
        <v>5347</v>
      </c>
      <c r="F67" s="359">
        <f t="shared" si="25"/>
        <v>1315</v>
      </c>
      <c r="G67" s="359">
        <f t="shared" si="25"/>
        <v>1208</v>
      </c>
      <c r="H67" s="359">
        <f t="shared" si="25"/>
        <v>1045</v>
      </c>
      <c r="I67" s="359">
        <f t="shared" si="25"/>
        <v>1033</v>
      </c>
      <c r="J67" s="359">
        <f t="shared" si="25"/>
        <v>489</v>
      </c>
      <c r="K67" s="359">
        <f t="shared" si="25"/>
        <v>618</v>
      </c>
      <c r="L67" s="359">
        <f t="shared" si="25"/>
        <v>0</v>
      </c>
      <c r="M67" s="360">
        <f t="shared" si="25"/>
        <v>617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2020</v>
      </c>
      <c r="C73" s="334">
        <f>C9</f>
        <v>2019</v>
      </c>
      <c r="D73" s="334">
        <f>B9</f>
        <v>2020</v>
      </c>
      <c r="E73" s="334">
        <f>C9</f>
        <v>2019</v>
      </c>
      <c r="F73" s="334">
        <f>B9</f>
        <v>2020</v>
      </c>
      <c r="G73" s="334">
        <f>C9</f>
        <v>2019</v>
      </c>
      <c r="H73" s="334">
        <f>B9</f>
        <v>2020</v>
      </c>
      <c r="I73" s="334">
        <f>C9</f>
        <v>2019</v>
      </c>
      <c r="J73" s="334">
        <f>B9</f>
        <v>2020</v>
      </c>
      <c r="K73" s="334">
        <f>C9</f>
        <v>2019</v>
      </c>
      <c r="L73" s="334">
        <f>B9</f>
        <v>2020</v>
      </c>
      <c r="M73" s="334">
        <f>C9</f>
        <v>2019</v>
      </c>
    </row>
    <row r="74" spans="1:13" x14ac:dyDescent="0.25">
      <c r="A74" s="336" t="s">
        <v>55</v>
      </c>
      <c r="B74" s="341">
        <v>983</v>
      </c>
      <c r="C74" s="341">
        <v>1013</v>
      </c>
      <c r="D74" s="341">
        <v>437</v>
      </c>
      <c r="E74" s="341">
        <v>404</v>
      </c>
      <c r="F74" s="341">
        <v>87</v>
      </c>
      <c r="G74" s="341">
        <v>85</v>
      </c>
      <c r="H74" s="341">
        <v>74</v>
      </c>
      <c r="I74" s="341">
        <v>74</v>
      </c>
      <c r="J74" s="341">
        <v>50</v>
      </c>
      <c r="K74" s="341">
        <v>49</v>
      </c>
      <c r="L74" s="341">
        <v>0</v>
      </c>
      <c r="M74" s="341">
        <v>49</v>
      </c>
    </row>
    <row r="75" spans="1:13" x14ac:dyDescent="0.25">
      <c r="A75" s="336" t="s">
        <v>54</v>
      </c>
      <c r="B75" s="341">
        <v>18</v>
      </c>
      <c r="C75" s="341">
        <v>18</v>
      </c>
      <c r="D75" s="341">
        <v>10</v>
      </c>
      <c r="E75" s="341">
        <v>10</v>
      </c>
      <c r="F75" s="341">
        <v>3</v>
      </c>
      <c r="G75" s="341">
        <v>2</v>
      </c>
      <c r="H75" s="341">
        <v>3</v>
      </c>
      <c r="I75" s="341">
        <v>1</v>
      </c>
      <c r="J75" s="341">
        <v>2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5489</v>
      </c>
      <c r="C76" s="341">
        <v>5094</v>
      </c>
      <c r="D76" s="341">
        <v>4600</v>
      </c>
      <c r="E76" s="341">
        <v>4075</v>
      </c>
      <c r="F76" s="341">
        <v>1080</v>
      </c>
      <c r="G76" s="341">
        <v>991</v>
      </c>
      <c r="H76" s="341">
        <v>814</v>
      </c>
      <c r="I76" s="341">
        <v>847</v>
      </c>
      <c r="J76" s="341">
        <v>474</v>
      </c>
      <c r="K76" s="341">
        <v>663</v>
      </c>
      <c r="L76" s="341">
        <v>0</v>
      </c>
      <c r="M76" s="341">
        <v>663</v>
      </c>
    </row>
    <row r="77" spans="1:13" x14ac:dyDescent="0.25">
      <c r="A77" s="336" t="s">
        <v>53</v>
      </c>
      <c r="B77" s="341">
        <v>29</v>
      </c>
      <c r="C77" s="341">
        <v>38</v>
      </c>
      <c r="D77" s="341">
        <v>21</v>
      </c>
      <c r="E77" s="341">
        <v>15</v>
      </c>
      <c r="F77" s="341">
        <v>5</v>
      </c>
      <c r="G77" s="341">
        <v>5</v>
      </c>
      <c r="H77" s="341">
        <v>4</v>
      </c>
      <c r="I77" s="341">
        <v>3</v>
      </c>
      <c r="J77" s="341">
        <v>2</v>
      </c>
      <c r="K77" s="341">
        <v>1</v>
      </c>
      <c r="L77" s="341">
        <v>0</v>
      </c>
      <c r="M77" s="341">
        <v>1</v>
      </c>
    </row>
    <row r="78" spans="1:13" x14ac:dyDescent="0.25">
      <c r="A78" s="336" t="s">
        <v>52</v>
      </c>
      <c r="B78" s="341">
        <v>11467</v>
      </c>
      <c r="C78" s="341">
        <v>10824</v>
      </c>
      <c r="D78" s="341">
        <v>6124</v>
      </c>
      <c r="E78" s="341">
        <v>5067</v>
      </c>
      <c r="F78" s="341">
        <v>1352</v>
      </c>
      <c r="G78" s="341">
        <v>1162</v>
      </c>
      <c r="H78" s="341">
        <v>1183</v>
      </c>
      <c r="I78" s="341">
        <v>1046</v>
      </c>
      <c r="J78" s="341">
        <v>689</v>
      </c>
      <c r="K78" s="341">
        <v>791</v>
      </c>
      <c r="L78" s="341">
        <v>0</v>
      </c>
      <c r="M78" s="341">
        <v>791</v>
      </c>
    </row>
    <row r="79" spans="1:13" x14ac:dyDescent="0.25">
      <c r="A79" s="336" t="s">
        <v>51</v>
      </c>
      <c r="B79" s="341">
        <v>1077</v>
      </c>
      <c r="C79" s="341">
        <v>1049</v>
      </c>
      <c r="D79" s="341">
        <v>781</v>
      </c>
      <c r="E79" s="341">
        <v>739</v>
      </c>
      <c r="F79" s="341">
        <v>182</v>
      </c>
      <c r="G79" s="341">
        <v>148</v>
      </c>
      <c r="H79" s="341">
        <v>147</v>
      </c>
      <c r="I79" s="341">
        <v>133</v>
      </c>
      <c r="J79" s="341">
        <v>81</v>
      </c>
      <c r="K79" s="341">
        <v>91</v>
      </c>
      <c r="L79" s="341">
        <v>0</v>
      </c>
      <c r="M79" s="341">
        <v>91</v>
      </c>
    </row>
    <row r="80" spans="1:13" x14ac:dyDescent="0.25">
      <c r="A80" s="336" t="s">
        <v>50</v>
      </c>
      <c r="B80" s="341">
        <v>2728</v>
      </c>
      <c r="C80" s="341">
        <v>2725</v>
      </c>
      <c r="D80" s="341">
        <v>1874</v>
      </c>
      <c r="E80" s="341">
        <v>1845</v>
      </c>
      <c r="F80" s="341">
        <v>153</v>
      </c>
      <c r="G80" s="341">
        <v>196</v>
      </c>
      <c r="H80" s="341">
        <v>101</v>
      </c>
      <c r="I80" s="341">
        <v>153</v>
      </c>
      <c r="J80" s="341">
        <v>30</v>
      </c>
      <c r="K80" s="341">
        <v>142</v>
      </c>
      <c r="L80" s="341">
        <v>0</v>
      </c>
      <c r="M80" s="341">
        <v>142</v>
      </c>
    </row>
    <row r="81" spans="1:15" x14ac:dyDescent="0.25">
      <c r="A81" s="336" t="s">
        <v>49</v>
      </c>
      <c r="B81" s="341">
        <v>236</v>
      </c>
      <c r="C81" s="341">
        <v>218</v>
      </c>
      <c r="D81" s="341">
        <v>201</v>
      </c>
      <c r="E81" s="341">
        <v>156</v>
      </c>
      <c r="F81" s="341">
        <v>24</v>
      </c>
      <c r="G81" s="341">
        <v>36</v>
      </c>
      <c r="H81" s="341">
        <v>18</v>
      </c>
      <c r="I81" s="341">
        <v>34</v>
      </c>
      <c r="J81" s="341">
        <v>9</v>
      </c>
      <c r="K81" s="341">
        <v>27</v>
      </c>
      <c r="L81" s="341">
        <v>0</v>
      </c>
      <c r="M81" s="341">
        <v>27</v>
      </c>
    </row>
    <row r="82" spans="1:15" ht="15.75" thickBot="1" x14ac:dyDescent="0.3">
      <c r="A82" s="349" t="s">
        <v>48</v>
      </c>
      <c r="B82" s="341">
        <v>2294</v>
      </c>
      <c r="C82" s="341">
        <v>2083</v>
      </c>
      <c r="D82" s="341">
        <v>1795</v>
      </c>
      <c r="E82" s="341">
        <v>1579</v>
      </c>
      <c r="F82" s="341">
        <v>279</v>
      </c>
      <c r="G82" s="341">
        <v>252</v>
      </c>
      <c r="H82" s="341">
        <v>228</v>
      </c>
      <c r="I82" s="341">
        <v>213</v>
      </c>
      <c r="J82" s="341">
        <v>137</v>
      </c>
      <c r="K82" s="341">
        <v>156</v>
      </c>
      <c r="L82" s="341">
        <v>0</v>
      </c>
      <c r="M82" s="341">
        <v>156</v>
      </c>
    </row>
    <row r="83" spans="1:15" ht="15" customHeight="1" thickTop="1" x14ac:dyDescent="0.25">
      <c r="A83" s="350" t="s">
        <v>5</v>
      </c>
      <c r="B83" s="348">
        <f>SUM(B74:B82)</f>
        <v>24321</v>
      </c>
      <c r="C83" s="348">
        <f t="shared" ref="C83:M83" si="26">SUM(C74:C82)</f>
        <v>23062</v>
      </c>
      <c r="D83" s="348">
        <f t="shared" si="26"/>
        <v>15843</v>
      </c>
      <c r="E83" s="348">
        <f t="shared" si="26"/>
        <v>13890</v>
      </c>
      <c r="F83" s="348">
        <f t="shared" si="26"/>
        <v>3165</v>
      </c>
      <c r="G83" s="348">
        <f t="shared" si="26"/>
        <v>2877</v>
      </c>
      <c r="H83" s="348">
        <f t="shared" si="26"/>
        <v>2572</v>
      </c>
      <c r="I83" s="348">
        <f t="shared" si="26"/>
        <v>2504</v>
      </c>
      <c r="J83" s="348">
        <f t="shared" si="26"/>
        <v>1474</v>
      </c>
      <c r="K83" s="348">
        <f t="shared" si="26"/>
        <v>1920</v>
      </c>
      <c r="L83" s="348">
        <f t="shared" si="26"/>
        <v>0</v>
      </c>
      <c r="M83" s="348">
        <f t="shared" si="26"/>
        <v>1920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2020</v>
      </c>
      <c r="C87" s="335">
        <f>C9</f>
        <v>2019</v>
      </c>
      <c r="D87" s="335">
        <f>B9</f>
        <v>2020</v>
      </c>
      <c r="E87" s="335">
        <f>C9</f>
        <v>2019</v>
      </c>
      <c r="F87" s="335">
        <f>B9</f>
        <v>2020</v>
      </c>
      <c r="G87" s="335">
        <f>C9</f>
        <v>2019</v>
      </c>
      <c r="H87" s="335">
        <f>B9</f>
        <v>2020</v>
      </c>
      <c r="I87" s="335">
        <f>C9</f>
        <v>2019</v>
      </c>
      <c r="J87" s="335">
        <f>B9</f>
        <v>2020</v>
      </c>
      <c r="K87" s="335">
        <f>C9</f>
        <v>2019</v>
      </c>
      <c r="L87" s="335">
        <f>B9</f>
        <v>2020</v>
      </c>
      <c r="M87" s="335">
        <f>C9</f>
        <v>2019</v>
      </c>
      <c r="O87" s="351"/>
    </row>
    <row r="88" spans="1:15" x14ac:dyDescent="0.25">
      <c r="A88" s="336" t="s">
        <v>55</v>
      </c>
      <c r="B88" s="341">
        <v>301</v>
      </c>
      <c r="C88" s="341">
        <v>288</v>
      </c>
      <c r="D88" s="341">
        <v>196</v>
      </c>
      <c r="E88" s="341">
        <v>195</v>
      </c>
      <c r="F88" s="341">
        <v>81</v>
      </c>
      <c r="G88" s="341">
        <v>75</v>
      </c>
      <c r="H88" s="341">
        <v>75</v>
      </c>
      <c r="I88" s="341">
        <v>67</v>
      </c>
      <c r="J88" s="341">
        <v>0</v>
      </c>
      <c r="K88" s="341">
        <v>0</v>
      </c>
      <c r="L88" s="341">
        <v>0</v>
      </c>
      <c r="M88" s="341">
        <v>0</v>
      </c>
      <c r="O88" s="351"/>
    </row>
    <row r="89" spans="1:15" x14ac:dyDescent="0.25">
      <c r="A89" s="336" t="s">
        <v>54</v>
      </c>
      <c r="B89" s="341">
        <v>12</v>
      </c>
      <c r="C89" s="341">
        <v>8</v>
      </c>
      <c r="D89" s="341">
        <v>7</v>
      </c>
      <c r="E89" s="341">
        <v>6</v>
      </c>
      <c r="F89" s="341">
        <v>3</v>
      </c>
      <c r="G89" s="341">
        <v>1</v>
      </c>
      <c r="H89" s="341">
        <v>3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51"/>
    </row>
    <row r="90" spans="1:15" x14ac:dyDescent="0.25">
      <c r="A90" s="336" t="s">
        <v>43</v>
      </c>
      <c r="B90" s="341">
        <v>1135</v>
      </c>
      <c r="C90" s="341">
        <v>1008</v>
      </c>
      <c r="D90" s="341">
        <v>999</v>
      </c>
      <c r="E90" s="341">
        <v>927</v>
      </c>
      <c r="F90" s="341">
        <v>212</v>
      </c>
      <c r="G90" s="341">
        <v>201</v>
      </c>
      <c r="H90" s="341">
        <v>186</v>
      </c>
      <c r="I90" s="341">
        <v>168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16</v>
      </c>
      <c r="C91" s="341">
        <v>15</v>
      </c>
      <c r="D91" s="341">
        <v>10</v>
      </c>
      <c r="E91" s="341">
        <v>12</v>
      </c>
      <c r="F91" s="341">
        <v>4</v>
      </c>
      <c r="G91" s="341">
        <v>4</v>
      </c>
      <c r="H91" s="341">
        <v>4</v>
      </c>
      <c r="I91" s="341">
        <v>3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2858</v>
      </c>
      <c r="C92" s="341">
        <v>2372</v>
      </c>
      <c r="D92" s="341">
        <v>2198</v>
      </c>
      <c r="E92" s="341">
        <v>1874</v>
      </c>
      <c r="F92" s="341">
        <v>732</v>
      </c>
      <c r="G92" s="341">
        <v>722</v>
      </c>
      <c r="H92" s="341">
        <v>660</v>
      </c>
      <c r="I92" s="341">
        <v>648</v>
      </c>
      <c r="J92" s="341">
        <v>0</v>
      </c>
      <c r="K92" s="341">
        <v>1</v>
      </c>
      <c r="L92" s="341">
        <v>0</v>
      </c>
      <c r="M92" s="341">
        <v>1</v>
      </c>
    </row>
    <row r="93" spans="1:15" x14ac:dyDescent="0.25">
      <c r="A93" s="336" t="s">
        <v>51</v>
      </c>
      <c r="B93" s="341">
        <v>362</v>
      </c>
      <c r="C93" s="341">
        <v>344</v>
      </c>
      <c r="D93" s="341">
        <v>293</v>
      </c>
      <c r="E93" s="341">
        <v>268</v>
      </c>
      <c r="F93" s="341">
        <v>86</v>
      </c>
      <c r="G93" s="341">
        <v>62</v>
      </c>
      <c r="H93" s="341">
        <v>77</v>
      </c>
      <c r="I93" s="341">
        <v>56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820</v>
      </c>
      <c r="C94" s="341">
        <v>885</v>
      </c>
      <c r="D94" s="341">
        <v>817</v>
      </c>
      <c r="E94" s="341">
        <v>916</v>
      </c>
      <c r="F94" s="341">
        <v>152</v>
      </c>
      <c r="G94" s="341">
        <v>216</v>
      </c>
      <c r="H94" s="341">
        <v>123</v>
      </c>
      <c r="I94" s="341">
        <v>176</v>
      </c>
      <c r="J94" s="341">
        <v>0</v>
      </c>
      <c r="K94" s="341">
        <v>5</v>
      </c>
      <c r="L94" s="341">
        <v>0</v>
      </c>
      <c r="M94" s="341">
        <v>5</v>
      </c>
    </row>
    <row r="95" spans="1:15" x14ac:dyDescent="0.25">
      <c r="A95" s="336" t="s">
        <v>49</v>
      </c>
      <c r="B95" s="341">
        <v>66</v>
      </c>
      <c r="C95" s="341">
        <v>32</v>
      </c>
      <c r="D95" s="341">
        <v>59</v>
      </c>
      <c r="E95" s="341">
        <v>29</v>
      </c>
      <c r="F95" s="341">
        <v>12</v>
      </c>
      <c r="G95" s="341">
        <v>4</v>
      </c>
      <c r="H95" s="341">
        <v>11</v>
      </c>
      <c r="I95" s="341">
        <v>4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1120</v>
      </c>
      <c r="C96" s="341">
        <v>1041</v>
      </c>
      <c r="D96" s="341">
        <v>890</v>
      </c>
      <c r="E96" s="341">
        <v>857</v>
      </c>
      <c r="F96" s="341">
        <v>194</v>
      </c>
      <c r="G96" s="341">
        <v>216</v>
      </c>
      <c r="H96" s="341">
        <v>174</v>
      </c>
      <c r="I96" s="341">
        <v>192</v>
      </c>
      <c r="J96" s="341">
        <v>0</v>
      </c>
      <c r="K96" s="341">
        <v>2</v>
      </c>
      <c r="L96" s="341">
        <v>0</v>
      </c>
      <c r="M96" s="341">
        <v>2</v>
      </c>
    </row>
    <row r="97" spans="1:13" ht="16.5" thickTop="1" thickBot="1" x14ac:dyDescent="0.3">
      <c r="A97" s="350" t="s">
        <v>5</v>
      </c>
      <c r="B97" s="348">
        <f>SUM(B88:B96)</f>
        <v>6690</v>
      </c>
      <c r="C97" s="348">
        <f t="shared" ref="C97:M97" si="27">SUM(C88:C96)</f>
        <v>5993</v>
      </c>
      <c r="D97" s="348">
        <f t="shared" si="27"/>
        <v>5469</v>
      </c>
      <c r="E97" s="348">
        <f t="shared" si="27"/>
        <v>5084</v>
      </c>
      <c r="F97" s="348">
        <f t="shared" si="27"/>
        <v>1476</v>
      </c>
      <c r="G97" s="348">
        <f t="shared" si="27"/>
        <v>1501</v>
      </c>
      <c r="H97" s="348">
        <f t="shared" si="27"/>
        <v>1313</v>
      </c>
      <c r="I97" s="348">
        <f t="shared" si="27"/>
        <v>1314</v>
      </c>
      <c r="J97" s="348">
        <f t="shared" si="27"/>
        <v>0</v>
      </c>
      <c r="K97" s="348">
        <f t="shared" si="27"/>
        <v>8</v>
      </c>
      <c r="L97" s="348">
        <f t="shared" si="27"/>
        <v>0</v>
      </c>
      <c r="M97" s="348">
        <f t="shared" si="27"/>
        <v>8</v>
      </c>
    </row>
    <row r="98" spans="1:13" ht="15.75" thickBot="1" x14ac:dyDescent="0.3">
      <c r="A98" s="358" t="s">
        <v>58</v>
      </c>
      <c r="B98" s="361">
        <f>SUM(B83,B97)</f>
        <v>31011</v>
      </c>
      <c r="C98" s="361">
        <f t="shared" ref="C98:M98" si="28">SUM(C83,C97)</f>
        <v>29055</v>
      </c>
      <c r="D98" s="361">
        <f t="shared" si="28"/>
        <v>21312</v>
      </c>
      <c r="E98" s="361">
        <f t="shared" si="28"/>
        <v>18974</v>
      </c>
      <c r="F98" s="361">
        <f t="shared" si="28"/>
        <v>4641</v>
      </c>
      <c r="G98" s="361">
        <f t="shared" si="28"/>
        <v>4378</v>
      </c>
      <c r="H98" s="361">
        <f t="shared" si="28"/>
        <v>3885</v>
      </c>
      <c r="I98" s="361">
        <f t="shared" si="28"/>
        <v>3818</v>
      </c>
      <c r="J98" s="361">
        <f t="shared" si="28"/>
        <v>1474</v>
      </c>
      <c r="K98" s="361">
        <f t="shared" si="28"/>
        <v>1928</v>
      </c>
      <c r="L98" s="361">
        <f t="shared" si="28"/>
        <v>0</v>
      </c>
      <c r="M98" s="361">
        <f t="shared" si="28"/>
        <v>1928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2020</v>
      </c>
      <c r="C104" s="334">
        <f>C9</f>
        <v>2019</v>
      </c>
      <c r="D104" s="334">
        <f>B9</f>
        <v>2020</v>
      </c>
      <c r="E104" s="334">
        <f>C9</f>
        <v>2019</v>
      </c>
      <c r="F104" s="334">
        <f>B9</f>
        <v>2020</v>
      </c>
      <c r="G104" s="334">
        <f>C9</f>
        <v>2019</v>
      </c>
      <c r="H104" s="334">
        <f>B9</f>
        <v>2020</v>
      </c>
      <c r="I104" s="334">
        <f>C9</f>
        <v>2019</v>
      </c>
      <c r="J104" s="334">
        <f>B9</f>
        <v>2020</v>
      </c>
      <c r="K104" s="334">
        <f>C9</f>
        <v>2019</v>
      </c>
      <c r="L104" s="334">
        <f>B9</f>
        <v>2020</v>
      </c>
      <c r="M104" s="334">
        <f>C9</f>
        <v>2019</v>
      </c>
    </row>
    <row r="105" spans="1:13" x14ac:dyDescent="0.25">
      <c r="A105" s="336" t="s">
        <v>55</v>
      </c>
      <c r="B105" s="341">
        <v>463</v>
      </c>
      <c r="C105" s="341">
        <v>574</v>
      </c>
      <c r="D105" s="341">
        <v>260</v>
      </c>
      <c r="E105" s="341">
        <v>196</v>
      </c>
      <c r="F105" s="341">
        <v>66</v>
      </c>
      <c r="G105" s="341">
        <v>43</v>
      </c>
      <c r="H105" s="341">
        <v>57</v>
      </c>
      <c r="I105" s="341">
        <v>41</v>
      </c>
      <c r="J105" s="341">
        <v>20</v>
      </c>
      <c r="K105" s="341">
        <v>26</v>
      </c>
      <c r="L105" s="341">
        <v>0</v>
      </c>
      <c r="M105" s="341">
        <v>26</v>
      </c>
    </row>
    <row r="106" spans="1:13" x14ac:dyDescent="0.25">
      <c r="A106" s="336" t="s">
        <v>54</v>
      </c>
      <c r="B106" s="341">
        <v>13</v>
      </c>
      <c r="C106" s="341">
        <v>8</v>
      </c>
      <c r="D106" s="341">
        <v>9</v>
      </c>
      <c r="E106" s="341">
        <v>4</v>
      </c>
      <c r="F106" s="341">
        <v>1</v>
      </c>
      <c r="G106" s="341">
        <v>1</v>
      </c>
      <c r="H106" s="341">
        <v>1</v>
      </c>
      <c r="I106" s="341">
        <v>1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4413</v>
      </c>
      <c r="C107" s="341">
        <v>4778</v>
      </c>
      <c r="D107" s="341">
        <v>4051</v>
      </c>
      <c r="E107" s="341">
        <v>3803</v>
      </c>
      <c r="F107" s="341">
        <v>928</v>
      </c>
      <c r="G107" s="341">
        <v>913</v>
      </c>
      <c r="H107" s="341">
        <v>665</v>
      </c>
      <c r="I107" s="341">
        <v>786</v>
      </c>
      <c r="J107" s="341">
        <v>392</v>
      </c>
      <c r="K107" s="341">
        <v>644</v>
      </c>
      <c r="L107" s="341">
        <v>0</v>
      </c>
      <c r="M107" s="341">
        <v>644</v>
      </c>
    </row>
    <row r="108" spans="1:13" x14ac:dyDescent="0.25">
      <c r="A108" s="336" t="s">
        <v>53</v>
      </c>
      <c r="B108" s="341">
        <v>16</v>
      </c>
      <c r="C108" s="341">
        <v>27</v>
      </c>
      <c r="D108" s="341">
        <v>10</v>
      </c>
      <c r="E108" s="341">
        <v>14</v>
      </c>
      <c r="F108" s="341">
        <v>5</v>
      </c>
      <c r="G108" s="341">
        <v>1</v>
      </c>
      <c r="H108" s="341">
        <v>4</v>
      </c>
      <c r="I108" s="341">
        <v>1</v>
      </c>
      <c r="J108" s="341">
        <v>2</v>
      </c>
      <c r="K108" s="341">
        <v>1</v>
      </c>
      <c r="L108" s="341">
        <v>0</v>
      </c>
      <c r="M108" s="341">
        <v>1</v>
      </c>
    </row>
    <row r="109" spans="1:13" x14ac:dyDescent="0.25">
      <c r="A109" s="336" t="s">
        <v>52</v>
      </c>
      <c r="B109" s="341">
        <v>6213</v>
      </c>
      <c r="C109" s="341">
        <v>6705</v>
      </c>
      <c r="D109" s="341">
        <v>3593</v>
      </c>
      <c r="E109" s="341">
        <v>2910</v>
      </c>
      <c r="F109" s="341">
        <v>919</v>
      </c>
      <c r="G109" s="341">
        <v>686</v>
      </c>
      <c r="H109" s="341">
        <v>824</v>
      </c>
      <c r="I109" s="341">
        <v>611</v>
      </c>
      <c r="J109" s="341">
        <v>406</v>
      </c>
      <c r="K109" s="341">
        <v>490</v>
      </c>
      <c r="L109" s="341">
        <v>0</v>
      </c>
      <c r="M109" s="341">
        <v>490</v>
      </c>
    </row>
    <row r="110" spans="1:13" x14ac:dyDescent="0.25">
      <c r="A110" s="336" t="s">
        <v>51</v>
      </c>
      <c r="B110" s="341">
        <v>782</v>
      </c>
      <c r="C110" s="341">
        <v>761</v>
      </c>
      <c r="D110" s="341">
        <v>639</v>
      </c>
      <c r="E110" s="341">
        <v>502</v>
      </c>
      <c r="F110" s="341">
        <v>160</v>
      </c>
      <c r="G110" s="341">
        <v>124</v>
      </c>
      <c r="H110" s="341">
        <v>128</v>
      </c>
      <c r="I110" s="341">
        <v>107</v>
      </c>
      <c r="J110" s="341">
        <v>71</v>
      </c>
      <c r="K110" s="341">
        <v>87</v>
      </c>
      <c r="L110" s="341">
        <v>0</v>
      </c>
      <c r="M110" s="341">
        <v>87</v>
      </c>
    </row>
    <row r="111" spans="1:13" x14ac:dyDescent="0.25">
      <c r="A111" s="336" t="s">
        <v>50</v>
      </c>
      <c r="B111" s="341">
        <v>1025</v>
      </c>
      <c r="C111" s="341">
        <v>1202</v>
      </c>
      <c r="D111" s="341">
        <v>733</v>
      </c>
      <c r="E111" s="341">
        <v>646</v>
      </c>
      <c r="F111" s="341">
        <v>49</v>
      </c>
      <c r="G111" s="341">
        <v>44</v>
      </c>
      <c r="H111" s="341">
        <v>27</v>
      </c>
      <c r="I111" s="341">
        <v>33</v>
      </c>
      <c r="J111" s="341">
        <v>7</v>
      </c>
      <c r="K111" s="341">
        <v>5</v>
      </c>
      <c r="L111" s="341">
        <v>0</v>
      </c>
      <c r="M111" s="341">
        <v>5</v>
      </c>
    </row>
    <row r="112" spans="1:13" x14ac:dyDescent="0.25">
      <c r="A112" s="336" t="s">
        <v>49</v>
      </c>
      <c r="B112" s="341">
        <v>169</v>
      </c>
      <c r="C112" s="341">
        <v>148</v>
      </c>
      <c r="D112" s="341">
        <v>157</v>
      </c>
      <c r="E112" s="341">
        <v>118</v>
      </c>
      <c r="F112" s="341">
        <v>26</v>
      </c>
      <c r="G112" s="341">
        <v>19</v>
      </c>
      <c r="H112" s="341">
        <v>17</v>
      </c>
      <c r="I112" s="341">
        <v>15</v>
      </c>
      <c r="J112" s="341">
        <v>9</v>
      </c>
      <c r="K112" s="341">
        <v>11</v>
      </c>
      <c r="L112" s="341">
        <v>0</v>
      </c>
      <c r="M112" s="341">
        <v>11</v>
      </c>
    </row>
    <row r="113" spans="1:13" ht="15.75" thickBot="1" x14ac:dyDescent="0.3">
      <c r="A113" s="349" t="s">
        <v>48</v>
      </c>
      <c r="B113" s="341">
        <v>1438</v>
      </c>
      <c r="C113" s="341">
        <v>1615</v>
      </c>
      <c r="D113" s="341">
        <v>1212</v>
      </c>
      <c r="E113" s="341">
        <v>1199</v>
      </c>
      <c r="F113" s="341">
        <v>242</v>
      </c>
      <c r="G113" s="341">
        <v>245</v>
      </c>
      <c r="H113" s="341">
        <v>172</v>
      </c>
      <c r="I113" s="341">
        <v>207</v>
      </c>
      <c r="J113" s="341">
        <v>92</v>
      </c>
      <c r="K113" s="341">
        <v>160</v>
      </c>
      <c r="L113" s="341">
        <v>0</v>
      </c>
      <c r="M113" s="341">
        <v>160</v>
      </c>
    </row>
    <row r="114" spans="1:13" ht="15.75" thickTop="1" x14ac:dyDescent="0.25">
      <c r="A114" s="350" t="s">
        <v>5</v>
      </c>
      <c r="B114" s="348">
        <f>SUM(B105:B113)</f>
        <v>14532</v>
      </c>
      <c r="C114" s="348">
        <f t="shared" ref="C114:M114" si="29">SUM(C105:C113)</f>
        <v>15818</v>
      </c>
      <c r="D114" s="348">
        <f t="shared" si="29"/>
        <v>10664</v>
      </c>
      <c r="E114" s="348">
        <f t="shared" si="29"/>
        <v>9392</v>
      </c>
      <c r="F114" s="348">
        <f t="shared" si="29"/>
        <v>2396</v>
      </c>
      <c r="G114" s="348">
        <f t="shared" si="29"/>
        <v>2076</v>
      </c>
      <c r="H114" s="348">
        <f t="shared" si="29"/>
        <v>1895</v>
      </c>
      <c r="I114" s="348">
        <f t="shared" si="29"/>
        <v>1802</v>
      </c>
      <c r="J114" s="348">
        <f t="shared" si="29"/>
        <v>999</v>
      </c>
      <c r="K114" s="348">
        <f t="shared" si="29"/>
        <v>1424</v>
      </c>
      <c r="L114" s="348">
        <f t="shared" si="29"/>
        <v>0</v>
      </c>
      <c r="M114" s="348">
        <f t="shared" si="29"/>
        <v>1424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2020</v>
      </c>
      <c r="C118" s="335">
        <f>C9</f>
        <v>2019</v>
      </c>
      <c r="D118" s="335">
        <f>B9</f>
        <v>2020</v>
      </c>
      <c r="E118" s="335">
        <f>C9</f>
        <v>2019</v>
      </c>
      <c r="F118" s="335">
        <f>B9</f>
        <v>2020</v>
      </c>
      <c r="G118" s="335">
        <f>C9</f>
        <v>2019</v>
      </c>
      <c r="H118" s="335">
        <f>B9</f>
        <v>2020</v>
      </c>
      <c r="I118" s="335">
        <f>C9</f>
        <v>2019</v>
      </c>
      <c r="J118" s="335">
        <f>B9</f>
        <v>2020</v>
      </c>
      <c r="K118" s="335">
        <f>C9</f>
        <v>2019</v>
      </c>
      <c r="L118" s="335">
        <f>B9</f>
        <v>2020</v>
      </c>
      <c r="M118" s="335">
        <f>C9</f>
        <v>2019</v>
      </c>
    </row>
    <row r="119" spans="1:13" x14ac:dyDescent="0.25">
      <c r="A119" s="336" t="s">
        <v>55</v>
      </c>
      <c r="B119" s="341">
        <v>95</v>
      </c>
      <c r="C119" s="341">
        <v>64</v>
      </c>
      <c r="D119" s="341">
        <v>37</v>
      </c>
      <c r="E119" s="341">
        <v>44</v>
      </c>
      <c r="F119" s="341">
        <v>22</v>
      </c>
      <c r="G119" s="341">
        <v>17</v>
      </c>
      <c r="H119" s="341">
        <v>19</v>
      </c>
      <c r="I119" s="341">
        <v>14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1</v>
      </c>
      <c r="C120" s="341">
        <v>2</v>
      </c>
      <c r="D120" s="341">
        <v>0</v>
      </c>
      <c r="E120" s="341">
        <v>2</v>
      </c>
      <c r="F120" s="341">
        <v>0</v>
      </c>
      <c r="G120" s="341">
        <v>2</v>
      </c>
      <c r="H120" s="341">
        <v>0</v>
      </c>
      <c r="I120" s="341">
        <v>2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697</v>
      </c>
      <c r="C121" s="341">
        <v>584</v>
      </c>
      <c r="D121" s="341">
        <v>459</v>
      </c>
      <c r="E121" s="341">
        <v>428</v>
      </c>
      <c r="F121" s="341">
        <v>123</v>
      </c>
      <c r="G121" s="341">
        <v>91</v>
      </c>
      <c r="H121" s="341">
        <v>104</v>
      </c>
      <c r="I121" s="341">
        <v>76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1</v>
      </c>
      <c r="E122" s="341">
        <v>3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877</v>
      </c>
      <c r="C123" s="341">
        <v>828</v>
      </c>
      <c r="D123" s="341">
        <v>560</v>
      </c>
      <c r="E123" s="341">
        <v>597</v>
      </c>
      <c r="F123" s="341">
        <v>231</v>
      </c>
      <c r="G123" s="341">
        <v>245</v>
      </c>
      <c r="H123" s="341">
        <v>210</v>
      </c>
      <c r="I123" s="341">
        <v>230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200</v>
      </c>
      <c r="C124" s="341">
        <v>143</v>
      </c>
      <c r="D124" s="341">
        <v>122</v>
      </c>
      <c r="E124" s="341">
        <v>103</v>
      </c>
      <c r="F124" s="341">
        <v>32</v>
      </c>
      <c r="G124" s="341">
        <v>19</v>
      </c>
      <c r="H124" s="341">
        <v>26</v>
      </c>
      <c r="I124" s="341">
        <v>14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153</v>
      </c>
      <c r="C125" s="341">
        <v>173</v>
      </c>
      <c r="D125" s="341">
        <v>100</v>
      </c>
      <c r="E125" s="341">
        <v>137</v>
      </c>
      <c r="F125" s="341">
        <v>14</v>
      </c>
      <c r="G125" s="341">
        <v>31</v>
      </c>
      <c r="H125" s="341">
        <v>13</v>
      </c>
      <c r="I125" s="341">
        <v>24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24</v>
      </c>
      <c r="C126" s="341">
        <v>14</v>
      </c>
      <c r="D126" s="341">
        <v>15</v>
      </c>
      <c r="E126" s="341">
        <v>11</v>
      </c>
      <c r="F126" s="341">
        <v>2</v>
      </c>
      <c r="G126" s="341">
        <v>1</v>
      </c>
      <c r="H126" s="341">
        <v>2</v>
      </c>
      <c r="I126" s="341">
        <v>1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9" t="s">
        <v>48</v>
      </c>
      <c r="B127" s="341">
        <v>576</v>
      </c>
      <c r="C127" s="341">
        <v>542</v>
      </c>
      <c r="D127" s="341">
        <v>362</v>
      </c>
      <c r="E127" s="341">
        <v>400</v>
      </c>
      <c r="F127" s="341">
        <v>96</v>
      </c>
      <c r="G127" s="341">
        <v>116</v>
      </c>
      <c r="H127" s="341">
        <v>82</v>
      </c>
      <c r="I127" s="341">
        <v>98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2628</v>
      </c>
      <c r="C128" s="348">
        <f t="shared" si="30"/>
        <v>2355</v>
      </c>
      <c r="D128" s="348">
        <f t="shared" si="30"/>
        <v>1656</v>
      </c>
      <c r="E128" s="348">
        <f t="shared" si="30"/>
        <v>1725</v>
      </c>
      <c r="F128" s="348">
        <f t="shared" si="30"/>
        <v>520</v>
      </c>
      <c r="G128" s="348">
        <f t="shared" si="30"/>
        <v>522</v>
      </c>
      <c r="H128" s="348">
        <f t="shared" si="30"/>
        <v>456</v>
      </c>
      <c r="I128" s="348">
        <f t="shared" si="30"/>
        <v>459</v>
      </c>
      <c r="J128" s="348">
        <f t="shared" si="30"/>
        <v>0</v>
      </c>
      <c r="K128" s="348">
        <f t="shared" si="30"/>
        <v>0</v>
      </c>
      <c r="L128" s="348">
        <f t="shared" si="30"/>
        <v>0</v>
      </c>
      <c r="M128" s="348">
        <f t="shared" si="30"/>
        <v>0</v>
      </c>
    </row>
    <row r="129" spans="1:13" ht="15.75" thickBot="1" x14ac:dyDescent="0.3">
      <c r="A129" s="358" t="s">
        <v>59</v>
      </c>
      <c r="B129" s="361">
        <f>SUM(B114,B128)</f>
        <v>17160</v>
      </c>
      <c r="C129" s="361">
        <f t="shared" ref="C129:M129" si="31">SUM(C114,C128)</f>
        <v>18173</v>
      </c>
      <c r="D129" s="361">
        <f t="shared" si="31"/>
        <v>12320</v>
      </c>
      <c r="E129" s="361">
        <f t="shared" si="31"/>
        <v>11117</v>
      </c>
      <c r="F129" s="361">
        <f t="shared" si="31"/>
        <v>2916</v>
      </c>
      <c r="G129" s="361">
        <f t="shared" si="31"/>
        <v>2598</v>
      </c>
      <c r="H129" s="361">
        <f t="shared" si="31"/>
        <v>2351</v>
      </c>
      <c r="I129" s="361">
        <f t="shared" si="31"/>
        <v>2261</v>
      </c>
      <c r="J129" s="361">
        <f t="shared" si="31"/>
        <v>999</v>
      </c>
      <c r="K129" s="361">
        <f t="shared" si="31"/>
        <v>1424</v>
      </c>
      <c r="L129" s="361">
        <f t="shared" si="31"/>
        <v>0</v>
      </c>
      <c r="M129" s="361">
        <f t="shared" si="31"/>
        <v>1424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2020</v>
      </c>
      <c r="C135" s="334">
        <f>C9</f>
        <v>2019</v>
      </c>
      <c r="D135" s="334">
        <f>B9</f>
        <v>2020</v>
      </c>
      <c r="E135" s="334">
        <f>C9</f>
        <v>2019</v>
      </c>
      <c r="F135" s="334">
        <f>B9</f>
        <v>2020</v>
      </c>
      <c r="G135" s="334">
        <f>C9</f>
        <v>2019</v>
      </c>
      <c r="H135" s="334">
        <f>B9</f>
        <v>2020</v>
      </c>
      <c r="I135" s="334">
        <f>C9</f>
        <v>2019</v>
      </c>
      <c r="J135" s="334">
        <f>B9</f>
        <v>2020</v>
      </c>
      <c r="K135" s="334">
        <f>C9</f>
        <v>2019</v>
      </c>
      <c r="L135" s="334">
        <f>B9</f>
        <v>2020</v>
      </c>
      <c r="M135" s="334">
        <f>C9</f>
        <v>2019</v>
      </c>
    </row>
    <row r="136" spans="1:13" x14ac:dyDescent="0.25">
      <c r="A136" s="336" t="s">
        <v>55</v>
      </c>
      <c r="B136" s="341">
        <v>26</v>
      </c>
      <c r="C136" s="341">
        <v>35</v>
      </c>
      <c r="D136" s="341">
        <v>11</v>
      </c>
      <c r="E136" s="341">
        <v>13</v>
      </c>
      <c r="F136" s="341">
        <v>4</v>
      </c>
      <c r="G136" s="341">
        <v>1</v>
      </c>
      <c r="H136" s="341">
        <v>4</v>
      </c>
      <c r="I136" s="341">
        <v>1</v>
      </c>
      <c r="J136" s="341">
        <v>4</v>
      </c>
      <c r="K136" s="341">
        <v>1</v>
      </c>
      <c r="L136" s="341">
        <v>0</v>
      </c>
      <c r="M136" s="341">
        <v>1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141</v>
      </c>
      <c r="C138" s="341">
        <v>122</v>
      </c>
      <c r="D138" s="341">
        <v>130</v>
      </c>
      <c r="E138" s="341">
        <v>104</v>
      </c>
      <c r="F138" s="341">
        <v>33</v>
      </c>
      <c r="G138" s="341">
        <v>30</v>
      </c>
      <c r="H138" s="341">
        <v>29</v>
      </c>
      <c r="I138" s="341">
        <v>26</v>
      </c>
      <c r="J138" s="341">
        <v>24</v>
      </c>
      <c r="K138" s="341">
        <v>22</v>
      </c>
      <c r="L138" s="341">
        <v>0</v>
      </c>
      <c r="M138" s="341">
        <v>22</v>
      </c>
    </row>
    <row r="139" spans="1:13" x14ac:dyDescent="0.25">
      <c r="A139" s="336" t="s">
        <v>53</v>
      </c>
      <c r="B139" s="341">
        <v>0</v>
      </c>
      <c r="C139" s="341">
        <v>7</v>
      </c>
      <c r="D139" s="341">
        <v>0</v>
      </c>
      <c r="E139" s="341">
        <v>2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553</v>
      </c>
      <c r="C140" s="341">
        <v>556</v>
      </c>
      <c r="D140" s="341">
        <v>339</v>
      </c>
      <c r="E140" s="341">
        <v>266</v>
      </c>
      <c r="F140" s="341">
        <v>66</v>
      </c>
      <c r="G140" s="341">
        <v>59</v>
      </c>
      <c r="H140" s="341">
        <v>60</v>
      </c>
      <c r="I140" s="341">
        <v>55</v>
      </c>
      <c r="J140" s="341">
        <v>43</v>
      </c>
      <c r="K140" s="341">
        <v>53</v>
      </c>
      <c r="L140" s="341">
        <v>0</v>
      </c>
      <c r="M140" s="341">
        <v>53</v>
      </c>
    </row>
    <row r="141" spans="1:13" x14ac:dyDescent="0.25">
      <c r="A141" s="336" t="s">
        <v>51</v>
      </c>
      <c r="B141" s="341">
        <v>32</v>
      </c>
      <c r="C141" s="341">
        <v>23</v>
      </c>
      <c r="D141" s="341">
        <v>21</v>
      </c>
      <c r="E141" s="341">
        <v>19</v>
      </c>
      <c r="F141" s="341">
        <v>4</v>
      </c>
      <c r="G141" s="341">
        <v>5</v>
      </c>
      <c r="H141" s="341">
        <v>4</v>
      </c>
      <c r="I141" s="341">
        <v>5</v>
      </c>
      <c r="J141" s="341">
        <v>3</v>
      </c>
      <c r="K141" s="341">
        <v>5</v>
      </c>
      <c r="L141" s="341">
        <v>0</v>
      </c>
      <c r="M141" s="341">
        <v>5</v>
      </c>
    </row>
    <row r="142" spans="1:13" x14ac:dyDescent="0.25">
      <c r="A142" s="336" t="s">
        <v>50</v>
      </c>
      <c r="B142" s="341">
        <v>60</v>
      </c>
      <c r="C142" s="341">
        <v>52</v>
      </c>
      <c r="D142" s="341">
        <v>49</v>
      </c>
      <c r="E142" s="341">
        <v>20</v>
      </c>
      <c r="F142" s="341">
        <v>4</v>
      </c>
      <c r="G142" s="341">
        <v>2</v>
      </c>
      <c r="H142" s="341">
        <v>2</v>
      </c>
      <c r="I142" s="341">
        <v>2</v>
      </c>
      <c r="J142" s="341">
        <v>2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7</v>
      </c>
      <c r="C143" s="341">
        <v>8</v>
      </c>
      <c r="D143" s="341">
        <v>8</v>
      </c>
      <c r="E143" s="341">
        <v>4</v>
      </c>
      <c r="F143" s="341">
        <v>1</v>
      </c>
      <c r="G143" s="341">
        <v>0</v>
      </c>
      <c r="H143" s="341">
        <v>1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40</v>
      </c>
      <c r="C144" s="341">
        <v>63</v>
      </c>
      <c r="D144" s="341">
        <v>42</v>
      </c>
      <c r="E144" s="341">
        <v>35</v>
      </c>
      <c r="F144" s="341">
        <v>6</v>
      </c>
      <c r="G144" s="341">
        <v>5</v>
      </c>
      <c r="H144" s="341">
        <v>4</v>
      </c>
      <c r="I144" s="341">
        <v>5</v>
      </c>
      <c r="J144" s="341">
        <v>3</v>
      </c>
      <c r="K144" s="341">
        <v>4</v>
      </c>
      <c r="L144" s="341">
        <v>0</v>
      </c>
      <c r="M144" s="341">
        <v>4</v>
      </c>
    </row>
    <row r="145" spans="1:13" ht="15.75" thickTop="1" x14ac:dyDescent="0.25">
      <c r="A145" s="350" t="s">
        <v>5</v>
      </c>
      <c r="B145" s="348">
        <f>SUM(B136:B144)</f>
        <v>859</v>
      </c>
      <c r="C145" s="348">
        <f t="shared" ref="C145:M145" si="32">SUM(C136:C144)</f>
        <v>866</v>
      </c>
      <c r="D145" s="348">
        <f t="shared" si="32"/>
        <v>600</v>
      </c>
      <c r="E145" s="348">
        <f t="shared" si="32"/>
        <v>463</v>
      </c>
      <c r="F145" s="348">
        <f t="shared" si="32"/>
        <v>118</v>
      </c>
      <c r="G145" s="348">
        <f t="shared" si="32"/>
        <v>102</v>
      </c>
      <c r="H145" s="348">
        <f t="shared" si="32"/>
        <v>104</v>
      </c>
      <c r="I145" s="348">
        <f t="shared" si="32"/>
        <v>94</v>
      </c>
      <c r="J145" s="348">
        <f t="shared" si="32"/>
        <v>79</v>
      </c>
      <c r="K145" s="348">
        <f t="shared" si="32"/>
        <v>85</v>
      </c>
      <c r="L145" s="348">
        <f t="shared" si="32"/>
        <v>0</v>
      </c>
      <c r="M145" s="348">
        <f t="shared" si="32"/>
        <v>85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2020</v>
      </c>
      <c r="C149" s="335">
        <f>C9</f>
        <v>2019</v>
      </c>
      <c r="D149" s="335">
        <f>B9</f>
        <v>2020</v>
      </c>
      <c r="E149" s="335">
        <f>C9</f>
        <v>2019</v>
      </c>
      <c r="F149" s="335">
        <f>B9</f>
        <v>2020</v>
      </c>
      <c r="G149" s="335">
        <f>C9</f>
        <v>2019</v>
      </c>
      <c r="H149" s="335">
        <f>B9</f>
        <v>2020</v>
      </c>
      <c r="I149" s="335">
        <f>C9</f>
        <v>2019</v>
      </c>
      <c r="J149" s="335">
        <f>B9</f>
        <v>2020</v>
      </c>
      <c r="K149" s="335">
        <f>C9</f>
        <v>2019</v>
      </c>
      <c r="L149" s="335">
        <f>B9</f>
        <v>2020</v>
      </c>
      <c r="M149" s="335">
        <f>C9</f>
        <v>2019</v>
      </c>
    </row>
    <row r="150" spans="1:13" x14ac:dyDescent="0.25">
      <c r="A150" s="336" t="s">
        <v>55</v>
      </c>
      <c r="B150" s="341">
        <v>6</v>
      </c>
      <c r="C150" s="341">
        <v>6</v>
      </c>
      <c r="D150" s="341">
        <v>5</v>
      </c>
      <c r="E150" s="341">
        <v>2</v>
      </c>
      <c r="F150" s="341">
        <v>4</v>
      </c>
      <c r="G150" s="341">
        <v>1</v>
      </c>
      <c r="H150" s="341">
        <v>4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17</v>
      </c>
      <c r="C152" s="341">
        <v>12</v>
      </c>
      <c r="D152" s="341">
        <v>18</v>
      </c>
      <c r="E152" s="341">
        <v>9</v>
      </c>
      <c r="F152" s="341">
        <v>3</v>
      </c>
      <c r="G152" s="341">
        <v>3</v>
      </c>
      <c r="H152" s="341">
        <v>3</v>
      </c>
      <c r="I152" s="341">
        <v>2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66</v>
      </c>
      <c r="C154" s="341">
        <v>33</v>
      </c>
      <c r="D154" s="341">
        <v>65</v>
      </c>
      <c r="E154" s="341">
        <v>37</v>
      </c>
      <c r="F154" s="341">
        <v>31</v>
      </c>
      <c r="G154" s="341">
        <v>20</v>
      </c>
      <c r="H154" s="341">
        <v>30</v>
      </c>
      <c r="I154" s="341">
        <v>18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5</v>
      </c>
      <c r="C155" s="341">
        <v>3</v>
      </c>
      <c r="D155" s="341">
        <v>4</v>
      </c>
      <c r="E155" s="341">
        <v>3</v>
      </c>
      <c r="F155" s="341">
        <v>1</v>
      </c>
      <c r="G155" s="341">
        <v>1</v>
      </c>
      <c r="H155" s="341">
        <v>1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18</v>
      </c>
      <c r="C156" s="341">
        <v>7</v>
      </c>
      <c r="D156" s="341">
        <v>18</v>
      </c>
      <c r="E156" s="341">
        <v>7</v>
      </c>
      <c r="F156" s="341">
        <v>3</v>
      </c>
      <c r="G156" s="341">
        <v>0</v>
      </c>
      <c r="H156" s="341">
        <v>2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2</v>
      </c>
      <c r="C157" s="341">
        <v>0</v>
      </c>
      <c r="D157" s="341">
        <v>1</v>
      </c>
      <c r="E157" s="341">
        <v>0</v>
      </c>
      <c r="F157" s="341">
        <v>1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21</v>
      </c>
      <c r="C158" s="341">
        <v>19</v>
      </c>
      <c r="D158" s="341">
        <v>26</v>
      </c>
      <c r="E158" s="341">
        <v>17</v>
      </c>
      <c r="F158" s="341">
        <v>10</v>
      </c>
      <c r="G158" s="341">
        <v>5</v>
      </c>
      <c r="H158" s="341">
        <v>10</v>
      </c>
      <c r="I158" s="341">
        <v>5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135</v>
      </c>
      <c r="C159" s="348">
        <f t="shared" si="33"/>
        <v>80</v>
      </c>
      <c r="D159" s="348">
        <f t="shared" si="33"/>
        <v>137</v>
      </c>
      <c r="E159" s="348">
        <f t="shared" si="33"/>
        <v>75</v>
      </c>
      <c r="F159" s="348">
        <f t="shared" si="33"/>
        <v>53</v>
      </c>
      <c r="G159" s="348">
        <f t="shared" si="33"/>
        <v>30</v>
      </c>
      <c r="H159" s="348">
        <f t="shared" si="33"/>
        <v>50</v>
      </c>
      <c r="I159" s="348">
        <f t="shared" si="33"/>
        <v>27</v>
      </c>
      <c r="J159" s="348">
        <f t="shared" si="33"/>
        <v>0</v>
      </c>
      <c r="K159" s="348">
        <f t="shared" si="33"/>
        <v>0</v>
      </c>
      <c r="L159" s="348">
        <f t="shared" si="33"/>
        <v>0</v>
      </c>
      <c r="M159" s="348">
        <f t="shared" si="33"/>
        <v>0</v>
      </c>
    </row>
    <row r="160" spans="1:13" ht="15.75" thickBot="1" x14ac:dyDescent="0.3">
      <c r="A160" s="369" t="s">
        <v>71</v>
      </c>
      <c r="B160" s="361">
        <f>SUM(B145,B159)</f>
        <v>994</v>
      </c>
      <c r="C160" s="361">
        <f t="shared" ref="C160:M160" si="34">SUM(C145,C159)</f>
        <v>946</v>
      </c>
      <c r="D160" s="361">
        <f t="shared" si="34"/>
        <v>737</v>
      </c>
      <c r="E160" s="361">
        <f t="shared" si="34"/>
        <v>538</v>
      </c>
      <c r="F160" s="361">
        <f t="shared" si="34"/>
        <v>171</v>
      </c>
      <c r="G160" s="361">
        <f t="shared" si="34"/>
        <v>132</v>
      </c>
      <c r="H160" s="361">
        <f t="shared" si="34"/>
        <v>154</v>
      </c>
      <c r="I160" s="361">
        <f t="shared" si="34"/>
        <v>121</v>
      </c>
      <c r="J160" s="361">
        <f t="shared" si="34"/>
        <v>79</v>
      </c>
      <c r="K160" s="361">
        <f t="shared" si="34"/>
        <v>85</v>
      </c>
      <c r="L160" s="361">
        <f t="shared" si="34"/>
        <v>0</v>
      </c>
      <c r="M160" s="361">
        <f t="shared" si="34"/>
        <v>85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2020</v>
      </c>
      <c r="C166" s="335">
        <f>C9</f>
        <v>2019</v>
      </c>
      <c r="D166" s="335">
        <f>B9</f>
        <v>2020</v>
      </c>
      <c r="E166" s="335">
        <f>C9</f>
        <v>2019</v>
      </c>
      <c r="F166" s="335">
        <f>B9</f>
        <v>2020</v>
      </c>
      <c r="G166" s="335">
        <f>C9</f>
        <v>2019</v>
      </c>
      <c r="H166" s="335">
        <f>B9</f>
        <v>2020</v>
      </c>
      <c r="I166" s="335">
        <f>C9</f>
        <v>2019</v>
      </c>
      <c r="J166" s="335">
        <f>B9</f>
        <v>2020</v>
      </c>
      <c r="K166" s="335">
        <f>C9</f>
        <v>2019</v>
      </c>
      <c r="L166" s="335">
        <f>B9</f>
        <v>2020</v>
      </c>
      <c r="M166" s="335">
        <f>C9</f>
        <v>2019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23</v>
      </c>
      <c r="E167" s="341">
        <v>20</v>
      </c>
      <c r="F167" s="341">
        <v>9</v>
      </c>
      <c r="G167" s="341">
        <v>14</v>
      </c>
      <c r="H167" s="341">
        <v>9</v>
      </c>
      <c r="I167" s="341">
        <v>13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3</v>
      </c>
      <c r="C168" s="341">
        <v>1</v>
      </c>
      <c r="D168" s="341">
        <v>2</v>
      </c>
      <c r="E168" s="341">
        <v>1</v>
      </c>
      <c r="F168" s="341">
        <v>0</v>
      </c>
      <c r="G168" s="341">
        <v>1</v>
      </c>
      <c r="H168" s="341">
        <v>0</v>
      </c>
      <c r="I168" s="341">
        <v>1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596</v>
      </c>
      <c r="C169" s="341">
        <v>543</v>
      </c>
      <c r="D169" s="341">
        <v>293</v>
      </c>
      <c r="E169" s="341">
        <v>274</v>
      </c>
      <c r="F169" s="341">
        <v>100</v>
      </c>
      <c r="G169" s="341">
        <v>108</v>
      </c>
      <c r="H169" s="341">
        <v>89</v>
      </c>
      <c r="I169" s="341">
        <v>95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2</v>
      </c>
      <c r="C170" s="341">
        <v>2</v>
      </c>
      <c r="D170" s="341">
        <v>1</v>
      </c>
      <c r="E170" s="341">
        <v>1</v>
      </c>
      <c r="F170" s="341">
        <v>0</v>
      </c>
      <c r="G170" s="341">
        <v>1</v>
      </c>
      <c r="H170" s="341">
        <v>0</v>
      </c>
      <c r="I170" s="341">
        <v>1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518</v>
      </c>
      <c r="C171" s="341">
        <v>438</v>
      </c>
      <c r="D171" s="341">
        <v>254</v>
      </c>
      <c r="E171" s="341">
        <v>206</v>
      </c>
      <c r="F171" s="341">
        <v>119</v>
      </c>
      <c r="G171" s="341">
        <v>104</v>
      </c>
      <c r="H171" s="341">
        <v>114</v>
      </c>
      <c r="I171" s="341">
        <v>93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93</v>
      </c>
      <c r="C172" s="341">
        <v>74</v>
      </c>
      <c r="D172" s="341">
        <v>40</v>
      </c>
      <c r="E172" s="341">
        <v>29</v>
      </c>
      <c r="F172" s="341">
        <v>15</v>
      </c>
      <c r="G172" s="341">
        <v>16</v>
      </c>
      <c r="H172" s="341">
        <v>15</v>
      </c>
      <c r="I172" s="341">
        <v>14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280</v>
      </c>
      <c r="C173" s="341">
        <v>282</v>
      </c>
      <c r="D173" s="341">
        <v>106</v>
      </c>
      <c r="E173" s="341">
        <v>104</v>
      </c>
      <c r="F173" s="341">
        <v>21</v>
      </c>
      <c r="G173" s="341">
        <v>30</v>
      </c>
      <c r="H173" s="341">
        <v>16</v>
      </c>
      <c r="I173" s="341">
        <v>23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17</v>
      </c>
      <c r="C174" s="341">
        <v>10</v>
      </c>
      <c r="D174" s="341">
        <v>8</v>
      </c>
      <c r="E174" s="341">
        <v>4</v>
      </c>
      <c r="F174" s="341">
        <v>3</v>
      </c>
      <c r="G174" s="341">
        <v>3</v>
      </c>
      <c r="H174" s="341">
        <v>2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9" t="s">
        <v>48</v>
      </c>
      <c r="B175" s="341">
        <v>258</v>
      </c>
      <c r="C175" s="341">
        <v>270</v>
      </c>
      <c r="D175" s="341">
        <v>100</v>
      </c>
      <c r="E175" s="341">
        <v>100</v>
      </c>
      <c r="F175" s="341">
        <v>30</v>
      </c>
      <c r="G175" s="341">
        <v>32</v>
      </c>
      <c r="H175" s="341">
        <v>30</v>
      </c>
      <c r="I175" s="341">
        <v>28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62" t="s">
        <v>60</v>
      </c>
      <c r="B176" s="363">
        <f>SUM(B167:B175)</f>
        <v>1826</v>
      </c>
      <c r="C176" s="363">
        <f t="shared" ref="C176:M176" si="35">SUM(C167:C175)</f>
        <v>1679</v>
      </c>
      <c r="D176" s="363">
        <f t="shared" si="35"/>
        <v>827</v>
      </c>
      <c r="E176" s="363">
        <f t="shared" si="35"/>
        <v>739</v>
      </c>
      <c r="F176" s="363">
        <f t="shared" si="35"/>
        <v>297</v>
      </c>
      <c r="G176" s="363">
        <f t="shared" si="35"/>
        <v>309</v>
      </c>
      <c r="H176" s="363">
        <f t="shared" si="35"/>
        <v>275</v>
      </c>
      <c r="I176" s="363">
        <f t="shared" si="35"/>
        <v>270</v>
      </c>
      <c r="J176" s="363">
        <f t="shared" si="35"/>
        <v>0</v>
      </c>
      <c r="K176" s="363">
        <f t="shared" si="35"/>
        <v>0</v>
      </c>
      <c r="L176" s="363">
        <f t="shared" si="35"/>
        <v>0</v>
      </c>
      <c r="M176" s="364">
        <f t="shared" si="35"/>
        <v>0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2020</v>
      </c>
      <c r="C182" s="334">
        <f>C9</f>
        <v>2019</v>
      </c>
      <c r="D182" s="334">
        <f>B9</f>
        <v>2020</v>
      </c>
      <c r="E182" s="334">
        <f>C9</f>
        <v>2019</v>
      </c>
      <c r="F182" s="334">
        <f>B9</f>
        <v>2020</v>
      </c>
      <c r="G182" s="334">
        <f>C9</f>
        <v>2019</v>
      </c>
      <c r="H182" s="334">
        <f>B9</f>
        <v>2020</v>
      </c>
      <c r="I182" s="334">
        <f>C9</f>
        <v>2019</v>
      </c>
      <c r="J182" s="334">
        <f>B9</f>
        <v>2020</v>
      </c>
      <c r="K182" s="334">
        <f>C9</f>
        <v>2019</v>
      </c>
      <c r="L182" s="334">
        <f>B9</f>
        <v>2020</v>
      </c>
      <c r="M182" s="334">
        <f>C9</f>
        <v>2019</v>
      </c>
    </row>
    <row r="183" spans="1:13" x14ac:dyDescent="0.25">
      <c r="A183" s="336" t="s">
        <v>55</v>
      </c>
      <c r="B183" s="341">
        <v>12</v>
      </c>
      <c r="C183" s="341">
        <v>15</v>
      </c>
      <c r="D183" s="341">
        <v>11</v>
      </c>
      <c r="E183" s="341">
        <v>11</v>
      </c>
      <c r="F183" s="341">
        <v>3</v>
      </c>
      <c r="G183" s="341">
        <v>0</v>
      </c>
      <c r="H183" s="341">
        <v>3</v>
      </c>
      <c r="I183" s="341">
        <v>0</v>
      </c>
      <c r="J183" s="341">
        <v>3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1</v>
      </c>
      <c r="C184" s="341">
        <v>0</v>
      </c>
      <c r="D184" s="341">
        <v>1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55</v>
      </c>
      <c r="C185" s="341">
        <v>57</v>
      </c>
      <c r="D185" s="341">
        <v>55</v>
      </c>
      <c r="E185" s="341">
        <v>47</v>
      </c>
      <c r="F185" s="341">
        <v>15</v>
      </c>
      <c r="G185" s="341">
        <v>10</v>
      </c>
      <c r="H185" s="341">
        <v>9</v>
      </c>
      <c r="I185" s="341">
        <v>9</v>
      </c>
      <c r="J185" s="341">
        <v>7</v>
      </c>
      <c r="K185" s="341">
        <v>9</v>
      </c>
      <c r="L185" s="341">
        <v>0</v>
      </c>
      <c r="M185" s="341">
        <v>9</v>
      </c>
    </row>
    <row r="186" spans="1:13" x14ac:dyDescent="0.25">
      <c r="A186" s="336" t="s">
        <v>53</v>
      </c>
      <c r="B186" s="341">
        <v>0</v>
      </c>
      <c r="C186" s="341">
        <v>1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89</v>
      </c>
      <c r="C187" s="341">
        <v>108</v>
      </c>
      <c r="D187" s="341">
        <v>78</v>
      </c>
      <c r="E187" s="341">
        <v>69</v>
      </c>
      <c r="F187" s="341">
        <v>15</v>
      </c>
      <c r="G187" s="341">
        <v>13</v>
      </c>
      <c r="H187" s="341">
        <v>14</v>
      </c>
      <c r="I187" s="341">
        <v>12</v>
      </c>
      <c r="J187" s="341">
        <v>14</v>
      </c>
      <c r="K187" s="341">
        <v>11</v>
      </c>
      <c r="L187" s="341">
        <v>0</v>
      </c>
      <c r="M187" s="341">
        <v>11</v>
      </c>
    </row>
    <row r="188" spans="1:13" x14ac:dyDescent="0.25">
      <c r="A188" s="336" t="s">
        <v>51</v>
      </c>
      <c r="B188" s="341">
        <v>8</v>
      </c>
      <c r="C188" s="341">
        <v>18</v>
      </c>
      <c r="D188" s="341">
        <v>6</v>
      </c>
      <c r="E188" s="341">
        <v>14</v>
      </c>
      <c r="F188" s="341">
        <v>4</v>
      </c>
      <c r="G188" s="341">
        <v>3</v>
      </c>
      <c r="H188" s="341">
        <v>3</v>
      </c>
      <c r="I188" s="341">
        <v>3</v>
      </c>
      <c r="J188" s="341">
        <v>3</v>
      </c>
      <c r="K188" s="341">
        <v>3</v>
      </c>
      <c r="L188" s="341">
        <v>0</v>
      </c>
      <c r="M188" s="341">
        <v>3</v>
      </c>
    </row>
    <row r="189" spans="1:13" x14ac:dyDescent="0.25">
      <c r="A189" s="336" t="s">
        <v>50</v>
      </c>
      <c r="B189" s="341">
        <v>7</v>
      </c>
      <c r="C189" s="341">
        <v>10</v>
      </c>
      <c r="D189" s="341">
        <v>7</v>
      </c>
      <c r="E189" s="341">
        <v>7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2</v>
      </c>
      <c r="C190" s="341">
        <v>1</v>
      </c>
      <c r="D190" s="341">
        <v>3</v>
      </c>
      <c r="E190" s="341">
        <v>1</v>
      </c>
      <c r="F190" s="341">
        <v>1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28</v>
      </c>
      <c r="C191" s="341">
        <v>27</v>
      </c>
      <c r="D191" s="341">
        <v>29</v>
      </c>
      <c r="E191" s="341">
        <v>26</v>
      </c>
      <c r="F191" s="341">
        <v>6</v>
      </c>
      <c r="G191" s="341">
        <v>11</v>
      </c>
      <c r="H191" s="341">
        <v>4</v>
      </c>
      <c r="I191" s="341">
        <v>11</v>
      </c>
      <c r="J191" s="341">
        <v>4</v>
      </c>
      <c r="K191" s="341">
        <v>8</v>
      </c>
      <c r="L191" s="341">
        <v>0</v>
      </c>
      <c r="M191" s="341">
        <v>8</v>
      </c>
    </row>
    <row r="192" spans="1:13" ht="15.75" thickTop="1" x14ac:dyDescent="0.25">
      <c r="A192" s="350" t="s">
        <v>5</v>
      </c>
      <c r="B192" s="348">
        <f>SUM(B183:B191)</f>
        <v>202</v>
      </c>
      <c r="C192" s="348">
        <f t="shared" ref="C192:M192" si="36">SUM(C183:C191)</f>
        <v>237</v>
      </c>
      <c r="D192" s="348">
        <f t="shared" si="36"/>
        <v>190</v>
      </c>
      <c r="E192" s="348">
        <f t="shared" si="36"/>
        <v>175</v>
      </c>
      <c r="F192" s="348">
        <f t="shared" si="36"/>
        <v>44</v>
      </c>
      <c r="G192" s="348">
        <f t="shared" si="36"/>
        <v>37</v>
      </c>
      <c r="H192" s="348">
        <f t="shared" si="36"/>
        <v>33</v>
      </c>
      <c r="I192" s="348">
        <f t="shared" si="36"/>
        <v>35</v>
      </c>
      <c r="J192" s="348">
        <f t="shared" si="36"/>
        <v>31</v>
      </c>
      <c r="K192" s="348">
        <f t="shared" si="36"/>
        <v>31</v>
      </c>
      <c r="L192" s="348">
        <f t="shared" si="36"/>
        <v>0</v>
      </c>
      <c r="M192" s="348">
        <f t="shared" si="36"/>
        <v>31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2020</v>
      </c>
      <c r="C196" s="335">
        <f>C9</f>
        <v>2019</v>
      </c>
      <c r="D196" s="335">
        <f>B9</f>
        <v>2020</v>
      </c>
      <c r="E196" s="335">
        <f>C9</f>
        <v>2019</v>
      </c>
      <c r="F196" s="335">
        <f>B9</f>
        <v>2020</v>
      </c>
      <c r="G196" s="335">
        <f>C9</f>
        <v>2019</v>
      </c>
      <c r="H196" s="335">
        <f>B9</f>
        <v>2020</v>
      </c>
      <c r="I196" s="335">
        <f>C9</f>
        <v>2019</v>
      </c>
      <c r="J196" s="335">
        <f>B9</f>
        <v>2020</v>
      </c>
      <c r="K196" s="335">
        <f>C9</f>
        <v>2019</v>
      </c>
      <c r="L196" s="335">
        <f>B9</f>
        <v>2020</v>
      </c>
      <c r="M196" s="335">
        <f>C9</f>
        <v>2019</v>
      </c>
    </row>
    <row r="197" spans="1:13" x14ac:dyDescent="0.25">
      <c r="A197" s="336" t="s">
        <v>55</v>
      </c>
      <c r="B197" s="341">
        <v>7</v>
      </c>
      <c r="C197" s="341">
        <v>5</v>
      </c>
      <c r="D197" s="341">
        <v>6</v>
      </c>
      <c r="E197" s="341">
        <v>4</v>
      </c>
      <c r="F197" s="341">
        <v>2</v>
      </c>
      <c r="G197" s="341">
        <v>2</v>
      </c>
      <c r="H197" s="341">
        <v>2</v>
      </c>
      <c r="I197" s="341">
        <v>2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1</v>
      </c>
      <c r="D198" s="341">
        <v>0</v>
      </c>
      <c r="E198" s="341">
        <v>1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19</v>
      </c>
      <c r="C199" s="341">
        <v>24</v>
      </c>
      <c r="D199" s="341">
        <v>17</v>
      </c>
      <c r="E199" s="341">
        <v>21</v>
      </c>
      <c r="F199" s="341">
        <v>1</v>
      </c>
      <c r="G199" s="341">
        <v>4</v>
      </c>
      <c r="H199" s="341">
        <v>0</v>
      </c>
      <c r="I199" s="341">
        <v>4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44</v>
      </c>
      <c r="C201" s="341">
        <v>27</v>
      </c>
      <c r="D201" s="341">
        <v>42</v>
      </c>
      <c r="E201" s="341">
        <v>26</v>
      </c>
      <c r="F201" s="341">
        <v>13</v>
      </c>
      <c r="G201" s="341">
        <v>13</v>
      </c>
      <c r="H201" s="341">
        <v>10</v>
      </c>
      <c r="I201" s="341">
        <v>13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4</v>
      </c>
      <c r="C202" s="341">
        <v>4</v>
      </c>
      <c r="D202" s="341">
        <v>5</v>
      </c>
      <c r="E202" s="341">
        <v>3</v>
      </c>
      <c r="F202" s="341">
        <v>1</v>
      </c>
      <c r="G202" s="341">
        <v>1</v>
      </c>
      <c r="H202" s="341">
        <v>1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2</v>
      </c>
      <c r="C203" s="341">
        <v>1</v>
      </c>
      <c r="D203" s="341">
        <v>2</v>
      </c>
      <c r="E203" s="341">
        <v>1</v>
      </c>
      <c r="F203" s="341">
        <v>0</v>
      </c>
      <c r="G203" s="341">
        <v>1</v>
      </c>
      <c r="H203" s="341">
        <v>0</v>
      </c>
      <c r="I203" s="341">
        <v>1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18</v>
      </c>
      <c r="C205" s="341">
        <v>12</v>
      </c>
      <c r="D205" s="341">
        <v>16</v>
      </c>
      <c r="E205" s="341">
        <v>13</v>
      </c>
      <c r="F205" s="341">
        <v>3</v>
      </c>
      <c r="G205" s="341">
        <v>3</v>
      </c>
      <c r="H205" s="341">
        <v>2</v>
      </c>
      <c r="I205" s="341">
        <v>3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94</v>
      </c>
      <c r="C206" s="348">
        <f t="shared" si="37"/>
        <v>74</v>
      </c>
      <c r="D206" s="348">
        <f t="shared" si="37"/>
        <v>88</v>
      </c>
      <c r="E206" s="348">
        <f t="shared" si="37"/>
        <v>69</v>
      </c>
      <c r="F206" s="348">
        <f t="shared" si="37"/>
        <v>20</v>
      </c>
      <c r="G206" s="348">
        <f t="shared" si="37"/>
        <v>24</v>
      </c>
      <c r="H206" s="348">
        <f t="shared" si="37"/>
        <v>15</v>
      </c>
      <c r="I206" s="348">
        <f t="shared" si="37"/>
        <v>24</v>
      </c>
      <c r="J206" s="348">
        <f t="shared" si="37"/>
        <v>0</v>
      </c>
      <c r="K206" s="348">
        <f t="shared" si="37"/>
        <v>0</v>
      </c>
      <c r="L206" s="348">
        <f t="shared" si="37"/>
        <v>0</v>
      </c>
      <c r="M206" s="348">
        <f t="shared" si="37"/>
        <v>0</v>
      </c>
    </row>
    <row r="207" spans="1:13" ht="15.75" thickBot="1" x14ac:dyDescent="0.3">
      <c r="A207" s="371" t="s">
        <v>78</v>
      </c>
      <c r="B207" s="361">
        <f>SUM(B192,B206)</f>
        <v>296</v>
      </c>
      <c r="C207" s="361">
        <f t="shared" ref="C207:M207" si="38">SUM(C192,C206)</f>
        <v>311</v>
      </c>
      <c r="D207" s="361">
        <f t="shared" si="38"/>
        <v>278</v>
      </c>
      <c r="E207" s="361">
        <f t="shared" si="38"/>
        <v>244</v>
      </c>
      <c r="F207" s="361">
        <f t="shared" si="38"/>
        <v>64</v>
      </c>
      <c r="G207" s="361">
        <f t="shared" si="38"/>
        <v>61</v>
      </c>
      <c r="H207" s="361">
        <f t="shared" si="38"/>
        <v>48</v>
      </c>
      <c r="I207" s="361">
        <f t="shared" si="38"/>
        <v>59</v>
      </c>
      <c r="J207" s="361">
        <f t="shared" si="38"/>
        <v>31</v>
      </c>
      <c r="K207" s="361">
        <f t="shared" si="38"/>
        <v>31</v>
      </c>
      <c r="L207" s="361">
        <f t="shared" si="38"/>
        <v>0</v>
      </c>
      <c r="M207" s="361">
        <f t="shared" si="38"/>
        <v>31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2020</v>
      </c>
      <c r="C213" s="335">
        <f>C9</f>
        <v>2019</v>
      </c>
      <c r="D213" s="335">
        <f>B9</f>
        <v>2020</v>
      </c>
      <c r="E213" s="335">
        <f>C9</f>
        <v>2019</v>
      </c>
      <c r="F213" s="335">
        <f>B9</f>
        <v>2020</v>
      </c>
      <c r="G213" s="335">
        <f>C9</f>
        <v>2019</v>
      </c>
      <c r="H213" s="335">
        <f>B9</f>
        <v>2020</v>
      </c>
      <c r="I213" s="335">
        <f>C9</f>
        <v>2019</v>
      </c>
      <c r="J213" s="335">
        <f>B9</f>
        <v>2020</v>
      </c>
      <c r="K213" s="335">
        <f>C9</f>
        <v>2019</v>
      </c>
      <c r="L213" s="335">
        <f>B9</f>
        <v>2020</v>
      </c>
      <c r="M213" s="335">
        <f>C9</f>
        <v>2019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1</v>
      </c>
      <c r="E218" s="341">
        <v>0</v>
      </c>
      <c r="F218" s="341">
        <v>1</v>
      </c>
      <c r="G218" s="341">
        <v>0</v>
      </c>
      <c r="H218" s="341">
        <v>1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1</v>
      </c>
      <c r="E223" s="363">
        <f t="shared" si="39"/>
        <v>0</v>
      </c>
      <c r="F223" s="363">
        <f t="shared" si="39"/>
        <v>1</v>
      </c>
      <c r="G223" s="363">
        <f t="shared" si="39"/>
        <v>0</v>
      </c>
      <c r="H223" s="363">
        <f t="shared" si="39"/>
        <v>1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8/7/2020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97" t="s">
        <v>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</row>
    <row r="2" spans="1:22" ht="15.75" customHeight="1" x14ac:dyDescent="0.2">
      <c r="A2" s="397" t="s">
        <v>26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</row>
    <row r="3" spans="1:22" ht="15.75" x14ac:dyDescent="0.2">
      <c r="A3" s="412" t="str">
        <f>Summary!A3</f>
        <v>Fall 2020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</row>
    <row r="4" spans="1:22" ht="15.75" customHeight="1" x14ac:dyDescent="0.2">
      <c r="A4" s="412" t="str">
        <f>Summary!A4</f>
        <v>as of Friday, August 7, 2020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</row>
    <row r="5" spans="1:22" ht="16.5" thickBot="1" x14ac:dyDescent="0.25">
      <c r="A5" s="413"/>
      <c r="B5" s="413"/>
      <c r="C5" s="413"/>
      <c r="D5" s="413"/>
      <c r="E5" s="41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14" t="s">
        <v>34</v>
      </c>
      <c r="C6" s="415"/>
      <c r="D6" s="415"/>
      <c r="E6" s="416"/>
      <c r="F6" s="379" t="s">
        <v>36</v>
      </c>
      <c r="G6" s="380"/>
      <c r="H6" s="380"/>
      <c r="I6" s="381"/>
      <c r="J6" s="382" t="s">
        <v>28</v>
      </c>
      <c r="K6" s="383"/>
      <c r="L6" s="383"/>
      <c r="M6" s="384"/>
      <c r="N6" s="409" t="s">
        <v>27</v>
      </c>
      <c r="O6" s="410"/>
      <c r="P6" s="410"/>
      <c r="Q6" s="411"/>
      <c r="R6" s="398" t="s">
        <v>11</v>
      </c>
      <c r="S6" s="399"/>
      <c r="T6" s="399"/>
      <c r="U6" s="400"/>
    </row>
    <row r="7" spans="1:22" ht="15" x14ac:dyDescent="0.2">
      <c r="A7" s="90"/>
      <c r="B7" s="209" t="str">
        <f>Summary!B6</f>
        <v>Fall 2020</v>
      </c>
      <c r="C7" s="209" t="str">
        <f>Summary!C6</f>
        <v>Fall 2019</v>
      </c>
      <c r="D7" s="389" t="s">
        <v>24</v>
      </c>
      <c r="E7" s="391" t="s">
        <v>25</v>
      </c>
      <c r="F7" s="43" t="str">
        <f>B7</f>
        <v>Fall 2020</v>
      </c>
      <c r="G7" s="45" t="str">
        <f>C7</f>
        <v>Fall 2019</v>
      </c>
      <c r="H7" s="393" t="s">
        <v>24</v>
      </c>
      <c r="I7" s="395" t="s">
        <v>25</v>
      </c>
      <c r="J7" s="47" t="str">
        <f>B7</f>
        <v>Fall 2020</v>
      </c>
      <c r="K7" s="49" t="str">
        <f>G7</f>
        <v>Fall 2019</v>
      </c>
      <c r="L7" s="405" t="s">
        <v>24</v>
      </c>
      <c r="M7" s="407" t="s">
        <v>25</v>
      </c>
      <c r="N7" s="51" t="str">
        <f>B7</f>
        <v>Fall 2020</v>
      </c>
      <c r="O7" s="53" t="str">
        <f>B7</f>
        <v>Fall 2020</v>
      </c>
      <c r="P7" s="385" t="s">
        <v>24</v>
      </c>
      <c r="Q7" s="387" t="s">
        <v>25</v>
      </c>
      <c r="R7" s="131" t="str">
        <f>B7</f>
        <v>Fall 2020</v>
      </c>
      <c r="S7" s="132" t="str">
        <f>C7</f>
        <v>Fall 2019</v>
      </c>
      <c r="T7" s="401" t="s">
        <v>24</v>
      </c>
      <c r="U7" s="403" t="s">
        <v>25</v>
      </c>
    </row>
    <row r="8" spans="1:22" ht="30.75" thickBot="1" x14ac:dyDescent="0.25">
      <c r="A8" s="328"/>
      <c r="B8" s="42" t="str">
        <f>Summary!B7</f>
        <v>as of 8/7/20</v>
      </c>
      <c r="C8" s="42" t="str">
        <f>Summary!C7</f>
        <v>as of 8/7/19</v>
      </c>
      <c r="D8" s="390"/>
      <c r="E8" s="392"/>
      <c r="F8" s="44" t="str">
        <f>B8</f>
        <v>as of 8/7/20</v>
      </c>
      <c r="G8" s="46" t="str">
        <f>C8</f>
        <v>as of 8/7/19</v>
      </c>
      <c r="H8" s="394"/>
      <c r="I8" s="396"/>
      <c r="J8" s="48" t="str">
        <f>F8</f>
        <v>as of 8/7/20</v>
      </c>
      <c r="K8" s="50" t="str">
        <f>G8</f>
        <v>as of 8/7/19</v>
      </c>
      <c r="L8" s="406"/>
      <c r="M8" s="408"/>
      <c r="N8" s="52" t="str">
        <f>J8</f>
        <v>as of 8/7/20</v>
      </c>
      <c r="O8" s="54" t="str">
        <f>K8</f>
        <v>as of 8/7/19</v>
      </c>
      <c r="P8" s="386"/>
      <c r="Q8" s="388"/>
      <c r="R8" s="133" t="str">
        <f>N8</f>
        <v>as of 8/7/20</v>
      </c>
      <c r="S8" s="134" t="str">
        <f>O8</f>
        <v>as of 8/7/19</v>
      </c>
      <c r="T8" s="402"/>
      <c r="U8" s="404"/>
    </row>
    <row r="9" spans="1:22" s="80" customFormat="1" ht="15.75" thickBot="1" x14ac:dyDescent="0.25">
      <c r="A9" s="213" t="s">
        <v>29</v>
      </c>
      <c r="B9" s="55">
        <f>B26+B74+B42+B10+B58+B83+B99</f>
        <v>63483</v>
      </c>
      <c r="C9" s="55">
        <f>C26+C74+C42+C10+C58+C83+C99</f>
        <v>62082</v>
      </c>
      <c r="D9" s="55">
        <f t="shared" ref="D9" si="0">IF(ISERROR(B9-C9),"n/a",B9-C9)</f>
        <v>1401</v>
      </c>
      <c r="E9" s="56">
        <f t="shared" ref="E9" si="1">IF(ISERROR(D9/C9),"n/a",(D9/C9))</f>
        <v>2.2566927611868175E-2</v>
      </c>
      <c r="F9" s="59">
        <f>F26+F74+F42+F10+F58+F83+F99</f>
        <v>42119</v>
      </c>
      <c r="G9" s="59">
        <f>G26+G74+G42+G10+G58+G83+G99</f>
        <v>36959</v>
      </c>
      <c r="H9" s="373">
        <f>IF(ISERROR(F9-G9),"n/a",F9-G9)</f>
        <v>5160</v>
      </c>
      <c r="I9" s="60">
        <f t="shared" ref="I9" si="2">IF(ISERROR(H9/G9),"n/a",(H9/G9))</f>
        <v>0.13961416704997429</v>
      </c>
      <c r="J9" s="57">
        <f>J26+J74+J42+J10+J58+J83+J99</f>
        <v>7759</v>
      </c>
      <c r="K9" s="57">
        <f>K26+K74+K42+K10+K58+K83+K99</f>
        <v>7562</v>
      </c>
      <c r="L9" s="58">
        <f t="shared" ref="L9" si="3">IF(ISERROR(J9-K9),"n/a",J9-K9)</f>
        <v>197</v>
      </c>
      <c r="M9" s="61">
        <f t="shared" ref="M9" si="4">IF(ISERROR(L9/K9),"n/a",(L9/K9))</f>
        <v>2.6051309177466279E-2</v>
      </c>
      <c r="N9" s="62">
        <f>N26+N74+N42+N10+N58+N83+N99</f>
        <v>3072</v>
      </c>
      <c r="O9" s="62">
        <f>O26+O74+O42+O10+O58+O83+O99</f>
        <v>4086</v>
      </c>
      <c r="P9" s="374">
        <f t="shared" ref="P9" si="5">IF(ISERROR(N9-O9),"n/a",N9-O9)</f>
        <v>-1014</v>
      </c>
      <c r="Q9" s="291">
        <f t="shared" ref="Q9" si="6">IF(ISERROR(P9/O9),"n/a",(P9/O9))</f>
        <v>-0.24816446402349487</v>
      </c>
      <c r="R9" s="135">
        <f>R26+R74+R42+R10+R58+R83+R99</f>
        <v>0</v>
      </c>
      <c r="S9" s="135">
        <f>S26+S74+S42+S10+S58+S83+S99</f>
        <v>4085</v>
      </c>
      <c r="T9" s="375">
        <f t="shared" ref="T9" si="7">IF(ISERROR(R9-S9),"n/a",R9-S9)</f>
        <v>-4085</v>
      </c>
      <c r="U9" s="203">
        <f t="shared" ref="U9" si="8">IF(ISERROR(T9/S9),"n/a",(T9/S9))</f>
        <v>-1</v>
      </c>
      <c r="V9" s="299"/>
    </row>
    <row r="10" spans="1:22" ht="40.5" customHeight="1" thickBot="1" x14ac:dyDescent="0.25">
      <c r="A10" s="329" t="s">
        <v>37</v>
      </c>
      <c r="B10" s="64">
        <f>B11+B18</f>
        <v>12196</v>
      </c>
      <c r="C10" s="65">
        <f>C11+C18</f>
        <v>11918</v>
      </c>
      <c r="D10" s="66">
        <f t="shared" ref="D10:D25" si="9">IF(ISERROR(B10-C10),"n/a",B10-C10)</f>
        <v>278</v>
      </c>
      <c r="E10" s="67">
        <f t="shared" ref="E10:E25" si="10">IF(ISERROR(D10/C10),"n/a",(D10/C10))</f>
        <v>2.3326061419701293E-2</v>
      </c>
      <c r="F10" s="68">
        <f>F11+F18</f>
        <v>6644</v>
      </c>
      <c r="G10" s="69">
        <f>G11+G18</f>
        <v>5347</v>
      </c>
      <c r="H10" s="70">
        <f t="shared" ref="H10:H24" si="11">IF(ISERROR(F10-G10),"n/a",F10-G10)</f>
        <v>1297</v>
      </c>
      <c r="I10" s="71">
        <f t="shared" ref="I10:I25" si="12">IF(ISERROR(H10/G10),"n/a",(H10/G10))</f>
        <v>0.24256592481765477</v>
      </c>
      <c r="J10" s="72">
        <f>J11+J18</f>
        <v>1045</v>
      </c>
      <c r="K10" s="73">
        <f>K11+K18</f>
        <v>1033</v>
      </c>
      <c r="L10" s="74">
        <f t="shared" ref="L10:L24" si="13">IF(ISERROR(J10-K10),"n/a",J10-K10)</f>
        <v>12</v>
      </c>
      <c r="M10" s="75">
        <f t="shared" ref="M10:M25" si="14">IF(ISERROR(L10/K10),"n/a",(L10/K10))</f>
        <v>1.1616650532429816E-2</v>
      </c>
      <c r="N10" s="76">
        <f>N11+N18</f>
        <v>489</v>
      </c>
      <c r="O10" s="77">
        <f>O11+O18</f>
        <v>618</v>
      </c>
      <c r="P10" s="78">
        <f t="shared" ref="P10:P25" si="15">IF(ISERROR(N10-O10),"n/a",N10-O10)</f>
        <v>-129</v>
      </c>
      <c r="Q10" s="292">
        <f t="shared" ref="Q10:Q25" si="16">IF(ISERROR(P10/O10),"n/a",(P10/O10))</f>
        <v>-0.20873786407766989</v>
      </c>
      <c r="R10" s="136">
        <f>R11+R18</f>
        <v>0</v>
      </c>
      <c r="S10" s="138">
        <f>S11+S18</f>
        <v>617</v>
      </c>
      <c r="T10" s="139">
        <f t="shared" ref="T10:T25" si="17">IF(ISERROR(R10-S10),"n/a",R10-S10)</f>
        <v>-617</v>
      </c>
      <c r="U10" s="204">
        <f t="shared" ref="U10:U25" si="18">IF(ISERROR(T10/S10),"n/a",(T10/S10))</f>
        <v>-1</v>
      </c>
    </row>
    <row r="11" spans="1:22" s="81" customFormat="1" ht="20.25" customHeight="1" thickBot="1" x14ac:dyDescent="0.25">
      <c r="A11" s="79" t="s">
        <v>7</v>
      </c>
      <c r="B11" s="64">
        <f>B12+B16+B14</f>
        <v>9520</v>
      </c>
      <c r="C11" s="65">
        <f>C12+C14+C16</f>
        <v>9530</v>
      </c>
      <c r="D11" s="66">
        <f t="shared" si="9"/>
        <v>-10</v>
      </c>
      <c r="E11" s="67">
        <f t="shared" si="10"/>
        <v>-1.0493179433368311E-3</v>
      </c>
      <c r="F11" s="68">
        <f>F12+F16+F14</f>
        <v>5540</v>
      </c>
      <c r="G11" s="69">
        <f>G12+G16+G14</f>
        <v>4356</v>
      </c>
      <c r="H11" s="70">
        <f t="shared" si="11"/>
        <v>1184</v>
      </c>
      <c r="I11" s="71">
        <f t="shared" si="12"/>
        <v>0.27180899908172634</v>
      </c>
      <c r="J11" s="72">
        <f>J12+J16+J14</f>
        <v>729</v>
      </c>
      <c r="K11" s="73">
        <f>K12+K16+K14</f>
        <v>748</v>
      </c>
      <c r="L11" s="74">
        <f t="shared" si="13"/>
        <v>-19</v>
      </c>
      <c r="M11" s="75">
        <f t="shared" si="14"/>
        <v>-2.5401069518716578E-2</v>
      </c>
      <c r="N11" s="76">
        <f>N12+N16+N14</f>
        <v>489</v>
      </c>
      <c r="O11" s="77">
        <f>O12+O16+O14</f>
        <v>618</v>
      </c>
      <c r="P11" s="78">
        <f t="shared" si="15"/>
        <v>-129</v>
      </c>
      <c r="Q11" s="292">
        <f t="shared" si="16"/>
        <v>-0.20873786407766989</v>
      </c>
      <c r="R11" s="136">
        <f>R12+R16+R14</f>
        <v>0</v>
      </c>
      <c r="S11" s="138">
        <f>S12+S16+S14</f>
        <v>617</v>
      </c>
      <c r="T11" s="139">
        <f t="shared" si="17"/>
        <v>-617</v>
      </c>
      <c r="U11" s="204">
        <f t="shared" si="18"/>
        <v>-1</v>
      </c>
      <c r="V11" s="300"/>
    </row>
    <row r="12" spans="1:22" ht="27.75" customHeight="1" x14ac:dyDescent="0.2">
      <c r="A12" s="192" t="s">
        <v>31</v>
      </c>
      <c r="B12" s="106">
        <f>B13</f>
        <v>8426</v>
      </c>
      <c r="C12" s="107">
        <f>C13</f>
        <v>8390</v>
      </c>
      <c r="D12" s="108">
        <f t="shared" ref="D12:D15" si="19">IF(ISERROR(B12-C12),"n/a",B12-C12)</f>
        <v>36</v>
      </c>
      <c r="E12" s="109">
        <f t="shared" ref="E12:E15" si="20">IF(ISERROR(D12/C12),"n/a",(D12/C12))</f>
        <v>4.2908224076281289E-3</v>
      </c>
      <c r="F12" s="194">
        <f>F13</f>
        <v>4692</v>
      </c>
      <c r="G12" s="195">
        <f>G13</f>
        <v>3930</v>
      </c>
      <c r="H12" s="110">
        <f t="shared" ref="H12:H15" si="21">IF(ISERROR(F12-G12),"n/a",F12-G12)</f>
        <v>762</v>
      </c>
      <c r="I12" s="111">
        <f t="shared" ref="I12:I15" si="22">IF(ISERROR(H12/G12),"n/a",(H12/G12))</f>
        <v>0.19389312977099238</v>
      </c>
      <c r="J12" s="196">
        <f>J13</f>
        <v>673</v>
      </c>
      <c r="K12" s="197">
        <f>K13</f>
        <v>726</v>
      </c>
      <c r="L12" s="112">
        <f t="shared" ref="L12:L15" si="23">IF(ISERROR(J12-K12),"n/a",J12-K12)</f>
        <v>-53</v>
      </c>
      <c r="M12" s="113">
        <f t="shared" ref="M12:M15" si="24">IF(ISERROR(L12/K12),"n/a",(L12/K12))</f>
        <v>-7.3002754820936641E-2</v>
      </c>
      <c r="N12" s="198">
        <f>N13</f>
        <v>475</v>
      </c>
      <c r="O12" s="199">
        <f>O13</f>
        <v>609</v>
      </c>
      <c r="P12" s="114">
        <f t="shared" ref="P12:P15" si="25">IF(ISERROR(N12-O12),"n/a",N12-O12)</f>
        <v>-134</v>
      </c>
      <c r="Q12" s="294">
        <f t="shared" ref="Q12:Q15" si="26">IF(ISERROR(P12/O12),"n/a",(P12/O12))</f>
        <v>-0.2200328407224959</v>
      </c>
      <c r="R12" s="200">
        <f>R13</f>
        <v>0</v>
      </c>
      <c r="S12" s="201">
        <f>S13</f>
        <v>608</v>
      </c>
      <c r="T12" s="142">
        <f t="shared" ref="T12:T15" si="27">IF(ISERROR(R12-S12),"n/a",R12-S12)</f>
        <v>-608</v>
      </c>
      <c r="U12" s="206">
        <f t="shared" ref="U12:U15" si="28">IF(ISERROR(T12/S12),"n/a",(T12/S12))</f>
        <v>-1</v>
      </c>
    </row>
    <row r="13" spans="1:22" customFormat="1" ht="12.75" customHeight="1" x14ac:dyDescent="0.2">
      <c r="A13" s="41" t="s">
        <v>20</v>
      </c>
      <c r="B13" s="311">
        <v>8426</v>
      </c>
      <c r="C13" s="312">
        <v>8390</v>
      </c>
      <c r="D13" s="120">
        <f t="shared" si="19"/>
        <v>36</v>
      </c>
      <c r="E13" s="321">
        <f t="shared" si="20"/>
        <v>4.2908224076281289E-3</v>
      </c>
      <c r="F13" s="313">
        <v>4692</v>
      </c>
      <c r="G13" s="314">
        <v>3930</v>
      </c>
      <c r="H13" s="124">
        <f t="shared" si="21"/>
        <v>762</v>
      </c>
      <c r="I13" s="125">
        <f t="shared" si="22"/>
        <v>0.19389312977099238</v>
      </c>
      <c r="J13" s="315">
        <v>673</v>
      </c>
      <c r="K13" s="316">
        <v>726</v>
      </c>
      <c r="L13" s="128">
        <f t="shared" si="23"/>
        <v>-53</v>
      </c>
      <c r="M13" s="129">
        <f t="shared" si="24"/>
        <v>-7.3002754820936641E-2</v>
      </c>
      <c r="N13" s="317">
        <v>475</v>
      </c>
      <c r="O13" s="318">
        <v>609</v>
      </c>
      <c r="P13" s="145">
        <f t="shared" si="25"/>
        <v>-134</v>
      </c>
      <c r="Q13" s="295">
        <f t="shared" si="26"/>
        <v>-0.2200328407224959</v>
      </c>
      <c r="R13" s="319">
        <v>0</v>
      </c>
      <c r="S13" s="320">
        <v>608</v>
      </c>
      <c r="T13" s="148">
        <f t="shared" si="27"/>
        <v>-608</v>
      </c>
      <c r="U13" s="207">
        <f t="shared" si="28"/>
        <v>-1</v>
      </c>
    </row>
    <row r="14" spans="1:22" ht="27.75" customHeight="1" x14ac:dyDescent="0.2">
      <c r="A14" s="193" t="s">
        <v>30</v>
      </c>
      <c r="B14" s="106">
        <f>B15</f>
        <v>803</v>
      </c>
      <c r="C14" s="107">
        <f>C15</f>
        <v>847</v>
      </c>
      <c r="D14" s="108">
        <f t="shared" si="19"/>
        <v>-44</v>
      </c>
      <c r="E14" s="109">
        <f t="shared" si="20"/>
        <v>-5.1948051948051951E-2</v>
      </c>
      <c r="F14" s="194">
        <f>F15</f>
        <v>612</v>
      </c>
      <c r="G14" s="195">
        <f>G15</f>
        <v>285</v>
      </c>
      <c r="H14" s="110">
        <f t="shared" si="21"/>
        <v>327</v>
      </c>
      <c r="I14" s="111">
        <f t="shared" si="22"/>
        <v>1.1473684210526316</v>
      </c>
      <c r="J14" s="196">
        <f>J15</f>
        <v>43</v>
      </c>
      <c r="K14" s="197">
        <f>K15</f>
        <v>16</v>
      </c>
      <c r="L14" s="112">
        <f t="shared" si="23"/>
        <v>27</v>
      </c>
      <c r="M14" s="113">
        <f t="shared" si="24"/>
        <v>1.6875</v>
      </c>
      <c r="N14" s="198">
        <f>N15</f>
        <v>10</v>
      </c>
      <c r="O14" s="199">
        <f>O15</f>
        <v>4</v>
      </c>
      <c r="P14" s="114">
        <f t="shared" si="25"/>
        <v>6</v>
      </c>
      <c r="Q14" s="294">
        <f t="shared" si="26"/>
        <v>1.5</v>
      </c>
      <c r="R14" s="200">
        <f>R15</f>
        <v>0</v>
      </c>
      <c r="S14" s="201">
        <f>S15</f>
        <v>4</v>
      </c>
      <c r="T14" s="142">
        <f t="shared" si="27"/>
        <v>-4</v>
      </c>
      <c r="U14" s="206">
        <f t="shared" si="28"/>
        <v>-1</v>
      </c>
    </row>
    <row r="15" spans="1:22" s="82" customFormat="1" x14ac:dyDescent="0.2">
      <c r="A15" s="41" t="s">
        <v>20</v>
      </c>
      <c r="B15" s="118">
        <v>803</v>
      </c>
      <c r="C15" s="119">
        <v>847</v>
      </c>
      <c r="D15" s="120">
        <f t="shared" si="19"/>
        <v>-44</v>
      </c>
      <c r="E15" s="121">
        <f t="shared" si="20"/>
        <v>-5.1948051948051951E-2</v>
      </c>
      <c r="F15" s="122">
        <v>612</v>
      </c>
      <c r="G15" s="123">
        <v>285</v>
      </c>
      <c r="H15" s="124">
        <f t="shared" si="21"/>
        <v>327</v>
      </c>
      <c r="I15" s="125">
        <f t="shared" si="22"/>
        <v>1.1473684210526316</v>
      </c>
      <c r="J15" s="126">
        <v>43</v>
      </c>
      <c r="K15" s="127">
        <v>16</v>
      </c>
      <c r="L15" s="128">
        <f t="shared" si="23"/>
        <v>27</v>
      </c>
      <c r="M15" s="129">
        <f t="shared" si="24"/>
        <v>1.6875</v>
      </c>
      <c r="N15" s="143">
        <v>10</v>
      </c>
      <c r="O15" s="144">
        <v>4</v>
      </c>
      <c r="P15" s="145">
        <f t="shared" si="25"/>
        <v>6</v>
      </c>
      <c r="Q15" s="295">
        <f t="shared" si="26"/>
        <v>1.5</v>
      </c>
      <c r="R15" s="146">
        <v>0</v>
      </c>
      <c r="S15" s="147">
        <v>4</v>
      </c>
      <c r="T15" s="148">
        <f t="shared" si="27"/>
        <v>-4</v>
      </c>
      <c r="U15" s="207">
        <f t="shared" si="28"/>
        <v>-1</v>
      </c>
      <c r="V15" s="301"/>
    </row>
    <row r="16" spans="1:22" ht="27.75" customHeight="1" x14ac:dyDescent="0.2">
      <c r="A16" s="193" t="s">
        <v>33</v>
      </c>
      <c r="B16" s="106">
        <f>B17</f>
        <v>291</v>
      </c>
      <c r="C16" s="107">
        <f>C17</f>
        <v>293</v>
      </c>
      <c r="D16" s="108">
        <f t="shared" si="9"/>
        <v>-2</v>
      </c>
      <c r="E16" s="109">
        <f t="shared" si="10"/>
        <v>-6.8259385665529011E-3</v>
      </c>
      <c r="F16" s="194">
        <f>F17</f>
        <v>236</v>
      </c>
      <c r="G16" s="195">
        <f>G17</f>
        <v>141</v>
      </c>
      <c r="H16" s="110">
        <f t="shared" si="11"/>
        <v>95</v>
      </c>
      <c r="I16" s="111">
        <f t="shared" si="12"/>
        <v>0.67375886524822692</v>
      </c>
      <c r="J16" s="196">
        <f>J17</f>
        <v>13</v>
      </c>
      <c r="K16" s="197">
        <f>K17</f>
        <v>6</v>
      </c>
      <c r="L16" s="112">
        <f t="shared" si="13"/>
        <v>7</v>
      </c>
      <c r="M16" s="113">
        <f t="shared" si="14"/>
        <v>1.1666666666666667</v>
      </c>
      <c r="N16" s="198">
        <f>N17</f>
        <v>4</v>
      </c>
      <c r="O16" s="199">
        <f>O17</f>
        <v>5</v>
      </c>
      <c r="P16" s="114">
        <f t="shared" si="15"/>
        <v>-1</v>
      </c>
      <c r="Q16" s="294">
        <f t="shared" si="16"/>
        <v>-0.2</v>
      </c>
      <c r="R16" s="200">
        <f>R17</f>
        <v>0</v>
      </c>
      <c r="S16" s="201">
        <f>S17</f>
        <v>5</v>
      </c>
      <c r="T16" s="142">
        <f t="shared" si="17"/>
        <v>-5</v>
      </c>
      <c r="U16" s="206">
        <f t="shared" si="18"/>
        <v>-1</v>
      </c>
    </row>
    <row r="17" spans="1:22" s="82" customFormat="1" ht="13.5" thickBot="1" x14ac:dyDescent="0.25">
      <c r="A17" s="41" t="s">
        <v>20</v>
      </c>
      <c r="B17" s="118">
        <v>291</v>
      </c>
      <c r="C17" s="119">
        <v>293</v>
      </c>
      <c r="D17" s="120">
        <f t="shared" si="9"/>
        <v>-2</v>
      </c>
      <c r="E17" s="121">
        <f t="shared" si="10"/>
        <v>-6.8259385665529011E-3</v>
      </c>
      <c r="F17" s="122">
        <v>236</v>
      </c>
      <c r="G17" s="123">
        <v>141</v>
      </c>
      <c r="H17" s="124">
        <f t="shared" si="11"/>
        <v>95</v>
      </c>
      <c r="I17" s="125">
        <f t="shared" si="12"/>
        <v>0.67375886524822692</v>
      </c>
      <c r="J17" s="126">
        <v>13</v>
      </c>
      <c r="K17" s="127">
        <v>6</v>
      </c>
      <c r="L17" s="128">
        <f t="shared" si="13"/>
        <v>7</v>
      </c>
      <c r="M17" s="129">
        <f t="shared" si="14"/>
        <v>1.1666666666666667</v>
      </c>
      <c r="N17" s="143">
        <v>4</v>
      </c>
      <c r="O17" s="144">
        <v>5</v>
      </c>
      <c r="P17" s="145">
        <f t="shared" si="15"/>
        <v>-1</v>
      </c>
      <c r="Q17" s="295">
        <f t="shared" si="16"/>
        <v>-0.2</v>
      </c>
      <c r="R17" s="146">
        <v>0</v>
      </c>
      <c r="S17" s="147">
        <v>5</v>
      </c>
      <c r="T17" s="148">
        <f t="shared" si="17"/>
        <v>-5</v>
      </c>
      <c r="U17" s="207">
        <f t="shared" si="18"/>
        <v>-1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2676</v>
      </c>
      <c r="C18" s="65">
        <f>C19+C22+C24</f>
        <v>2388</v>
      </c>
      <c r="D18" s="66">
        <f t="shared" si="9"/>
        <v>288</v>
      </c>
      <c r="E18" s="67">
        <f t="shared" si="10"/>
        <v>0.12060301507537688</v>
      </c>
      <c r="F18" s="68">
        <f>F19+F24+F22</f>
        <v>1104</v>
      </c>
      <c r="G18" s="69">
        <f>G19+G24+G22</f>
        <v>991</v>
      </c>
      <c r="H18" s="70">
        <f t="shared" si="11"/>
        <v>113</v>
      </c>
      <c r="I18" s="71">
        <f t="shared" si="12"/>
        <v>0.11402623612512613</v>
      </c>
      <c r="J18" s="72">
        <f>J19+J24+J22</f>
        <v>316</v>
      </c>
      <c r="K18" s="73">
        <f>K19+K24+K22</f>
        <v>285</v>
      </c>
      <c r="L18" s="74">
        <f t="shared" si="13"/>
        <v>31</v>
      </c>
      <c r="M18" s="75">
        <f t="shared" si="14"/>
        <v>0.10877192982456141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2421</v>
      </c>
      <c r="C19" s="258">
        <f>SUM(C20:C21)</f>
        <v>2052</v>
      </c>
      <c r="D19" s="247">
        <f t="shared" si="9"/>
        <v>369</v>
      </c>
      <c r="E19" s="248">
        <f t="shared" si="10"/>
        <v>0.17982456140350878</v>
      </c>
      <c r="F19" s="259">
        <f>SUM(F20:F21)</f>
        <v>986</v>
      </c>
      <c r="G19" s="260">
        <f>SUM(G20:G21)</f>
        <v>843</v>
      </c>
      <c r="H19" s="261">
        <f t="shared" si="11"/>
        <v>143</v>
      </c>
      <c r="I19" s="262">
        <f t="shared" si="12"/>
        <v>0.16963226571767498</v>
      </c>
      <c r="J19" s="263">
        <f>SUM(J20:J21)</f>
        <v>287</v>
      </c>
      <c r="K19" s="264">
        <f>SUM(K20:K21)</f>
        <v>241</v>
      </c>
      <c r="L19" s="265">
        <f t="shared" si="13"/>
        <v>46</v>
      </c>
      <c r="M19" s="266">
        <f t="shared" si="14"/>
        <v>0.1908713692946058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2297</v>
      </c>
      <c r="C20" s="119">
        <v>1990</v>
      </c>
      <c r="D20" s="202">
        <f t="shared" si="9"/>
        <v>307</v>
      </c>
      <c r="E20" s="267">
        <f t="shared" si="10"/>
        <v>0.15427135678391959</v>
      </c>
      <c r="F20" s="122">
        <v>960</v>
      </c>
      <c r="G20" s="123">
        <v>829</v>
      </c>
      <c r="H20" s="124">
        <f>IF(ISERROR(F20-G20),"n/a",F20-G20)</f>
        <v>131</v>
      </c>
      <c r="I20" s="125">
        <f>IF(ISERROR(H20/G20),"n/a",(H20/G20))</f>
        <v>0.158021712907117</v>
      </c>
      <c r="J20" s="126">
        <v>280</v>
      </c>
      <c r="K20" s="127">
        <v>235</v>
      </c>
      <c r="L20" s="128">
        <f>IF(ISERROR(J20-K20),"n/a",J20-K20)</f>
        <v>45</v>
      </c>
      <c r="M20" s="129">
        <f>IF(ISERROR(L20/K20),"n/a",(L20/K20))</f>
        <v>0.19148936170212766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124</v>
      </c>
      <c r="C21" s="119">
        <v>62</v>
      </c>
      <c r="D21" s="229">
        <f t="shared" si="9"/>
        <v>62</v>
      </c>
      <c r="E21" s="230">
        <f t="shared" si="10"/>
        <v>1</v>
      </c>
      <c r="F21" s="122">
        <v>26</v>
      </c>
      <c r="G21" s="123">
        <v>14</v>
      </c>
      <c r="H21" s="124">
        <f>IF(ISERROR(F21-G21),"n/a",F21-G21)</f>
        <v>12</v>
      </c>
      <c r="I21" s="125">
        <f>IF(ISERROR(H21/G21),"n/a",(H21/G21))</f>
        <v>0.8571428571428571</v>
      </c>
      <c r="J21" s="126">
        <v>7</v>
      </c>
      <c r="K21" s="127">
        <v>6</v>
      </c>
      <c r="L21" s="128">
        <f>IF(ISERROR(J21-K21),"n/a",J21-K21)</f>
        <v>1</v>
      </c>
      <c r="M21" s="129">
        <f>IF(ISERROR(L21/K21),"n/a",(L21/K21))</f>
        <v>0.16666666666666666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229</v>
      </c>
      <c r="C22" s="107">
        <f>C23</f>
        <v>300</v>
      </c>
      <c r="D22" s="108">
        <f>IF(ISERROR(B22-C22),"n/a",B22-C22)</f>
        <v>-71</v>
      </c>
      <c r="E22" s="109">
        <f>IF(ISERROR(D22/C22),"n/a",(D22/C22))</f>
        <v>-0.23666666666666666</v>
      </c>
      <c r="F22" s="194">
        <f>F23</f>
        <v>112</v>
      </c>
      <c r="G22" s="195">
        <f>G23</f>
        <v>141</v>
      </c>
      <c r="H22" s="110">
        <f>IF(ISERROR(F22-G22),"n/a",F22-G22)</f>
        <v>-29</v>
      </c>
      <c r="I22" s="111">
        <f>IF(ISERROR(H22/G22),"n/a",(H22/G22))</f>
        <v>-0.20567375886524822</v>
      </c>
      <c r="J22" s="196">
        <f>J23</f>
        <v>27</v>
      </c>
      <c r="K22" s="197">
        <f>K23</f>
        <v>42</v>
      </c>
      <c r="L22" s="112">
        <f>IF(ISERROR(J22-K22),"n/a",J22-K22)</f>
        <v>-15</v>
      </c>
      <c r="M22" s="113">
        <f>IF(ISERROR(L22/K22),"n/a",(L22/K22))</f>
        <v>-0.35714285714285715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229</v>
      </c>
      <c r="C23" s="119">
        <v>300</v>
      </c>
      <c r="D23" s="108">
        <f>IF(ISERROR(B23-C23),"n/a",B23-C23)</f>
        <v>-71</v>
      </c>
      <c r="E23" s="121">
        <f>IF(ISERROR(D23/C23),"n/a",(D23/C23))</f>
        <v>-0.23666666666666666</v>
      </c>
      <c r="F23" s="122">
        <v>112</v>
      </c>
      <c r="G23" s="123">
        <v>141</v>
      </c>
      <c r="H23" s="124">
        <f>IF(ISERROR(F23-G23),"n/a",F23-G23)</f>
        <v>-29</v>
      </c>
      <c r="I23" s="125">
        <f>IF(ISERROR(H23/G23),"n/a",(H23/G23))</f>
        <v>-0.20567375886524822</v>
      </c>
      <c r="J23" s="126">
        <v>27</v>
      </c>
      <c r="K23" s="127">
        <v>42</v>
      </c>
      <c r="L23" s="128">
        <f>IF(ISERROR(J23-K23),"n/a",J23-K23)</f>
        <v>-15</v>
      </c>
      <c r="M23" s="129">
        <f>IF(ISERROR(L23/K23),"n/a",(L23/K23))</f>
        <v>-0.35714285714285715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26</v>
      </c>
      <c r="C24" s="107">
        <f>C25</f>
        <v>36</v>
      </c>
      <c r="D24" s="229">
        <f t="shared" si="9"/>
        <v>-10</v>
      </c>
      <c r="E24" s="109">
        <f t="shared" si="10"/>
        <v>-0.27777777777777779</v>
      </c>
      <c r="F24" s="194">
        <f>F25</f>
        <v>6</v>
      </c>
      <c r="G24" s="195">
        <f>G25</f>
        <v>7</v>
      </c>
      <c r="H24" s="110">
        <f t="shared" si="11"/>
        <v>-1</v>
      </c>
      <c r="I24" s="111">
        <f t="shared" si="12"/>
        <v>-0.14285714285714285</v>
      </c>
      <c r="J24" s="196">
        <f>J25</f>
        <v>2</v>
      </c>
      <c r="K24" s="197">
        <f>K25</f>
        <v>2</v>
      </c>
      <c r="L24" s="112">
        <f t="shared" si="13"/>
        <v>0</v>
      </c>
      <c r="M24" s="113">
        <f t="shared" si="14"/>
        <v>0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26</v>
      </c>
      <c r="C25" s="119">
        <v>36</v>
      </c>
      <c r="D25" s="120">
        <f t="shared" si="9"/>
        <v>-10</v>
      </c>
      <c r="E25" s="121">
        <f t="shared" si="10"/>
        <v>-0.27777777777777779</v>
      </c>
      <c r="F25" s="122">
        <v>6</v>
      </c>
      <c r="G25" s="123">
        <v>7</v>
      </c>
      <c r="H25" s="124">
        <v>0</v>
      </c>
      <c r="I25" s="125">
        <f t="shared" si="12"/>
        <v>0</v>
      </c>
      <c r="J25" s="126">
        <v>2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31011</v>
      </c>
      <c r="C26" s="65">
        <f>C27+C34</f>
        <v>29055</v>
      </c>
      <c r="D26" s="66">
        <f t="shared" ref="D26:D33" si="33">IF(ISERROR(B26-C26),"n/a",B26-C26)</f>
        <v>1956</v>
      </c>
      <c r="E26" s="67">
        <f t="shared" ref="E26:E33" si="34">IF(ISERROR(D26/C26),"n/a",(D26/C26))</f>
        <v>6.7320598864223022E-2</v>
      </c>
      <c r="F26" s="68">
        <f>F27+F34</f>
        <v>21312</v>
      </c>
      <c r="G26" s="69">
        <f>G27+G34</f>
        <v>18974</v>
      </c>
      <c r="H26" s="70">
        <f t="shared" ref="H26:H33" si="35">IF(ISERROR(F26-G26),"n/a",F26-G26)</f>
        <v>2338</v>
      </c>
      <c r="I26" s="71">
        <f t="shared" ref="I26:I33" si="36">IF(ISERROR(H26/G26),"n/a",(H26/G26))</f>
        <v>0.12322125013175925</v>
      </c>
      <c r="J26" s="72">
        <f>J27+J34</f>
        <v>3885</v>
      </c>
      <c r="K26" s="73">
        <f>K27+K34</f>
        <v>3818</v>
      </c>
      <c r="L26" s="74">
        <f t="shared" ref="L26:L33" si="37">IF(ISERROR(J26-K26),"n/a",J26-K26)</f>
        <v>67</v>
      </c>
      <c r="M26" s="75">
        <f t="shared" ref="M26:M33" si="38">IF(ISERROR(L26/K26),"n/a",(L26/K26))</f>
        <v>1.7548454688318491E-2</v>
      </c>
      <c r="N26" s="76">
        <f>N27+N34</f>
        <v>1474</v>
      </c>
      <c r="O26" s="77">
        <f>O27+O34</f>
        <v>1928</v>
      </c>
      <c r="P26" s="78">
        <f t="shared" ref="P26:P33" si="39">IF(ISERROR(N26-O26),"n/a",N26-O26)</f>
        <v>-454</v>
      </c>
      <c r="Q26" s="292">
        <f t="shared" ref="Q26:Q33" si="40">IF(ISERROR(P26/O26),"n/a",(P26/O26))</f>
        <v>-0.23547717842323651</v>
      </c>
      <c r="R26" s="136">
        <f>R27+R34</f>
        <v>0</v>
      </c>
      <c r="S26" s="138">
        <f>S27+S34</f>
        <v>1928</v>
      </c>
      <c r="T26" s="139">
        <f t="shared" ref="T26:T33" si="41">IF(ISERROR(R26-S26),"n/a",R26-S26)</f>
        <v>-1928</v>
      </c>
      <c r="U26" s="204">
        <f t="shared" ref="U26:U33" si="42">IF(ISERROR(T26/S26),"n/a",(T26/S26))</f>
        <v>-1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24321</v>
      </c>
      <c r="C27" s="65">
        <f>C28+C32+C30</f>
        <v>23062</v>
      </c>
      <c r="D27" s="66">
        <f t="shared" si="33"/>
        <v>1259</v>
      </c>
      <c r="E27" s="67">
        <f t="shared" si="34"/>
        <v>5.4591969473592926E-2</v>
      </c>
      <c r="F27" s="68">
        <f>F28+F32+F30</f>
        <v>15843</v>
      </c>
      <c r="G27" s="69">
        <f>G28+G32+G30</f>
        <v>13890</v>
      </c>
      <c r="H27" s="70">
        <f t="shared" si="35"/>
        <v>1953</v>
      </c>
      <c r="I27" s="71">
        <f t="shared" si="36"/>
        <v>0.14060475161987041</v>
      </c>
      <c r="J27" s="72">
        <f>J28+J32+J30</f>
        <v>2572</v>
      </c>
      <c r="K27" s="73">
        <f>K28+K32+K30</f>
        <v>2504</v>
      </c>
      <c r="L27" s="74">
        <f t="shared" si="37"/>
        <v>68</v>
      </c>
      <c r="M27" s="75">
        <f t="shared" si="38"/>
        <v>2.7156549520766772E-2</v>
      </c>
      <c r="N27" s="76">
        <f>N28+N32+N30</f>
        <v>1474</v>
      </c>
      <c r="O27" s="77">
        <f>O28+O32+O30</f>
        <v>1920</v>
      </c>
      <c r="P27" s="78">
        <f t="shared" si="39"/>
        <v>-446</v>
      </c>
      <c r="Q27" s="292">
        <f t="shared" si="40"/>
        <v>-0.23229166666666667</v>
      </c>
      <c r="R27" s="136">
        <f>R28+R32+R30</f>
        <v>0</v>
      </c>
      <c r="S27" s="138">
        <f>S28+S32+S30</f>
        <v>1920</v>
      </c>
      <c r="T27" s="139">
        <f t="shared" si="41"/>
        <v>-1920</v>
      </c>
      <c r="U27" s="204">
        <f t="shared" si="42"/>
        <v>-1</v>
      </c>
      <c r="V27" s="300"/>
    </row>
    <row r="28" spans="1:22" ht="27.75" customHeight="1" x14ac:dyDescent="0.2">
      <c r="A28" s="192" t="s">
        <v>31</v>
      </c>
      <c r="B28" s="106">
        <f>B29</f>
        <v>20788</v>
      </c>
      <c r="C28" s="107">
        <f>C29</f>
        <v>19643</v>
      </c>
      <c r="D28" s="108">
        <f t="shared" ref="D28" si="43">IF(ISERROR(B28-C28),"n/a",B28-C28)</f>
        <v>1145</v>
      </c>
      <c r="E28" s="109">
        <f t="shared" ref="E28" si="44">IF(ISERROR(D28/C28),"n/a",(D28/C28))</f>
        <v>5.829048516010793E-2</v>
      </c>
      <c r="F28" s="194">
        <f>F29</f>
        <v>13373</v>
      </c>
      <c r="G28" s="195">
        <f>G29</f>
        <v>11491</v>
      </c>
      <c r="H28" s="110">
        <f t="shared" ref="H28" si="45">IF(ISERROR(F28-G28),"n/a",F28-G28)</f>
        <v>1882</v>
      </c>
      <c r="I28" s="111">
        <f t="shared" ref="I28" si="46">IF(ISERROR(H28/G28),"n/a",(H28/G28))</f>
        <v>0.16378034983900444</v>
      </c>
      <c r="J28" s="196">
        <f>J29</f>
        <v>2451</v>
      </c>
      <c r="K28" s="197">
        <f>K29</f>
        <v>2321</v>
      </c>
      <c r="L28" s="112">
        <f t="shared" ref="L28" si="47">IF(ISERROR(J28-K28),"n/a",J28-K28)</f>
        <v>130</v>
      </c>
      <c r="M28" s="113">
        <f t="shared" ref="M28" si="48">IF(ISERROR(L28/K28),"n/a",(L28/K28))</f>
        <v>5.6010340370529946E-2</v>
      </c>
      <c r="N28" s="198">
        <f>N29</f>
        <v>1434</v>
      </c>
      <c r="O28" s="199">
        <f>O29</f>
        <v>1762</v>
      </c>
      <c r="P28" s="114">
        <f t="shared" ref="P28" si="49">IF(ISERROR(N28-O28),"n/a",N28-O28)</f>
        <v>-328</v>
      </c>
      <c r="Q28" s="294">
        <f t="shared" ref="Q28" si="50">IF(ISERROR(P28/O28),"n/a",(P28/O28))</f>
        <v>-0.18615209988649262</v>
      </c>
      <c r="R28" s="200">
        <f>R29</f>
        <v>0</v>
      </c>
      <c r="S28" s="201">
        <f>S29</f>
        <v>1762</v>
      </c>
      <c r="T28" s="142">
        <f t="shared" ref="T28" si="51">IF(ISERROR(R28-S28),"n/a",R28-S28)</f>
        <v>-1762</v>
      </c>
      <c r="U28" s="206">
        <f t="shared" ref="U28" si="52">IF(ISERROR(T28/S28),"n/a",(T28/S28))</f>
        <v>-1</v>
      </c>
    </row>
    <row r="29" spans="1:22" ht="12.75" customHeight="1" x14ac:dyDescent="0.2">
      <c r="A29" s="41" t="s">
        <v>20</v>
      </c>
      <c r="B29" s="268">
        <v>20788</v>
      </c>
      <c r="C29" s="269">
        <v>19643</v>
      </c>
      <c r="D29" s="270">
        <f t="shared" ref="D29" si="53">IF(ISERROR(B29-C29),"n/a",B29-C29)</f>
        <v>1145</v>
      </c>
      <c r="E29" s="271">
        <f t="shared" ref="E29" si="54">IF(ISERROR(D29/C29),"n/a",(D29/C29))</f>
        <v>5.829048516010793E-2</v>
      </c>
      <c r="F29" s="272">
        <v>13373</v>
      </c>
      <c r="G29" s="273">
        <v>11491</v>
      </c>
      <c r="H29" s="274">
        <f t="shared" ref="H29" si="55">IF(ISERROR(F29-G29),"n/a",F29-G29)</f>
        <v>1882</v>
      </c>
      <c r="I29" s="275">
        <f t="shared" ref="I29" si="56">IF(ISERROR(H29/G29),"n/a",(H29/G29))</f>
        <v>0.16378034983900444</v>
      </c>
      <c r="J29" s="276">
        <v>2451</v>
      </c>
      <c r="K29" s="277">
        <v>2321</v>
      </c>
      <c r="L29" s="278">
        <f t="shared" ref="L29" si="57">IF(ISERROR(J29-K29),"n/a",J29-K29)</f>
        <v>130</v>
      </c>
      <c r="M29" s="279">
        <f t="shared" ref="M29" si="58">IF(ISERROR(L29/K29),"n/a",(L29/K29))</f>
        <v>5.6010340370529946E-2</v>
      </c>
      <c r="N29" s="309">
        <v>1434</v>
      </c>
      <c r="O29" s="322">
        <v>1762</v>
      </c>
      <c r="P29" s="323">
        <f t="shared" ref="P29" si="59">IF(ISERROR(N29-O29),"n/a",N29-O29)</f>
        <v>-328</v>
      </c>
      <c r="Q29" s="324">
        <f t="shared" ref="Q29" si="60">IF(ISERROR(P29/O29),"n/a",(P29/O29))</f>
        <v>-0.18615209988649262</v>
      </c>
      <c r="R29" s="310">
        <v>0</v>
      </c>
      <c r="S29" s="325">
        <v>1762</v>
      </c>
      <c r="T29" s="326">
        <f t="shared" ref="T29" si="61">IF(ISERROR(R29-S29),"n/a",R29-S29)</f>
        <v>-1762</v>
      </c>
      <c r="U29" s="327">
        <f t="shared" ref="U29" si="62">IF(ISERROR(T29/S29),"n/a",(T29/S29))</f>
        <v>-1</v>
      </c>
    </row>
    <row r="30" spans="1:22" ht="27.75" customHeight="1" x14ac:dyDescent="0.2">
      <c r="A30" s="193" t="s">
        <v>30</v>
      </c>
      <c r="B30" s="106">
        <f>B31</f>
        <v>2711</v>
      </c>
      <c r="C30" s="107">
        <f>C31</f>
        <v>2721</v>
      </c>
      <c r="D30" s="108">
        <f t="shared" si="33"/>
        <v>-10</v>
      </c>
      <c r="E30" s="109">
        <f t="shared" si="34"/>
        <v>-3.6751194413818448E-3</v>
      </c>
      <c r="F30" s="194">
        <f>F31</f>
        <v>1868</v>
      </c>
      <c r="G30" s="195">
        <f>G31</f>
        <v>1843</v>
      </c>
      <c r="H30" s="110">
        <f t="shared" si="35"/>
        <v>25</v>
      </c>
      <c r="I30" s="111">
        <f t="shared" si="36"/>
        <v>1.3564839934888768E-2</v>
      </c>
      <c r="J30" s="196">
        <f>J31</f>
        <v>100</v>
      </c>
      <c r="K30" s="197">
        <f>K31</f>
        <v>154</v>
      </c>
      <c r="L30" s="112">
        <f t="shared" si="37"/>
        <v>-54</v>
      </c>
      <c r="M30" s="113">
        <f t="shared" si="38"/>
        <v>-0.35064935064935066</v>
      </c>
      <c r="N30" s="198">
        <f>N31</f>
        <v>31</v>
      </c>
      <c r="O30" s="199">
        <f>O31</f>
        <v>144</v>
      </c>
      <c r="P30" s="114">
        <f t="shared" si="39"/>
        <v>-113</v>
      </c>
      <c r="Q30" s="294">
        <f t="shared" si="40"/>
        <v>-0.78472222222222221</v>
      </c>
      <c r="R30" s="200">
        <f>R31</f>
        <v>0</v>
      </c>
      <c r="S30" s="201">
        <f>S31</f>
        <v>144</v>
      </c>
      <c r="T30" s="142">
        <f t="shared" si="41"/>
        <v>-144</v>
      </c>
      <c r="U30" s="206">
        <f t="shared" si="42"/>
        <v>-1</v>
      </c>
    </row>
    <row r="31" spans="1:22" s="82" customFormat="1" x14ac:dyDescent="0.2">
      <c r="A31" s="41" t="s">
        <v>20</v>
      </c>
      <c r="B31" s="118">
        <v>2711</v>
      </c>
      <c r="C31" s="119">
        <v>2721</v>
      </c>
      <c r="D31" s="120">
        <f t="shared" si="33"/>
        <v>-10</v>
      </c>
      <c r="E31" s="121">
        <f t="shared" si="34"/>
        <v>-3.6751194413818448E-3</v>
      </c>
      <c r="F31" s="122">
        <v>1868</v>
      </c>
      <c r="G31" s="123">
        <v>1843</v>
      </c>
      <c r="H31" s="124">
        <f t="shared" si="35"/>
        <v>25</v>
      </c>
      <c r="I31" s="125">
        <f t="shared" si="36"/>
        <v>1.3564839934888768E-2</v>
      </c>
      <c r="J31" s="126">
        <v>100</v>
      </c>
      <c r="K31" s="127">
        <v>154</v>
      </c>
      <c r="L31" s="128">
        <f t="shared" si="37"/>
        <v>-54</v>
      </c>
      <c r="M31" s="129">
        <f t="shared" si="38"/>
        <v>-0.35064935064935066</v>
      </c>
      <c r="N31" s="143">
        <v>31</v>
      </c>
      <c r="O31" s="144">
        <v>144</v>
      </c>
      <c r="P31" s="145">
        <f t="shared" si="39"/>
        <v>-113</v>
      </c>
      <c r="Q31" s="295">
        <f t="shared" si="40"/>
        <v>-0.78472222222222221</v>
      </c>
      <c r="R31" s="146">
        <v>0</v>
      </c>
      <c r="S31" s="147">
        <v>144</v>
      </c>
      <c r="T31" s="148">
        <f t="shared" si="41"/>
        <v>-144</v>
      </c>
      <c r="U31" s="207">
        <f t="shared" si="42"/>
        <v>-1</v>
      </c>
      <c r="V31" s="301"/>
    </row>
    <row r="32" spans="1:22" ht="27.75" customHeight="1" x14ac:dyDescent="0.2">
      <c r="A32" s="193" t="s">
        <v>33</v>
      </c>
      <c r="B32" s="106">
        <f>B33</f>
        <v>822</v>
      </c>
      <c r="C32" s="107">
        <f>C33</f>
        <v>698</v>
      </c>
      <c r="D32" s="108">
        <f t="shared" si="33"/>
        <v>124</v>
      </c>
      <c r="E32" s="109">
        <f t="shared" si="34"/>
        <v>0.17765042979942694</v>
      </c>
      <c r="F32" s="194">
        <f>F33</f>
        <v>602</v>
      </c>
      <c r="G32" s="195">
        <f>G33</f>
        <v>556</v>
      </c>
      <c r="H32" s="110">
        <f t="shared" si="35"/>
        <v>46</v>
      </c>
      <c r="I32" s="111">
        <f t="shared" si="36"/>
        <v>8.2733812949640287E-2</v>
      </c>
      <c r="J32" s="196">
        <f>J33</f>
        <v>21</v>
      </c>
      <c r="K32" s="197">
        <f>K33</f>
        <v>29</v>
      </c>
      <c r="L32" s="112">
        <f t="shared" si="37"/>
        <v>-8</v>
      </c>
      <c r="M32" s="113">
        <f t="shared" si="38"/>
        <v>-0.27586206896551724</v>
      </c>
      <c r="N32" s="198">
        <f>N33</f>
        <v>9</v>
      </c>
      <c r="O32" s="199">
        <f>O33</f>
        <v>14</v>
      </c>
      <c r="P32" s="114">
        <f t="shared" si="39"/>
        <v>-5</v>
      </c>
      <c r="Q32" s="294">
        <f t="shared" si="40"/>
        <v>-0.35714285714285715</v>
      </c>
      <c r="R32" s="200">
        <f>R33</f>
        <v>0</v>
      </c>
      <c r="S32" s="201">
        <f>S33</f>
        <v>14</v>
      </c>
      <c r="T32" s="142">
        <f t="shared" si="41"/>
        <v>-14</v>
      </c>
      <c r="U32" s="206">
        <f t="shared" si="42"/>
        <v>-1</v>
      </c>
    </row>
    <row r="33" spans="1:22" s="82" customFormat="1" ht="13.5" thickBot="1" x14ac:dyDescent="0.25">
      <c r="A33" s="41" t="s">
        <v>20</v>
      </c>
      <c r="B33" s="118">
        <v>822</v>
      </c>
      <c r="C33" s="119">
        <v>698</v>
      </c>
      <c r="D33" s="120">
        <f t="shared" si="33"/>
        <v>124</v>
      </c>
      <c r="E33" s="121">
        <f t="shared" si="34"/>
        <v>0.17765042979942694</v>
      </c>
      <c r="F33" s="122">
        <v>602</v>
      </c>
      <c r="G33" s="123">
        <v>556</v>
      </c>
      <c r="H33" s="124">
        <f t="shared" si="35"/>
        <v>46</v>
      </c>
      <c r="I33" s="125">
        <f t="shared" si="36"/>
        <v>8.2733812949640287E-2</v>
      </c>
      <c r="J33" s="126">
        <v>21</v>
      </c>
      <c r="K33" s="127">
        <v>29</v>
      </c>
      <c r="L33" s="128">
        <f t="shared" si="37"/>
        <v>-8</v>
      </c>
      <c r="M33" s="129">
        <f t="shared" si="38"/>
        <v>-0.27586206896551724</v>
      </c>
      <c r="N33" s="143">
        <v>9</v>
      </c>
      <c r="O33" s="144">
        <v>14</v>
      </c>
      <c r="P33" s="145">
        <f t="shared" si="39"/>
        <v>-5</v>
      </c>
      <c r="Q33" s="295">
        <f t="shared" si="40"/>
        <v>-0.35714285714285715</v>
      </c>
      <c r="R33" s="146">
        <v>0</v>
      </c>
      <c r="S33" s="147">
        <v>14</v>
      </c>
      <c r="T33" s="148">
        <f t="shared" si="41"/>
        <v>-14</v>
      </c>
      <c r="U33" s="207">
        <f t="shared" si="42"/>
        <v>-1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6690</v>
      </c>
      <c r="C34" s="65">
        <f>C35+C40+C38</f>
        <v>5993</v>
      </c>
      <c r="D34" s="66">
        <f t="shared" ref="D34" si="63">IF(ISERROR(B34-C34),"n/a",B34-C34)</f>
        <v>697</v>
      </c>
      <c r="E34" s="67">
        <f t="shared" ref="E34" si="64">IF(ISERROR(D34/C34),"n/a",(D34/C34))</f>
        <v>0.11630235274486901</v>
      </c>
      <c r="F34" s="68">
        <f>F35+F40+F38</f>
        <v>5469</v>
      </c>
      <c r="G34" s="69">
        <f>G35+G40+G38</f>
        <v>5084</v>
      </c>
      <c r="H34" s="70">
        <f t="shared" ref="H34" si="65">IF(ISERROR(F34-G34),"n/a",F34-G34)</f>
        <v>385</v>
      </c>
      <c r="I34" s="71">
        <f t="shared" ref="I34" si="66">IF(ISERROR(H34/G34),"n/a",(H34/G34))</f>
        <v>7.5727773406766327E-2</v>
      </c>
      <c r="J34" s="72">
        <f>J35+J40+J38</f>
        <v>1313</v>
      </c>
      <c r="K34" s="73">
        <f>K35+K40+K38</f>
        <v>1314</v>
      </c>
      <c r="L34" s="74">
        <f t="shared" ref="L34" si="67">IF(ISERROR(J34-K34),"n/a",J34-K34)</f>
        <v>-1</v>
      </c>
      <c r="M34" s="75">
        <f t="shared" ref="M34" si="68">IF(ISERROR(L34/K34),"n/a",(L34/K34))</f>
        <v>-7.6103500761035003E-4</v>
      </c>
      <c r="N34" s="76">
        <f>N35+N40+N38</f>
        <v>0</v>
      </c>
      <c r="O34" s="77">
        <f>O35+O40+O38</f>
        <v>8</v>
      </c>
      <c r="P34" s="78">
        <f t="shared" ref="P34" si="69">IF(ISERROR(N34-O34),"n/a",N34-O34)</f>
        <v>-8</v>
      </c>
      <c r="Q34" s="292">
        <f t="shared" ref="Q34" si="70">IF(ISERROR(P34/O34),"n/a",(P34/O34))</f>
        <v>-1</v>
      </c>
      <c r="R34" s="136">
        <f>R35+R40+R38</f>
        <v>0</v>
      </c>
      <c r="S34" s="138">
        <f>S35+S40+S38</f>
        <v>8</v>
      </c>
      <c r="T34" s="139">
        <f t="shared" ref="T34" si="71">IF(ISERROR(R34-S34),"n/a",R34-S34)</f>
        <v>-8</v>
      </c>
      <c r="U34" s="204">
        <f t="shared" ref="U34" si="72">IF(ISERROR(T34/S34),"n/a",(T34/S34))</f>
        <v>-1</v>
      </c>
      <c r="V34" s="300"/>
    </row>
    <row r="35" spans="1:22" ht="27.75" customHeight="1" x14ac:dyDescent="0.2">
      <c r="A35" s="244" t="s">
        <v>31</v>
      </c>
      <c r="B35" s="245">
        <f>SUM(B36:B37)</f>
        <v>5796</v>
      </c>
      <c r="C35" s="246">
        <f>SUM(C36:C37)</f>
        <v>5047</v>
      </c>
      <c r="D35" s="247">
        <f t="shared" ref="D35:D41" si="73">IF(ISERROR(B35-C35),"n/a",B35-C35)</f>
        <v>749</v>
      </c>
      <c r="E35" s="248">
        <f t="shared" ref="E35:E41" si="74">IF(ISERROR(D35/C35),"n/a",(D35/C35))</f>
        <v>0.14840499306518723</v>
      </c>
      <c r="F35" s="249">
        <f>SUM(F36:F37)</f>
        <v>4624</v>
      </c>
      <c r="G35" s="250">
        <f>SUM(G36:G37)</f>
        <v>4140</v>
      </c>
      <c r="H35" s="251">
        <f t="shared" ref="H35:H41" si="75">IF(ISERROR(F35-G35),"n/a",F35-G35)</f>
        <v>484</v>
      </c>
      <c r="I35" s="252">
        <f t="shared" ref="I35:I41" si="76">IF(ISERROR(H35/G35),"n/a",(H35/G35))</f>
        <v>0.11690821256038647</v>
      </c>
      <c r="J35" s="253">
        <f>SUM(J36:J37)</f>
        <v>1187</v>
      </c>
      <c r="K35" s="254">
        <f>SUM(K36:K37)</f>
        <v>1134</v>
      </c>
      <c r="L35" s="255">
        <f t="shared" ref="L35:L40" si="77">IF(ISERROR(J35-K35),"n/a",J35-K35)</f>
        <v>53</v>
      </c>
      <c r="M35" s="256">
        <f t="shared" ref="M35:M41" si="78">IF(ISERROR(L35/K35),"n/a",(L35/K35))</f>
        <v>4.6737213403880068E-2</v>
      </c>
      <c r="N35" s="103">
        <f>SUM(N36:N37)</f>
        <v>0</v>
      </c>
      <c r="O35" s="104">
        <f>SUM(O36:O37)</f>
        <v>3</v>
      </c>
      <c r="P35" s="105">
        <f t="shared" ref="P35:P41" si="79">IF(ISERROR(N35-O35),"n/a",N35-O35)</f>
        <v>-3</v>
      </c>
      <c r="Q35" s="293">
        <f t="shared" ref="Q35:Q41" si="80">IF(ISERROR(P35/O35),"n/a",(P35/O35))</f>
        <v>-1</v>
      </c>
      <c r="R35" s="137">
        <f>SUM(R36:R37)</f>
        <v>0</v>
      </c>
      <c r="S35" s="140">
        <f>SUM(S36:S37)</f>
        <v>3</v>
      </c>
      <c r="T35" s="141">
        <f t="shared" ref="T35:T41" si="81">IF(ISERROR(R35-S35),"n/a",R35-S35)</f>
        <v>-3</v>
      </c>
      <c r="U35" s="205">
        <f t="shared" ref="U35:U41" si="82">IF(ISERROR(T35/S35),"n/a",(T35/S35))</f>
        <v>-1</v>
      </c>
    </row>
    <row r="36" spans="1:22" ht="12.75" customHeight="1" x14ac:dyDescent="0.2">
      <c r="A36" s="41" t="s">
        <v>20</v>
      </c>
      <c r="B36" s="268">
        <v>5683</v>
      </c>
      <c r="C36" s="269">
        <v>4943</v>
      </c>
      <c r="D36" s="202">
        <f t="shared" si="73"/>
        <v>740</v>
      </c>
      <c r="E36" s="267">
        <f t="shared" si="74"/>
        <v>0.14970665587699777</v>
      </c>
      <c r="F36" s="272">
        <v>4528</v>
      </c>
      <c r="G36" s="273">
        <v>4046</v>
      </c>
      <c r="H36" s="274">
        <f>IF(ISERROR(F36-G36),"n/a",F36-G36)</f>
        <v>482</v>
      </c>
      <c r="I36" s="275">
        <f>IF(ISERROR(H36/G36),"n/a",(H36/G36))</f>
        <v>0.11913000494315373</v>
      </c>
      <c r="J36" s="276">
        <v>1163</v>
      </c>
      <c r="K36" s="277">
        <v>1109</v>
      </c>
      <c r="L36" s="278">
        <f>IF(ISERROR(J36-K36),"n/a",J36-K36)</f>
        <v>54</v>
      </c>
      <c r="M36" s="279">
        <f>IF(ISERROR(L36/K36),"n/a",(L36/K36))</f>
        <v>4.8692515779981967E-2</v>
      </c>
      <c r="N36" s="284">
        <v>0</v>
      </c>
      <c r="O36" s="285">
        <v>3</v>
      </c>
      <c r="P36" s="286">
        <f t="shared" ref="P36:P37" si="83">IF(ISERROR(N36-O36),"n/a",N36-O36)</f>
        <v>-3</v>
      </c>
      <c r="Q36" s="296">
        <f t="shared" ref="Q36:Q37" si="84">IF(ISERROR(P36/O36),"n/a",(P36/O36))</f>
        <v>-1</v>
      </c>
      <c r="R36" s="287">
        <v>0</v>
      </c>
      <c r="S36" s="288">
        <v>3</v>
      </c>
      <c r="T36" s="289">
        <f t="shared" ref="T36:T37" si="85">IF(ISERROR(R36-S36),"n/a",R36-S36)</f>
        <v>-3</v>
      </c>
      <c r="U36" s="290">
        <f t="shared" ref="U36:U37" si="86">IF(ISERROR(T36/S36),"n/a",(T36/S36))</f>
        <v>-1</v>
      </c>
    </row>
    <row r="37" spans="1:22" ht="12.75" customHeight="1" x14ac:dyDescent="0.2">
      <c r="A37" s="41" t="s">
        <v>23</v>
      </c>
      <c r="B37" s="118">
        <v>113</v>
      </c>
      <c r="C37" s="119">
        <v>104</v>
      </c>
      <c r="D37" s="93">
        <f t="shared" si="73"/>
        <v>9</v>
      </c>
      <c r="E37" s="94">
        <f t="shared" si="74"/>
        <v>8.6538461538461536E-2</v>
      </c>
      <c r="F37" s="122">
        <v>96</v>
      </c>
      <c r="G37" s="123">
        <v>94</v>
      </c>
      <c r="H37" s="124">
        <f>IF(ISERROR(F37-G37),"n/a",F37-G37)</f>
        <v>2</v>
      </c>
      <c r="I37" s="125">
        <f>IF(ISERROR(H37/G37),"n/a",(H37/G37))</f>
        <v>2.1276595744680851E-2</v>
      </c>
      <c r="J37" s="126">
        <v>24</v>
      </c>
      <c r="K37" s="127">
        <v>25</v>
      </c>
      <c r="L37" s="128">
        <f>IF(ISERROR(J37-K37),"n/a",J37-K37)</f>
        <v>-1</v>
      </c>
      <c r="M37" s="129">
        <f>IF(ISERROR(L37/K37),"n/a",(L37/K37))</f>
        <v>-0.04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811</v>
      </c>
      <c r="C38" s="107">
        <f>C39</f>
        <v>876</v>
      </c>
      <c r="D38" s="108">
        <f>IF(ISERROR(B38-C38),"n/a",B38-C38)</f>
        <v>-65</v>
      </c>
      <c r="E38" s="109">
        <f>IF(ISERROR(D38/C38),"n/a",(D38/C38))</f>
        <v>-7.4200913242009128E-2</v>
      </c>
      <c r="F38" s="194">
        <f>F39</f>
        <v>807</v>
      </c>
      <c r="G38" s="195">
        <f>G39</f>
        <v>909</v>
      </c>
      <c r="H38" s="110">
        <f>IF(ISERROR(F38-G38),"n/a",F38-G38)</f>
        <v>-102</v>
      </c>
      <c r="I38" s="111">
        <f>IF(ISERROR(H38/G38),"n/a",(H38/G38))</f>
        <v>-0.11221122112211221</v>
      </c>
      <c r="J38" s="196">
        <f>J39</f>
        <v>119</v>
      </c>
      <c r="K38" s="197">
        <f>K39</f>
        <v>176</v>
      </c>
      <c r="L38" s="112">
        <f>IF(ISERROR(J38-K38),"n/a",J38-K38)</f>
        <v>-57</v>
      </c>
      <c r="M38" s="113">
        <f>IF(ISERROR(L38/K38),"n/a",(L38/K38))</f>
        <v>-0.32386363636363635</v>
      </c>
      <c r="N38" s="198">
        <f>N39</f>
        <v>0</v>
      </c>
      <c r="O38" s="199">
        <f>O39</f>
        <v>5</v>
      </c>
      <c r="P38" s="114">
        <f>IF(ISERROR(N38-O38),"n/a",N38-O38)</f>
        <v>-5</v>
      </c>
      <c r="Q38" s="294">
        <f>IF(ISERROR(P38/O38),"n/a",(P38/O38))</f>
        <v>-1</v>
      </c>
      <c r="R38" s="200">
        <f>R39</f>
        <v>0</v>
      </c>
      <c r="S38" s="201">
        <f>S39</f>
        <v>5</v>
      </c>
      <c r="T38" s="142">
        <f>IF(ISERROR(R38-S38),"n/a",R38-S38)</f>
        <v>-5</v>
      </c>
      <c r="U38" s="206">
        <f>IF(ISERROR(T38/S38),"n/a",(T38/S38))</f>
        <v>-1</v>
      </c>
    </row>
    <row r="39" spans="1:22" s="82" customFormat="1" x14ac:dyDescent="0.2">
      <c r="A39" s="41" t="s">
        <v>20</v>
      </c>
      <c r="B39" s="118">
        <v>811</v>
      </c>
      <c r="C39" s="119">
        <v>876</v>
      </c>
      <c r="D39" s="120">
        <f>IF(ISERROR(B39-C39),"n/a",B39-C39)</f>
        <v>-65</v>
      </c>
      <c r="E39" s="121">
        <f>IF(ISERROR(D39/C39),"n/a",(D39/C39))</f>
        <v>-7.4200913242009128E-2</v>
      </c>
      <c r="F39" s="122">
        <v>807</v>
      </c>
      <c r="G39" s="123">
        <v>909</v>
      </c>
      <c r="H39" s="124">
        <f>IF(ISERROR(F39-G39),"n/a",F39-G39)</f>
        <v>-102</v>
      </c>
      <c r="I39" s="125">
        <f>IF(ISERROR(H39/G39),"n/a",(H39/G39))</f>
        <v>-0.11221122112211221</v>
      </c>
      <c r="J39" s="126">
        <v>119</v>
      </c>
      <c r="K39" s="127">
        <v>176</v>
      </c>
      <c r="L39" s="128">
        <f>IF(ISERROR(J39-K39),"n/a",J39-K39)</f>
        <v>-57</v>
      </c>
      <c r="M39" s="129">
        <f>IF(ISERROR(L39/K39),"n/a",(L39/K39))</f>
        <v>-0.32386363636363635</v>
      </c>
      <c r="N39" s="143">
        <v>0</v>
      </c>
      <c r="O39" s="144">
        <v>5</v>
      </c>
      <c r="P39" s="145">
        <f>IF(ISERROR(N39-O39),"n/a",N39-O39)</f>
        <v>-5</v>
      </c>
      <c r="Q39" s="295">
        <f>IF(ISERROR(P39/O39),"n/a",(P39/O39))</f>
        <v>-1</v>
      </c>
      <c r="R39" s="146">
        <v>0</v>
      </c>
      <c r="S39" s="147">
        <v>5</v>
      </c>
      <c r="T39" s="148">
        <f>IF(ISERROR(R39-S39),"n/a",R39-S39)</f>
        <v>-5</v>
      </c>
      <c r="U39" s="207">
        <f>IF(ISERROR(T39/S39),"n/a",(T39/S39))</f>
        <v>-1</v>
      </c>
      <c r="V39" s="301"/>
    </row>
    <row r="40" spans="1:22" ht="27.75" customHeight="1" x14ac:dyDescent="0.2">
      <c r="A40" s="193" t="s">
        <v>33</v>
      </c>
      <c r="B40" s="106">
        <f>B41</f>
        <v>83</v>
      </c>
      <c r="C40" s="107">
        <f>C41</f>
        <v>70</v>
      </c>
      <c r="D40" s="108">
        <f t="shared" si="73"/>
        <v>13</v>
      </c>
      <c r="E40" s="109">
        <f t="shared" si="74"/>
        <v>0.18571428571428572</v>
      </c>
      <c r="F40" s="194">
        <f>F41</f>
        <v>38</v>
      </c>
      <c r="G40" s="195">
        <f>G41</f>
        <v>35</v>
      </c>
      <c r="H40" s="110">
        <f t="shared" si="75"/>
        <v>3</v>
      </c>
      <c r="I40" s="111">
        <f t="shared" si="76"/>
        <v>8.5714285714285715E-2</v>
      </c>
      <c r="J40" s="196">
        <f>J41</f>
        <v>7</v>
      </c>
      <c r="K40" s="197">
        <f>K41</f>
        <v>4</v>
      </c>
      <c r="L40" s="112">
        <f t="shared" si="77"/>
        <v>3</v>
      </c>
      <c r="M40" s="113">
        <f t="shared" si="78"/>
        <v>0.75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83</v>
      </c>
      <c r="C41" s="119">
        <v>70</v>
      </c>
      <c r="D41" s="120">
        <f t="shared" si="73"/>
        <v>13</v>
      </c>
      <c r="E41" s="121">
        <f t="shared" si="74"/>
        <v>0.18571428571428572</v>
      </c>
      <c r="F41" s="122">
        <v>38</v>
      </c>
      <c r="G41" s="123">
        <v>35</v>
      </c>
      <c r="H41" s="124">
        <f t="shared" si="75"/>
        <v>3</v>
      </c>
      <c r="I41" s="125">
        <f t="shared" si="76"/>
        <v>8.5714285714285715E-2</v>
      </c>
      <c r="J41" s="126">
        <v>7</v>
      </c>
      <c r="K41" s="127">
        <v>4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17160</v>
      </c>
      <c r="C42" s="65">
        <f>C43+C50</f>
        <v>18173</v>
      </c>
      <c r="D42" s="66">
        <f t="shared" ref="D42:D57" si="87">IF(ISERROR(B42-C42),"n/a",B42-C42)</f>
        <v>-1013</v>
      </c>
      <c r="E42" s="67">
        <f t="shared" ref="E42:E57" si="88">IF(ISERROR(D42/C42),"n/a",(D42/C42))</f>
        <v>-5.5742034886920158E-2</v>
      </c>
      <c r="F42" s="68">
        <f>F43+F50</f>
        <v>12320</v>
      </c>
      <c r="G42" s="69">
        <f>G43+G50</f>
        <v>11117</v>
      </c>
      <c r="H42" s="70">
        <f t="shared" ref="H42:H57" si="89">IF(ISERROR(F42-G42),"n/a",F42-G42)</f>
        <v>1203</v>
      </c>
      <c r="I42" s="71">
        <f t="shared" ref="I42:I57" si="90">IF(ISERROR(H42/G42),"n/a",(H42/G42))</f>
        <v>0.10821264729693263</v>
      </c>
      <c r="J42" s="72">
        <f>J43+J50</f>
        <v>2351</v>
      </c>
      <c r="K42" s="73">
        <f>K43+K50</f>
        <v>2261</v>
      </c>
      <c r="L42" s="74">
        <f t="shared" ref="L42:L56" si="91">IF(ISERROR(J42-K42),"n/a",J42-K42)</f>
        <v>90</v>
      </c>
      <c r="M42" s="75">
        <f t="shared" ref="M42:M57" si="92">IF(ISERROR(L42/K42),"n/a",(L42/K42))</f>
        <v>3.9805395842547546E-2</v>
      </c>
      <c r="N42" s="76">
        <f>N43+N50</f>
        <v>999</v>
      </c>
      <c r="O42" s="77">
        <f>O43+O50</f>
        <v>1424</v>
      </c>
      <c r="P42" s="78">
        <f t="shared" ref="P42:P57" si="93">IF(ISERROR(N42-O42),"n/a",N42-O42)</f>
        <v>-425</v>
      </c>
      <c r="Q42" s="292">
        <f t="shared" ref="Q42:Q57" si="94">IF(ISERROR(P42/O42),"n/a",(P42/O42))</f>
        <v>-0.2984550561797753</v>
      </c>
      <c r="R42" s="136">
        <f>R43+R50</f>
        <v>0</v>
      </c>
      <c r="S42" s="138">
        <f>S43+S50</f>
        <v>1424</v>
      </c>
      <c r="T42" s="139">
        <f t="shared" ref="T42:T57" si="95">IF(ISERROR(R42-S42),"n/a",R42-S42)</f>
        <v>-1424</v>
      </c>
      <c r="U42" s="204">
        <f t="shared" ref="U42:U57" si="96">IF(ISERROR(T42/S42),"n/a",(T42/S42))</f>
        <v>-1</v>
      </c>
    </row>
    <row r="43" spans="1:22" s="81" customFormat="1" ht="20.25" customHeight="1" thickBot="1" x14ac:dyDescent="0.25">
      <c r="A43" s="79" t="s">
        <v>7</v>
      </c>
      <c r="B43" s="64">
        <f>B44+B48+B46</f>
        <v>14532</v>
      </c>
      <c r="C43" s="65">
        <f>C44+C48+C46</f>
        <v>15818</v>
      </c>
      <c r="D43" s="66">
        <f t="shared" si="87"/>
        <v>-1286</v>
      </c>
      <c r="E43" s="67">
        <f t="shared" si="88"/>
        <v>-8.1299785055000628E-2</v>
      </c>
      <c r="F43" s="68">
        <f>F44+F48+F46</f>
        <v>10664</v>
      </c>
      <c r="G43" s="69">
        <f>G44+G48+G46</f>
        <v>9392</v>
      </c>
      <c r="H43" s="70">
        <f t="shared" si="89"/>
        <v>1272</v>
      </c>
      <c r="I43" s="71">
        <f t="shared" si="90"/>
        <v>0.13543441226575809</v>
      </c>
      <c r="J43" s="72">
        <f>J44+J48+J46</f>
        <v>1895</v>
      </c>
      <c r="K43" s="73">
        <f>K44+K48+K46</f>
        <v>1802</v>
      </c>
      <c r="L43" s="74">
        <f t="shared" si="91"/>
        <v>93</v>
      </c>
      <c r="M43" s="75">
        <f t="shared" si="92"/>
        <v>5.1609322974472807E-2</v>
      </c>
      <c r="N43" s="76">
        <f>N44+N48+N46</f>
        <v>999</v>
      </c>
      <c r="O43" s="77">
        <f>O44+O48+O46</f>
        <v>1424</v>
      </c>
      <c r="P43" s="78">
        <f t="shared" si="93"/>
        <v>-425</v>
      </c>
      <c r="Q43" s="292">
        <f t="shared" si="94"/>
        <v>-0.2984550561797753</v>
      </c>
      <c r="R43" s="136">
        <f>R44+R48+R46</f>
        <v>0</v>
      </c>
      <c r="S43" s="138">
        <f>S44+S48+S46</f>
        <v>1424</v>
      </c>
      <c r="T43" s="139">
        <f t="shared" si="95"/>
        <v>-1424</v>
      </c>
      <c r="U43" s="204">
        <f t="shared" si="96"/>
        <v>-1</v>
      </c>
      <c r="V43" s="300"/>
    </row>
    <row r="44" spans="1:22" ht="27.75" customHeight="1" x14ac:dyDescent="0.2">
      <c r="A44" s="192" t="s">
        <v>31</v>
      </c>
      <c r="B44" s="91">
        <f>B45</f>
        <v>13126</v>
      </c>
      <c r="C44" s="93">
        <f>C45</f>
        <v>14199</v>
      </c>
      <c r="D44" s="93">
        <f t="shared" si="87"/>
        <v>-1073</v>
      </c>
      <c r="E44" s="94">
        <f t="shared" si="88"/>
        <v>-7.5568702021269099E-2</v>
      </c>
      <c r="F44" s="95">
        <f>F45</f>
        <v>9624</v>
      </c>
      <c r="G44" s="97">
        <f>G45</f>
        <v>8467</v>
      </c>
      <c r="H44" s="97">
        <f t="shared" si="89"/>
        <v>1157</v>
      </c>
      <c r="I44" s="98">
        <f t="shared" si="90"/>
        <v>0.13664816345813158</v>
      </c>
      <c r="J44" s="99">
        <f>J45</f>
        <v>1850</v>
      </c>
      <c r="K44" s="101">
        <f>K45</f>
        <v>1757</v>
      </c>
      <c r="L44" s="101">
        <f t="shared" si="91"/>
        <v>93</v>
      </c>
      <c r="M44" s="102">
        <f t="shared" si="92"/>
        <v>5.2931132612407512E-2</v>
      </c>
      <c r="N44" s="103">
        <f>N45</f>
        <v>982</v>
      </c>
      <c r="O44" s="286">
        <f>O45</f>
        <v>1412</v>
      </c>
      <c r="P44" s="105">
        <f t="shared" si="93"/>
        <v>-430</v>
      </c>
      <c r="Q44" s="293">
        <f t="shared" si="94"/>
        <v>-0.30453257790368271</v>
      </c>
      <c r="R44" s="137">
        <f>R45</f>
        <v>0</v>
      </c>
      <c r="S44" s="141">
        <f>S45</f>
        <v>1412</v>
      </c>
      <c r="T44" s="141">
        <f t="shared" si="95"/>
        <v>-1412</v>
      </c>
      <c r="U44" s="205">
        <f t="shared" si="96"/>
        <v>-1</v>
      </c>
    </row>
    <row r="45" spans="1:22" ht="12.75" customHeight="1" x14ac:dyDescent="0.2">
      <c r="A45" s="41" t="s">
        <v>20</v>
      </c>
      <c r="B45" s="268">
        <v>13126</v>
      </c>
      <c r="C45" s="269">
        <v>14199</v>
      </c>
      <c r="D45" s="202">
        <f t="shared" ref="D45" si="97">IF(ISERROR(B45-C45),"n/a",B45-C45)</f>
        <v>-1073</v>
      </c>
      <c r="E45" s="267">
        <f t="shared" ref="E45" si="98">IF(ISERROR(D45/C45),"n/a",(D45/C45))</f>
        <v>-7.5568702021269099E-2</v>
      </c>
      <c r="F45" s="308">
        <v>9624</v>
      </c>
      <c r="G45" s="304">
        <v>8467</v>
      </c>
      <c r="H45" s="304">
        <f t="shared" ref="H45" si="99">IF(ISERROR(F45-G45),"n/a",F45-G45)</f>
        <v>1157</v>
      </c>
      <c r="I45" s="305">
        <f t="shared" ref="I45" si="100">IF(ISERROR(H45/G45),"n/a",(H45/G45))</f>
        <v>0.13664816345813158</v>
      </c>
      <c r="J45" s="276">
        <v>1850</v>
      </c>
      <c r="K45" s="306">
        <v>1757</v>
      </c>
      <c r="L45" s="306">
        <f t="shared" ref="L45" si="101">IF(ISERROR(J45-K45),"n/a",J45-K45)</f>
        <v>93</v>
      </c>
      <c r="M45" s="307">
        <f t="shared" ref="M45" si="102">IF(ISERROR(L45/K45),"n/a",(L45/K45))</f>
        <v>5.2931132612407512E-2</v>
      </c>
      <c r="N45" s="309">
        <v>982</v>
      </c>
      <c r="O45" s="286">
        <v>1412</v>
      </c>
      <c r="P45" s="286">
        <f t="shared" ref="P45" si="103">IF(ISERROR(N45-O45),"n/a",N45-O45)</f>
        <v>-430</v>
      </c>
      <c r="Q45" s="296">
        <f t="shared" ref="Q45" si="104">IF(ISERROR(P45/O45),"n/a",(P45/O45))</f>
        <v>-0.30453257790368271</v>
      </c>
      <c r="R45" s="310">
        <v>0</v>
      </c>
      <c r="S45" s="289">
        <v>1412</v>
      </c>
      <c r="T45" s="289">
        <f t="shared" ref="T45" si="105">IF(ISERROR(R45-S45),"n/a",R45-S45)</f>
        <v>-1412</v>
      </c>
      <c r="U45" s="290">
        <f t="shared" ref="U45" si="106">IF(ISERROR(T45/S45),"n/a",(T45/S45))</f>
        <v>-1</v>
      </c>
    </row>
    <row r="46" spans="1:22" ht="27.75" customHeight="1" x14ac:dyDescent="0.2">
      <c r="A46" s="193" t="s">
        <v>30</v>
      </c>
      <c r="B46" s="106">
        <f>B47</f>
        <v>1020</v>
      </c>
      <c r="C46" s="107">
        <f>C47</f>
        <v>1204</v>
      </c>
      <c r="D46" s="108">
        <f>IF(ISERROR(B46-C46),"n/a",B46-C46)</f>
        <v>-184</v>
      </c>
      <c r="E46" s="109">
        <f>IF(ISERROR(D46/C46),"n/a",(D46/C46))</f>
        <v>-0.15282392026578073</v>
      </c>
      <c r="F46" s="194">
        <f>F47</f>
        <v>733</v>
      </c>
      <c r="G46" s="195">
        <f>G47</f>
        <v>648</v>
      </c>
      <c r="H46" s="110">
        <f>IF(ISERROR(F46-G46),"n/a",F46-G46)</f>
        <v>85</v>
      </c>
      <c r="I46" s="111">
        <f>IF(ISERROR(H46/G46),"n/a",(H46/G46))</f>
        <v>0.13117283950617284</v>
      </c>
      <c r="J46" s="196">
        <f>J47</f>
        <v>30</v>
      </c>
      <c r="K46" s="197">
        <f>K47</f>
        <v>33</v>
      </c>
      <c r="L46" s="112">
        <f>IF(ISERROR(J46-K46),"n/a",J46-K46)</f>
        <v>-3</v>
      </c>
      <c r="M46" s="113">
        <f>IF(ISERROR(L46/K46),"n/a",(L46/K46))</f>
        <v>-9.0909090909090912E-2</v>
      </c>
      <c r="N46" s="198">
        <f>N47</f>
        <v>8</v>
      </c>
      <c r="O46" s="199">
        <f>O47</f>
        <v>5</v>
      </c>
      <c r="P46" s="114">
        <f>IF(ISERROR(N46-O46),"n/a",N46-O46)</f>
        <v>3</v>
      </c>
      <c r="Q46" s="294">
        <f>IF(ISERROR(P46/O46),"n/a",(P46/O46))</f>
        <v>0.6</v>
      </c>
      <c r="R46" s="200">
        <f>R47</f>
        <v>0</v>
      </c>
      <c r="S46" s="201">
        <f>S47</f>
        <v>5</v>
      </c>
      <c r="T46" s="142">
        <f>IF(ISERROR(R46-S46),"n/a",R46-S46)</f>
        <v>-5</v>
      </c>
      <c r="U46" s="206">
        <f>IF(ISERROR(T46/S46),"n/a",(T46/S46))</f>
        <v>-1</v>
      </c>
    </row>
    <row r="47" spans="1:22" s="82" customFormat="1" x14ac:dyDescent="0.2">
      <c r="A47" s="41" t="s">
        <v>20</v>
      </c>
      <c r="B47" s="118">
        <v>1020</v>
      </c>
      <c r="C47" s="119">
        <v>1204</v>
      </c>
      <c r="D47" s="120">
        <f>IF(ISERROR(B47-C47),"n/a",B47-C47)</f>
        <v>-184</v>
      </c>
      <c r="E47" s="121">
        <f>IF(ISERROR(D47/C47),"n/a",(D47/C47))</f>
        <v>-0.15282392026578073</v>
      </c>
      <c r="F47" s="122">
        <v>733</v>
      </c>
      <c r="G47" s="123">
        <v>648</v>
      </c>
      <c r="H47" s="124">
        <f>IF(ISERROR(F47-G47),"n/a",F47-G47)</f>
        <v>85</v>
      </c>
      <c r="I47" s="125">
        <f>IF(ISERROR(H47/G47),"n/a",(H47/G47))</f>
        <v>0.13117283950617284</v>
      </c>
      <c r="J47" s="126">
        <v>30</v>
      </c>
      <c r="K47" s="127">
        <v>33</v>
      </c>
      <c r="L47" s="128">
        <f>IF(ISERROR(J47-K47),"n/a",J47-K47)</f>
        <v>-3</v>
      </c>
      <c r="M47" s="129">
        <f>IF(ISERROR(L47/K47),"n/a",(L47/K47))</f>
        <v>-9.0909090909090912E-2</v>
      </c>
      <c r="N47" s="143">
        <v>8</v>
      </c>
      <c r="O47" s="144">
        <v>5</v>
      </c>
      <c r="P47" s="145">
        <f>IF(ISERROR(N47-O47),"n/a",N47-O47)</f>
        <v>3</v>
      </c>
      <c r="Q47" s="295">
        <f>IF(ISERROR(P47/O47),"n/a",(P47/O47))</f>
        <v>0.6</v>
      </c>
      <c r="R47" s="146">
        <v>0</v>
      </c>
      <c r="S47" s="147">
        <v>5</v>
      </c>
      <c r="T47" s="148">
        <f>IF(ISERROR(R47-S47),"n/a",R47-S47)</f>
        <v>-5</v>
      </c>
      <c r="U47" s="207">
        <f>IF(ISERROR(T47/S47),"n/a",(T47/S47))</f>
        <v>-1</v>
      </c>
      <c r="V47" s="301"/>
    </row>
    <row r="48" spans="1:22" ht="27.75" customHeight="1" x14ac:dyDescent="0.2">
      <c r="A48" s="193" t="s">
        <v>33</v>
      </c>
      <c r="B48" s="106">
        <f>B49</f>
        <v>386</v>
      </c>
      <c r="C48" s="107">
        <f>C49</f>
        <v>415</v>
      </c>
      <c r="D48" s="108">
        <f t="shared" si="87"/>
        <v>-29</v>
      </c>
      <c r="E48" s="109">
        <f t="shared" si="88"/>
        <v>-6.9879518072289162E-2</v>
      </c>
      <c r="F48" s="194">
        <f>F49</f>
        <v>307</v>
      </c>
      <c r="G48" s="195">
        <f>G49</f>
        <v>277</v>
      </c>
      <c r="H48" s="110">
        <f t="shared" si="89"/>
        <v>30</v>
      </c>
      <c r="I48" s="111">
        <f t="shared" si="90"/>
        <v>0.10830324909747292</v>
      </c>
      <c r="J48" s="196">
        <f>J49</f>
        <v>15</v>
      </c>
      <c r="K48" s="197">
        <f>K49</f>
        <v>12</v>
      </c>
      <c r="L48" s="112">
        <f t="shared" si="91"/>
        <v>3</v>
      </c>
      <c r="M48" s="113">
        <f t="shared" si="92"/>
        <v>0.25</v>
      </c>
      <c r="N48" s="198">
        <f>N49</f>
        <v>9</v>
      </c>
      <c r="O48" s="199">
        <f>O49</f>
        <v>7</v>
      </c>
      <c r="P48" s="114">
        <f t="shared" si="93"/>
        <v>2</v>
      </c>
      <c r="Q48" s="294">
        <f t="shared" si="94"/>
        <v>0.2857142857142857</v>
      </c>
      <c r="R48" s="200">
        <f>R49</f>
        <v>0</v>
      </c>
      <c r="S48" s="201">
        <f>S49</f>
        <v>7</v>
      </c>
      <c r="T48" s="142">
        <f t="shared" si="95"/>
        <v>-7</v>
      </c>
      <c r="U48" s="206">
        <f t="shared" si="96"/>
        <v>-1</v>
      </c>
    </row>
    <row r="49" spans="1:22" s="82" customFormat="1" ht="13.5" thickBot="1" x14ac:dyDescent="0.25">
      <c r="A49" s="41" t="s">
        <v>20</v>
      </c>
      <c r="B49" s="118">
        <v>386</v>
      </c>
      <c r="C49" s="119">
        <v>415</v>
      </c>
      <c r="D49" s="120">
        <f t="shared" si="87"/>
        <v>-29</v>
      </c>
      <c r="E49" s="121">
        <f t="shared" si="88"/>
        <v>-6.9879518072289162E-2</v>
      </c>
      <c r="F49" s="122">
        <v>307</v>
      </c>
      <c r="G49" s="123">
        <v>277</v>
      </c>
      <c r="H49" s="124">
        <f t="shared" si="89"/>
        <v>30</v>
      </c>
      <c r="I49" s="125">
        <f t="shared" si="90"/>
        <v>0.10830324909747292</v>
      </c>
      <c r="J49" s="126">
        <v>15</v>
      </c>
      <c r="K49" s="127">
        <v>12</v>
      </c>
      <c r="L49" s="128">
        <f t="shared" si="91"/>
        <v>3</v>
      </c>
      <c r="M49" s="129">
        <f t="shared" si="92"/>
        <v>0.25</v>
      </c>
      <c r="N49" s="143">
        <v>9</v>
      </c>
      <c r="O49" s="144">
        <v>7</v>
      </c>
      <c r="P49" s="145">
        <f t="shared" si="93"/>
        <v>2</v>
      </c>
      <c r="Q49" s="295">
        <f t="shared" si="94"/>
        <v>0.2857142857142857</v>
      </c>
      <c r="R49" s="146">
        <v>0</v>
      </c>
      <c r="S49" s="147">
        <v>7</v>
      </c>
      <c r="T49" s="148">
        <f t="shared" si="95"/>
        <v>-7</v>
      </c>
      <c r="U49" s="207">
        <f t="shared" si="96"/>
        <v>-1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2628</v>
      </c>
      <c r="C50" s="65">
        <f>C51+C56+C54</f>
        <v>2355</v>
      </c>
      <c r="D50" s="66">
        <f t="shared" si="87"/>
        <v>273</v>
      </c>
      <c r="E50" s="67">
        <f t="shared" si="88"/>
        <v>0.11592356687898089</v>
      </c>
      <c r="F50" s="68">
        <f>F51+F56+F54</f>
        <v>1656</v>
      </c>
      <c r="G50" s="69">
        <f>G51+G56+G54</f>
        <v>1725</v>
      </c>
      <c r="H50" s="70">
        <f t="shared" si="89"/>
        <v>-69</v>
      </c>
      <c r="I50" s="71">
        <f t="shared" si="90"/>
        <v>-0.04</v>
      </c>
      <c r="J50" s="72">
        <f>J51+J56+J54</f>
        <v>456</v>
      </c>
      <c r="K50" s="73">
        <f>K51+K56+K54</f>
        <v>459</v>
      </c>
      <c r="L50" s="74">
        <f t="shared" si="91"/>
        <v>-3</v>
      </c>
      <c r="M50" s="75">
        <f t="shared" si="92"/>
        <v>-6.5359477124183009E-3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2441</v>
      </c>
      <c r="C51" s="92">
        <f>SUM(C52:C53)</f>
        <v>2154</v>
      </c>
      <c r="D51" s="93">
        <f t="shared" si="87"/>
        <v>287</v>
      </c>
      <c r="E51" s="94">
        <f t="shared" si="88"/>
        <v>0.13324048282265552</v>
      </c>
      <c r="F51" s="95">
        <f>SUM(F52:F53)</f>
        <v>1553</v>
      </c>
      <c r="G51" s="96">
        <f>SUM(G52:G53)</f>
        <v>1574</v>
      </c>
      <c r="H51" s="97">
        <f t="shared" si="89"/>
        <v>-21</v>
      </c>
      <c r="I51" s="98">
        <f t="shared" si="90"/>
        <v>-1.3341804320203304E-2</v>
      </c>
      <c r="J51" s="99">
        <f>SUM(J52:J53)</f>
        <v>442</v>
      </c>
      <c r="K51" s="100">
        <f>SUM(K52:K53)</f>
        <v>434</v>
      </c>
      <c r="L51" s="101">
        <f t="shared" si="91"/>
        <v>8</v>
      </c>
      <c r="M51" s="102">
        <f t="shared" si="92"/>
        <v>1.8433179723502304E-2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2376</v>
      </c>
      <c r="C52" s="269">
        <v>2105</v>
      </c>
      <c r="D52" s="270">
        <f>IF(ISERROR(B52-C52),"n/a",B52-C52)</f>
        <v>271</v>
      </c>
      <c r="E52" s="271">
        <f>IF(ISERROR(D52/C52),"n/a",(D52/C52))</f>
        <v>0.12874109263657957</v>
      </c>
      <c r="F52" s="272">
        <v>1522</v>
      </c>
      <c r="G52" s="273">
        <v>1546</v>
      </c>
      <c r="H52" s="274">
        <f>IF(ISERROR(F52-G52),"n/a",F52-G52)</f>
        <v>-24</v>
      </c>
      <c r="I52" s="275">
        <f>IF(ISERROR(H52/G52),"n/a",(H52/G52))</f>
        <v>-1.5523932729624839E-2</v>
      </c>
      <c r="J52" s="276">
        <v>436</v>
      </c>
      <c r="K52" s="277">
        <v>426</v>
      </c>
      <c r="L52" s="278">
        <f>IF(ISERROR(J52-K52),"n/a",J52-K52)</f>
        <v>10</v>
      </c>
      <c r="M52" s="279">
        <f>IF(ISERROR(L52/K52),"n/a",(L52/K52))</f>
        <v>2.3474178403755867E-2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65</v>
      </c>
      <c r="C53" s="119">
        <v>49</v>
      </c>
      <c r="D53" s="120">
        <f>IF(ISERROR(B53-C53),"n/a",B53-C53)</f>
        <v>16</v>
      </c>
      <c r="E53" s="121">
        <f>IF(ISERROR(D53/C53),"n/a",(D53/C53))</f>
        <v>0.32653061224489793</v>
      </c>
      <c r="F53" s="122">
        <v>31</v>
      </c>
      <c r="G53" s="123">
        <v>28</v>
      </c>
      <c r="H53" s="124">
        <f>IF(ISERROR(F53-G53),"n/a",F53-G53)</f>
        <v>3</v>
      </c>
      <c r="I53" s="125">
        <f>IF(ISERROR(H53/G53),"n/a",(H53/G53))</f>
        <v>0.10714285714285714</v>
      </c>
      <c r="J53" s="126">
        <v>6</v>
      </c>
      <c r="K53" s="127">
        <v>8</v>
      </c>
      <c r="L53" s="128">
        <f>IF(ISERROR(J53-K53),"n/a",J53-K53)</f>
        <v>-2</v>
      </c>
      <c r="M53" s="129">
        <f>IF(ISERROR(L53/K53),"n/a",(L53/K53))</f>
        <v>-0.25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152</v>
      </c>
      <c r="C54" s="107">
        <f>C55</f>
        <v>172</v>
      </c>
      <c r="D54" s="108">
        <f>IF(ISERROR(B54-C54),"n/a",B54-C54)</f>
        <v>-20</v>
      </c>
      <c r="E54" s="109">
        <f>IF(ISERROR(D54/C54),"n/a",(D54/C54))</f>
        <v>-0.11627906976744186</v>
      </c>
      <c r="F54" s="194">
        <f>F55</f>
        <v>99</v>
      </c>
      <c r="G54" s="195">
        <f>G55</f>
        <v>137</v>
      </c>
      <c r="H54" s="110">
        <f>IF(ISERROR(F54-G54),"n/a",F54-G54)</f>
        <v>-38</v>
      </c>
      <c r="I54" s="111">
        <f>IF(ISERROR(H54/G54),"n/a",(H54/G54))</f>
        <v>-0.27737226277372262</v>
      </c>
      <c r="J54" s="196">
        <f>J55</f>
        <v>13</v>
      </c>
      <c r="K54" s="197">
        <f>K55</f>
        <v>24</v>
      </c>
      <c r="L54" s="112">
        <f>IF(ISERROR(J54-K54),"n/a",J54-K54)</f>
        <v>-11</v>
      </c>
      <c r="M54" s="113">
        <f>IF(ISERROR(L54/K54),"n/a",(L54/K54))</f>
        <v>-0.45833333333333331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152</v>
      </c>
      <c r="C55" s="119">
        <v>172</v>
      </c>
      <c r="D55" s="120">
        <f>IF(ISERROR(B55-C55),"n/a",B55-C55)</f>
        <v>-20</v>
      </c>
      <c r="E55" s="121">
        <f>IF(ISERROR(D55/C55),"n/a",(D55/C55))</f>
        <v>-0.11627906976744186</v>
      </c>
      <c r="F55" s="122">
        <v>99</v>
      </c>
      <c r="G55" s="123">
        <v>137</v>
      </c>
      <c r="H55" s="124">
        <f>IF(ISERROR(F55-G55),"n/a",F55-G55)</f>
        <v>-38</v>
      </c>
      <c r="I55" s="125">
        <f>IF(ISERROR(H55/G55),"n/a",(H55/G55))</f>
        <v>-0.27737226277372262</v>
      </c>
      <c r="J55" s="126">
        <v>13</v>
      </c>
      <c r="K55" s="127">
        <v>24</v>
      </c>
      <c r="L55" s="128">
        <f>IF(ISERROR(J55-K55),"n/a",J55-K55)</f>
        <v>-11</v>
      </c>
      <c r="M55" s="129">
        <f>IF(ISERROR(L55/K55),"n/a",(L55/K55))</f>
        <v>-0.45833333333333331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35</v>
      </c>
      <c r="C56" s="107">
        <f>C57</f>
        <v>29</v>
      </c>
      <c r="D56" s="108">
        <f t="shared" si="87"/>
        <v>6</v>
      </c>
      <c r="E56" s="109">
        <f t="shared" si="88"/>
        <v>0.20689655172413793</v>
      </c>
      <c r="F56" s="194">
        <f>F57</f>
        <v>4</v>
      </c>
      <c r="G56" s="195">
        <f>G57</f>
        <v>14</v>
      </c>
      <c r="H56" s="110">
        <f t="shared" si="89"/>
        <v>-10</v>
      </c>
      <c r="I56" s="111">
        <f t="shared" si="90"/>
        <v>-0.7142857142857143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35</v>
      </c>
      <c r="C57" s="119">
        <v>29</v>
      </c>
      <c r="D57" s="120">
        <f t="shared" si="87"/>
        <v>6</v>
      </c>
      <c r="E57" s="121">
        <f t="shared" si="88"/>
        <v>0.20689655172413793</v>
      </c>
      <c r="F57" s="122">
        <v>4</v>
      </c>
      <c r="G57" s="123">
        <v>14</v>
      </c>
      <c r="H57" s="124">
        <f t="shared" si="89"/>
        <v>-10</v>
      </c>
      <c r="I57" s="125">
        <f t="shared" si="90"/>
        <v>-0.7142857142857143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994</v>
      </c>
      <c r="C58" s="65">
        <f>C59+C66</f>
        <v>946</v>
      </c>
      <c r="D58" s="66">
        <f t="shared" ref="D58:D61" si="111">IF(ISERROR(B58-C58),"n/a",B58-C58)</f>
        <v>48</v>
      </c>
      <c r="E58" s="67">
        <f t="shared" ref="E58:E61" si="112">IF(ISERROR(D58/C58),"n/a",(D58/C58))</f>
        <v>5.0739957716701901E-2</v>
      </c>
      <c r="F58" s="68">
        <f>F59+F66</f>
        <v>737</v>
      </c>
      <c r="G58" s="69">
        <f>G59+G66</f>
        <v>538</v>
      </c>
      <c r="H58" s="70">
        <f t="shared" ref="H58:H61" si="113">IF(ISERROR(F58-G58),"n/a",F58-G58)</f>
        <v>199</v>
      </c>
      <c r="I58" s="71">
        <f t="shared" ref="I58:I61" si="114">IF(ISERROR(H58/G58),"n/a",(H58/G58))</f>
        <v>0.36988847583643125</v>
      </c>
      <c r="J58" s="72">
        <f>J59+J66</f>
        <v>154</v>
      </c>
      <c r="K58" s="73">
        <f>K59+K66</f>
        <v>121</v>
      </c>
      <c r="L58" s="74">
        <f t="shared" ref="L58:L61" si="115">IF(ISERROR(J58-K58),"n/a",J58-K58)</f>
        <v>33</v>
      </c>
      <c r="M58" s="75">
        <f t="shared" ref="M58:M61" si="116">IF(ISERROR(L58/K58),"n/a",(L58/K58))</f>
        <v>0.27272727272727271</v>
      </c>
      <c r="N58" s="76">
        <f>N59+N66</f>
        <v>79</v>
      </c>
      <c r="O58" s="77">
        <f>O59+O66</f>
        <v>85</v>
      </c>
      <c r="P58" s="78">
        <f t="shared" ref="P58:P61" si="117">IF(ISERROR(N58-O58),"n/a",N58-O58)</f>
        <v>-6</v>
      </c>
      <c r="Q58" s="292">
        <f t="shared" ref="Q58:Q61" si="118">IF(ISERROR(P58/O58),"n/a",(P58/O58))</f>
        <v>-7.0588235294117646E-2</v>
      </c>
      <c r="R58" s="136">
        <f>R59+R66</f>
        <v>0</v>
      </c>
      <c r="S58" s="138">
        <f>S59+S66</f>
        <v>85</v>
      </c>
      <c r="T58" s="139">
        <f t="shared" ref="T58:T61" si="119">IF(ISERROR(R58-S58),"n/a",R58-S58)</f>
        <v>-85</v>
      </c>
      <c r="U58" s="204">
        <f t="shared" ref="U58:U61" si="120">IF(ISERROR(T58/S58),"n/a",(T58/S58))</f>
        <v>-1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859</v>
      </c>
      <c r="C59" s="65">
        <f>C60+C64+C62</f>
        <v>866</v>
      </c>
      <c r="D59" s="66">
        <f t="shared" si="111"/>
        <v>-7</v>
      </c>
      <c r="E59" s="67">
        <f t="shared" si="112"/>
        <v>-8.0831408775981529E-3</v>
      </c>
      <c r="F59" s="68">
        <f>F60+F64+F62</f>
        <v>600</v>
      </c>
      <c r="G59" s="69">
        <f>G60+G64+G62</f>
        <v>463</v>
      </c>
      <c r="H59" s="70">
        <f t="shared" si="113"/>
        <v>137</v>
      </c>
      <c r="I59" s="71">
        <f t="shared" si="114"/>
        <v>0.29589632829373652</v>
      </c>
      <c r="J59" s="72">
        <f>J60+J64+J62</f>
        <v>104</v>
      </c>
      <c r="K59" s="73">
        <f>K60+K64+K62</f>
        <v>94</v>
      </c>
      <c r="L59" s="74">
        <f t="shared" si="115"/>
        <v>10</v>
      </c>
      <c r="M59" s="75">
        <f t="shared" si="116"/>
        <v>0.10638297872340426</v>
      </c>
      <c r="N59" s="76">
        <f>N60+N64+N62</f>
        <v>79</v>
      </c>
      <c r="O59" s="77">
        <f>O60+O64+O62</f>
        <v>85</v>
      </c>
      <c r="P59" s="78">
        <f t="shared" si="117"/>
        <v>-6</v>
      </c>
      <c r="Q59" s="292">
        <f t="shared" si="118"/>
        <v>-7.0588235294117646E-2</v>
      </c>
      <c r="R59" s="136">
        <f>R60+R64+R62</f>
        <v>0</v>
      </c>
      <c r="S59" s="138">
        <f>S60+S64+S62</f>
        <v>85</v>
      </c>
      <c r="T59" s="139">
        <f t="shared" si="119"/>
        <v>-85</v>
      </c>
      <c r="U59" s="204">
        <f t="shared" si="120"/>
        <v>-1</v>
      </c>
      <c r="V59" s="301"/>
    </row>
    <row r="60" spans="1:22" s="82" customFormat="1" ht="27.75" customHeight="1" x14ac:dyDescent="0.2">
      <c r="A60" s="192" t="s">
        <v>31</v>
      </c>
      <c r="B60" s="91">
        <f>B61</f>
        <v>789</v>
      </c>
      <c r="C60" s="93">
        <f>C61</f>
        <v>800</v>
      </c>
      <c r="D60" s="93">
        <f t="shared" si="111"/>
        <v>-11</v>
      </c>
      <c r="E60" s="94">
        <f t="shared" si="112"/>
        <v>-1.375E-2</v>
      </c>
      <c r="F60" s="95">
        <f>F61</f>
        <v>543</v>
      </c>
      <c r="G60" s="97">
        <f>G61</f>
        <v>436</v>
      </c>
      <c r="H60" s="97">
        <f t="shared" si="113"/>
        <v>107</v>
      </c>
      <c r="I60" s="98">
        <f t="shared" si="114"/>
        <v>0.24541284403669725</v>
      </c>
      <c r="J60" s="99">
        <f>J61</f>
        <v>101</v>
      </c>
      <c r="K60" s="101">
        <f>K61</f>
        <v>92</v>
      </c>
      <c r="L60" s="101">
        <f t="shared" si="115"/>
        <v>9</v>
      </c>
      <c r="M60" s="102">
        <f t="shared" si="116"/>
        <v>9.7826086956521743E-2</v>
      </c>
      <c r="N60" s="103">
        <f>N61</f>
        <v>76</v>
      </c>
      <c r="O60" s="286">
        <f>O61</f>
        <v>85</v>
      </c>
      <c r="P60" s="105">
        <f t="shared" si="117"/>
        <v>-9</v>
      </c>
      <c r="Q60" s="293">
        <f t="shared" si="118"/>
        <v>-0.10588235294117647</v>
      </c>
      <c r="R60" s="137">
        <f>R61</f>
        <v>0</v>
      </c>
      <c r="S60" s="141">
        <f>S61</f>
        <v>85</v>
      </c>
      <c r="T60" s="141">
        <f t="shared" si="119"/>
        <v>-85</v>
      </c>
      <c r="U60" s="205">
        <f t="shared" si="120"/>
        <v>-1</v>
      </c>
      <c r="V60" s="301"/>
    </row>
    <row r="61" spans="1:22" s="82" customFormat="1" x14ac:dyDescent="0.2">
      <c r="A61" s="41" t="s">
        <v>20</v>
      </c>
      <c r="B61" s="268">
        <v>789</v>
      </c>
      <c r="C61" s="269">
        <v>800</v>
      </c>
      <c r="D61" s="202">
        <f t="shared" si="111"/>
        <v>-11</v>
      </c>
      <c r="E61" s="267">
        <f t="shared" si="112"/>
        <v>-1.375E-2</v>
      </c>
      <c r="F61" s="308">
        <v>543</v>
      </c>
      <c r="G61" s="304">
        <v>436</v>
      </c>
      <c r="H61" s="304">
        <f t="shared" si="113"/>
        <v>107</v>
      </c>
      <c r="I61" s="305">
        <f t="shared" si="114"/>
        <v>0.24541284403669725</v>
      </c>
      <c r="J61" s="276">
        <v>101</v>
      </c>
      <c r="K61" s="306">
        <v>92</v>
      </c>
      <c r="L61" s="306">
        <f t="shared" si="115"/>
        <v>9</v>
      </c>
      <c r="M61" s="307">
        <f t="shared" si="116"/>
        <v>9.7826086956521743E-2</v>
      </c>
      <c r="N61" s="309">
        <v>76</v>
      </c>
      <c r="O61" s="286">
        <v>85</v>
      </c>
      <c r="P61" s="286">
        <f t="shared" si="117"/>
        <v>-9</v>
      </c>
      <c r="Q61" s="296">
        <f t="shared" si="118"/>
        <v>-0.10588235294117647</v>
      </c>
      <c r="R61" s="310">
        <v>0</v>
      </c>
      <c r="S61" s="289">
        <v>85</v>
      </c>
      <c r="T61" s="289">
        <f t="shared" si="119"/>
        <v>-85</v>
      </c>
      <c r="U61" s="290">
        <f t="shared" si="120"/>
        <v>-1</v>
      </c>
      <c r="V61" s="301"/>
    </row>
    <row r="62" spans="1:22" s="82" customFormat="1" ht="27.75" customHeight="1" x14ac:dyDescent="0.2">
      <c r="A62" s="193" t="s">
        <v>30</v>
      </c>
      <c r="B62" s="106">
        <f>B63</f>
        <v>60</v>
      </c>
      <c r="C62" s="107">
        <f>C63</f>
        <v>51</v>
      </c>
      <c r="D62" s="108">
        <f>IF(ISERROR(B62-C62),"n/a",B62-C62)</f>
        <v>9</v>
      </c>
      <c r="E62" s="109">
        <f>IF(ISERROR(D62/C62),"n/a",(D62/C62))</f>
        <v>0.17647058823529413</v>
      </c>
      <c r="F62" s="194">
        <f>F63</f>
        <v>48</v>
      </c>
      <c r="G62" s="195">
        <f>G63</f>
        <v>20</v>
      </c>
      <c r="H62" s="110">
        <f>IF(ISERROR(F62-G62),"n/a",F62-G62)</f>
        <v>28</v>
      </c>
      <c r="I62" s="111">
        <f>IF(ISERROR(H62/G62),"n/a",(H62/G62))</f>
        <v>1.4</v>
      </c>
      <c r="J62" s="196">
        <f>J63</f>
        <v>2</v>
      </c>
      <c r="K62" s="197">
        <f>K63</f>
        <v>2</v>
      </c>
      <c r="L62" s="112">
        <f>IF(ISERROR(J62-K62),"n/a",J62-K62)</f>
        <v>0</v>
      </c>
      <c r="M62" s="113">
        <f>IF(ISERROR(L62/K62),"n/a",(L62/K62))</f>
        <v>0</v>
      </c>
      <c r="N62" s="198">
        <f>N63</f>
        <v>2</v>
      </c>
      <c r="O62" s="199">
        <f>O63</f>
        <v>0</v>
      </c>
      <c r="P62" s="114">
        <f>IF(ISERROR(N62-O62),"n/a",N62-O62)</f>
        <v>2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60</v>
      </c>
      <c r="C63" s="119">
        <v>51</v>
      </c>
      <c r="D63" s="120">
        <f>IF(ISERROR(B63-C63),"n/a",B63-C63)</f>
        <v>9</v>
      </c>
      <c r="E63" s="121">
        <f>IF(ISERROR(D63/C63),"n/a",(D63/C63))</f>
        <v>0.17647058823529413</v>
      </c>
      <c r="F63" s="122">
        <v>48</v>
      </c>
      <c r="G63" s="123">
        <v>20</v>
      </c>
      <c r="H63" s="124">
        <f>IF(ISERROR(F63-G63),"n/a",F63-G63)</f>
        <v>28</v>
      </c>
      <c r="I63" s="125">
        <f>IF(ISERROR(H63/G63),"n/a",(H63/G63))</f>
        <v>1.4</v>
      </c>
      <c r="J63" s="126">
        <v>2</v>
      </c>
      <c r="K63" s="127">
        <v>2</v>
      </c>
      <c r="L63" s="128">
        <f>IF(ISERROR(J63-K63),"n/a",J63-K63)</f>
        <v>0</v>
      </c>
      <c r="M63" s="129">
        <f>IF(ISERROR(L63/K63),"n/a",(L63/K63))</f>
        <v>0</v>
      </c>
      <c r="N63" s="143">
        <v>2</v>
      </c>
      <c r="O63" s="144">
        <v>0</v>
      </c>
      <c r="P63" s="145">
        <f>IF(ISERROR(N63-O63),"n/a",N63-O63)</f>
        <v>2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10</v>
      </c>
      <c r="C64" s="107">
        <f>C65</f>
        <v>15</v>
      </c>
      <c r="D64" s="108">
        <f t="shared" ref="D64:D67" si="121">IF(ISERROR(B64-C64),"n/a",B64-C64)</f>
        <v>-5</v>
      </c>
      <c r="E64" s="109">
        <f t="shared" ref="E64:E67" si="122">IF(ISERROR(D64/C64),"n/a",(D64/C64))</f>
        <v>-0.33333333333333331</v>
      </c>
      <c r="F64" s="194">
        <f>F65</f>
        <v>9</v>
      </c>
      <c r="G64" s="195">
        <f>G65</f>
        <v>7</v>
      </c>
      <c r="H64" s="110">
        <f t="shared" ref="H64:H67" si="123">IF(ISERROR(F64-G64),"n/a",F64-G64)</f>
        <v>2</v>
      </c>
      <c r="I64" s="111">
        <f t="shared" ref="I64:I67" si="124">IF(ISERROR(H64/G64),"n/a",(H64/G64))</f>
        <v>0.2857142857142857</v>
      </c>
      <c r="J64" s="196">
        <f>J65</f>
        <v>1</v>
      </c>
      <c r="K64" s="197">
        <f>K65</f>
        <v>0</v>
      </c>
      <c r="L64" s="112">
        <f t="shared" ref="L64:L67" si="125">IF(ISERROR(J64-K64),"n/a",J64-K64)</f>
        <v>1</v>
      </c>
      <c r="M64" s="113" t="str">
        <f t="shared" ref="M64:M67" si="126">IF(ISERROR(L64/K64),"n/a",(L64/K64))</f>
        <v>n/a</v>
      </c>
      <c r="N64" s="198">
        <f>N65</f>
        <v>1</v>
      </c>
      <c r="O64" s="199">
        <f>O65</f>
        <v>0</v>
      </c>
      <c r="P64" s="114">
        <f t="shared" ref="P64:P69" si="127">IF(ISERROR(N64-O64),"n/a",N64-O64)</f>
        <v>1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10</v>
      </c>
      <c r="C65" s="119">
        <v>15</v>
      </c>
      <c r="D65" s="120">
        <f t="shared" si="121"/>
        <v>-5</v>
      </c>
      <c r="E65" s="121">
        <f t="shared" si="122"/>
        <v>-0.33333333333333331</v>
      </c>
      <c r="F65" s="122">
        <v>9</v>
      </c>
      <c r="G65" s="123">
        <v>7</v>
      </c>
      <c r="H65" s="124">
        <f t="shared" si="123"/>
        <v>2</v>
      </c>
      <c r="I65" s="125">
        <f t="shared" si="124"/>
        <v>0.2857142857142857</v>
      </c>
      <c r="J65" s="126">
        <v>1</v>
      </c>
      <c r="K65" s="127">
        <v>0</v>
      </c>
      <c r="L65" s="128">
        <f t="shared" si="125"/>
        <v>1</v>
      </c>
      <c r="M65" s="129" t="str">
        <f t="shared" si="126"/>
        <v>n/a</v>
      </c>
      <c r="N65" s="143">
        <v>1</v>
      </c>
      <c r="O65" s="144">
        <v>0</v>
      </c>
      <c r="P65" s="145">
        <f t="shared" si="127"/>
        <v>1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135</v>
      </c>
      <c r="C66" s="65">
        <f>C67+C72+C70</f>
        <v>80</v>
      </c>
      <c r="D66" s="66">
        <f t="shared" si="121"/>
        <v>55</v>
      </c>
      <c r="E66" s="67">
        <f t="shared" si="122"/>
        <v>0.6875</v>
      </c>
      <c r="F66" s="68">
        <f>F67+F72+F70</f>
        <v>137</v>
      </c>
      <c r="G66" s="69">
        <f>G67+G72+G70</f>
        <v>75</v>
      </c>
      <c r="H66" s="70">
        <f t="shared" si="123"/>
        <v>62</v>
      </c>
      <c r="I66" s="71">
        <f t="shared" si="124"/>
        <v>0.82666666666666666</v>
      </c>
      <c r="J66" s="72">
        <f>J67+J72+J70</f>
        <v>50</v>
      </c>
      <c r="K66" s="73">
        <f>K67+K72+K70</f>
        <v>27</v>
      </c>
      <c r="L66" s="74">
        <f t="shared" si="125"/>
        <v>23</v>
      </c>
      <c r="M66" s="75">
        <f t="shared" si="126"/>
        <v>0.85185185185185186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115</v>
      </c>
      <c r="C67" s="92">
        <f>SUM(C68:C69)</f>
        <v>72</v>
      </c>
      <c r="D67" s="93">
        <f t="shared" si="121"/>
        <v>43</v>
      </c>
      <c r="E67" s="94">
        <f t="shared" si="122"/>
        <v>0.59722222222222221</v>
      </c>
      <c r="F67" s="95">
        <f>SUM(F68:F69)</f>
        <v>118</v>
      </c>
      <c r="G67" s="96">
        <f>SUM(G68:G69)</f>
        <v>67</v>
      </c>
      <c r="H67" s="97">
        <f t="shared" si="123"/>
        <v>51</v>
      </c>
      <c r="I67" s="98">
        <f t="shared" si="124"/>
        <v>0.76119402985074625</v>
      </c>
      <c r="J67" s="99">
        <f>SUM(J68:J69)</f>
        <v>47</v>
      </c>
      <c r="K67" s="100">
        <f>SUM(K68:K69)</f>
        <v>27</v>
      </c>
      <c r="L67" s="101">
        <f t="shared" si="125"/>
        <v>20</v>
      </c>
      <c r="M67" s="102">
        <f t="shared" si="126"/>
        <v>0.7407407407407407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113</v>
      </c>
      <c r="C68" s="269">
        <v>70</v>
      </c>
      <c r="D68" s="270">
        <f>IF(ISERROR(B68-C68),"n/a",B68-C68)</f>
        <v>43</v>
      </c>
      <c r="E68" s="271">
        <f>IF(ISERROR(D68/C68),"n/a",(D68/C68))</f>
        <v>0.61428571428571432</v>
      </c>
      <c r="F68" s="272">
        <v>115</v>
      </c>
      <c r="G68" s="273">
        <v>65</v>
      </c>
      <c r="H68" s="274">
        <f>IF(ISERROR(F68-G68),"n/a",F68-G68)</f>
        <v>50</v>
      </c>
      <c r="I68" s="275">
        <f>IF(ISERROR(H68/G68),"n/a",(H68/G68))</f>
        <v>0.76923076923076927</v>
      </c>
      <c r="J68" s="276">
        <v>47</v>
      </c>
      <c r="K68" s="277">
        <v>26</v>
      </c>
      <c r="L68" s="278">
        <f>IF(ISERROR(J68-K68),"n/a",J68-K68)</f>
        <v>21</v>
      </c>
      <c r="M68" s="279">
        <f>IF(ISERROR(L68/K68),"n/a",(L68/K68))</f>
        <v>0.80769230769230771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2</v>
      </c>
      <c r="H69" s="124">
        <f>IF(ISERROR(F69-G69),"n/a",F69-G69)</f>
        <v>1</v>
      </c>
      <c r="I69" s="125">
        <f>IF(ISERROR(H69/G69),"n/a",(H69/G69))</f>
        <v>0.5</v>
      </c>
      <c r="J69" s="126">
        <v>0</v>
      </c>
      <c r="K69" s="127">
        <v>1</v>
      </c>
      <c r="L69" s="128">
        <f>IF(ISERROR(J69-K69),"n/a",J69-K69)</f>
        <v>-1</v>
      </c>
      <c r="M69" s="129">
        <f>IF(ISERROR(L69/K69),"n/a",(L69/K69))</f>
        <v>-1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18</v>
      </c>
      <c r="C70" s="107">
        <f>C71</f>
        <v>7</v>
      </c>
      <c r="D70" s="108">
        <f>IF(ISERROR(B70-C70),"n/a",B70-C70)</f>
        <v>11</v>
      </c>
      <c r="E70" s="109">
        <f>IF(ISERROR(D70/C70),"n/a",(D70/C70))</f>
        <v>1.5714285714285714</v>
      </c>
      <c r="F70" s="194">
        <f>F71</f>
        <v>18</v>
      </c>
      <c r="G70" s="195">
        <f>G71</f>
        <v>7</v>
      </c>
      <c r="H70" s="110">
        <f>IF(ISERROR(F70-G70),"n/a",F70-G70)</f>
        <v>11</v>
      </c>
      <c r="I70" s="111">
        <f>IF(ISERROR(H70/G70),"n/a",(H70/G70))</f>
        <v>1.5714285714285714</v>
      </c>
      <c r="J70" s="196">
        <f>J71</f>
        <v>2</v>
      </c>
      <c r="K70" s="197">
        <f>K71</f>
        <v>0</v>
      </c>
      <c r="L70" s="112">
        <f>IF(ISERROR(J70-K70),"n/a",J70-K70)</f>
        <v>2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18</v>
      </c>
      <c r="C71" s="119">
        <v>7</v>
      </c>
      <c r="D71" s="120">
        <f>IF(ISERROR(B71-C71),"n/a",B71-C71)</f>
        <v>11</v>
      </c>
      <c r="E71" s="121">
        <f>IF(ISERROR(D71/C71),"n/a",(D71/C71))</f>
        <v>1.5714285714285714</v>
      </c>
      <c r="F71" s="122">
        <v>18</v>
      </c>
      <c r="G71" s="123">
        <v>7</v>
      </c>
      <c r="H71" s="124">
        <f>IF(ISERROR(F71-G71),"n/a",F71-G71)</f>
        <v>11</v>
      </c>
      <c r="I71" s="125">
        <f>IF(ISERROR(H71/G71),"n/a",(H71/G71))</f>
        <v>1.5714285714285714</v>
      </c>
      <c r="J71" s="126">
        <v>2</v>
      </c>
      <c r="K71" s="127">
        <v>0</v>
      </c>
      <c r="L71" s="128">
        <f>IF(ISERROR(J71-K71),"n/a",J71-K71)</f>
        <v>2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1</v>
      </c>
      <c r="D72" s="108">
        <f t="shared" ref="D72:D73" si="131">IF(ISERROR(B72-C72),"n/a",B72-C72)</f>
        <v>1</v>
      </c>
      <c r="E72" s="109">
        <f t="shared" ref="E72:E73" si="132">IF(ISERROR(D72/C72),"n/a",(D72/C72))</f>
        <v>1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0</v>
      </c>
      <c r="L72" s="112">
        <f t="shared" ref="L72" si="135">IF(ISERROR(J72-K72),"n/a",J72-K72)</f>
        <v>1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1</v>
      </c>
      <c r="D73" s="120">
        <f t="shared" si="131"/>
        <v>1</v>
      </c>
      <c r="E73" s="121">
        <f t="shared" si="132"/>
        <v>1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1826</v>
      </c>
      <c r="C74" s="65">
        <f>SUM(C75:C75)</f>
        <v>1679</v>
      </c>
      <c r="D74" s="66">
        <f>IF(ISERROR(B74-C74),"n/a",B74-C74)</f>
        <v>147</v>
      </c>
      <c r="E74" s="67">
        <f>IF(ISERROR(D74/C74),"n/a",(D74/C74))</f>
        <v>8.7552114353782018E-2</v>
      </c>
      <c r="F74" s="68">
        <f>SUM(F75:F75)</f>
        <v>827</v>
      </c>
      <c r="G74" s="69">
        <f>SUM(G75:G75)</f>
        <v>739</v>
      </c>
      <c r="H74" s="70">
        <f>IF(ISERROR(F74-G74),"n/a",F74-G74)</f>
        <v>88</v>
      </c>
      <c r="I74" s="71">
        <f>IF(ISERROR(H74/G74),"n/a",(H74/G74))</f>
        <v>0.11907983761840325</v>
      </c>
      <c r="J74" s="72">
        <f>SUM(J75:J75)</f>
        <v>275</v>
      </c>
      <c r="K74" s="73">
        <f>SUM(K75:K75)</f>
        <v>270</v>
      </c>
      <c r="L74" s="74">
        <f>IF(ISERROR(J74-K74),"n/a",J74-K74)</f>
        <v>5</v>
      </c>
      <c r="M74" s="75">
        <f>IF(ISERROR(L74/K74),"n/a",(L74/K74))</f>
        <v>1.8518518518518517E-2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1826</v>
      </c>
      <c r="C75" s="65">
        <f>C76+C81+C79</f>
        <v>1679</v>
      </c>
      <c r="D75" s="66">
        <f t="shared" ref="D75:D86" si="141">IF(ISERROR(B75-C75),"n/a",B75-C75)</f>
        <v>147</v>
      </c>
      <c r="E75" s="67">
        <f t="shared" ref="E75:E86" si="142">IF(ISERROR(D75/C75),"n/a",(D75/C75))</f>
        <v>8.7552114353782018E-2</v>
      </c>
      <c r="F75" s="68">
        <f>F76+F81+F79</f>
        <v>827</v>
      </c>
      <c r="G75" s="69">
        <f>G76+G81+G79</f>
        <v>739</v>
      </c>
      <c r="H75" s="70">
        <f t="shared" ref="H75:H86" si="143">IF(ISERROR(F75-G75),"n/a",F75-G75)</f>
        <v>88</v>
      </c>
      <c r="I75" s="71">
        <f t="shared" ref="I75:I86" si="144">IF(ISERROR(H75/G75),"n/a",(H75/G75))</f>
        <v>0.11907983761840325</v>
      </c>
      <c r="J75" s="72">
        <f>J76+J81+J79</f>
        <v>275</v>
      </c>
      <c r="K75" s="73">
        <f>K76+K81+K79</f>
        <v>270</v>
      </c>
      <c r="L75" s="74">
        <f t="shared" ref="L75:L86" si="145">IF(ISERROR(J75-K75),"n/a",J75-K75)</f>
        <v>5</v>
      </c>
      <c r="M75" s="75">
        <f t="shared" ref="M75:M86" si="146">IF(ISERROR(L75/K75),"n/a",(L75/K75))</f>
        <v>1.8518518518518517E-2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1532</v>
      </c>
      <c r="C76" s="92">
        <f>SUM(C77:C78)</f>
        <v>1381</v>
      </c>
      <c r="D76" s="93">
        <f t="shared" si="141"/>
        <v>151</v>
      </c>
      <c r="E76" s="94">
        <f t="shared" si="142"/>
        <v>0.10934105720492397</v>
      </c>
      <c r="F76" s="95">
        <f>SUM(F77:F78)</f>
        <v>717</v>
      </c>
      <c r="G76" s="96">
        <f>SUM(G77:G78)</f>
        <v>631</v>
      </c>
      <c r="H76" s="97">
        <f t="shared" si="143"/>
        <v>86</v>
      </c>
      <c r="I76" s="98">
        <f t="shared" si="144"/>
        <v>0.13629160063391443</v>
      </c>
      <c r="J76" s="99">
        <f>SUM(J77:J78)</f>
        <v>257</v>
      </c>
      <c r="K76" s="100">
        <f>SUM(K77:K78)</f>
        <v>247</v>
      </c>
      <c r="L76" s="101">
        <f t="shared" si="145"/>
        <v>10</v>
      </c>
      <c r="M76" s="102">
        <f t="shared" si="146"/>
        <v>4.048582995951417E-2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1499</v>
      </c>
      <c r="C77" s="269">
        <v>1366</v>
      </c>
      <c r="D77" s="270">
        <f>IF(ISERROR(B77-C77),"n/a",B77-C77)</f>
        <v>133</v>
      </c>
      <c r="E77" s="271">
        <f>IF(ISERROR(D77/C77),"n/a",(D77/C77))</f>
        <v>9.7364568081991218E-2</v>
      </c>
      <c r="F77" s="272">
        <v>709</v>
      </c>
      <c r="G77" s="273">
        <v>625</v>
      </c>
      <c r="H77" s="274">
        <f>IF(ISERROR(F77-G77),"n/a",F77-G77)</f>
        <v>84</v>
      </c>
      <c r="I77" s="275">
        <f>IF(ISERROR(H77/G77),"n/a",(H77/G77))</f>
        <v>0.13439999999999999</v>
      </c>
      <c r="J77" s="276">
        <v>255</v>
      </c>
      <c r="K77" s="277">
        <v>245</v>
      </c>
      <c r="L77" s="278">
        <f>IF(ISERROR(J77-K77),"n/a",J77-K77)</f>
        <v>10</v>
      </c>
      <c r="M77" s="279">
        <f>IF(ISERROR(L77/K77),"n/a",(L77/K77))</f>
        <v>4.0816326530612242E-2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33</v>
      </c>
      <c r="C78" s="233">
        <v>15</v>
      </c>
      <c r="D78" s="234">
        <f>IF(ISERROR(B78-C78),"n/a",B78-C78)</f>
        <v>18</v>
      </c>
      <c r="E78" s="235">
        <f>IF(ISERROR(D78/C78),"n/a",(D78/C78))</f>
        <v>1.2</v>
      </c>
      <c r="F78" s="236">
        <v>8</v>
      </c>
      <c r="G78" s="237">
        <v>6</v>
      </c>
      <c r="H78" s="238">
        <f>IF(ISERROR(F78-G78),"n/a",F78-G78)</f>
        <v>2</v>
      </c>
      <c r="I78" s="239">
        <f>IF(ISERROR(H78/G78),"n/a",(H78/G78))</f>
        <v>0.33333333333333331</v>
      </c>
      <c r="J78" s="240">
        <v>2</v>
      </c>
      <c r="K78" s="241">
        <v>2</v>
      </c>
      <c r="L78" s="242">
        <f>IF(ISERROR(J78-K78),"n/a",J78-K78)</f>
        <v>0</v>
      </c>
      <c r="M78" s="243">
        <f>IF(ISERROR(L78/K78),"n/a",(L78/K78))</f>
        <v>0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276</v>
      </c>
      <c r="C79" s="107">
        <f>C80</f>
        <v>281</v>
      </c>
      <c r="D79" s="108">
        <f>IF(ISERROR(B79-C79),"n/a",B79-C79)</f>
        <v>-5</v>
      </c>
      <c r="E79" s="109">
        <f>IF(ISERROR(D79/C79),"n/a",(D79/C79))</f>
        <v>-1.7793594306049824E-2</v>
      </c>
      <c r="F79" s="194">
        <f>F80</f>
        <v>104</v>
      </c>
      <c r="G79" s="195">
        <f>G80</f>
        <v>104</v>
      </c>
      <c r="H79" s="110">
        <f>IF(ISERROR(F79-G79),"n/a",F79-G79)</f>
        <v>0</v>
      </c>
      <c r="I79" s="111">
        <f>IF(ISERROR(H79/G79),"n/a",(H79/G79))</f>
        <v>0</v>
      </c>
      <c r="J79" s="196">
        <f>J80</f>
        <v>17</v>
      </c>
      <c r="K79" s="197">
        <f>K80</f>
        <v>23</v>
      </c>
      <c r="L79" s="112">
        <f>IF(ISERROR(J79-K79),"n/a",J79-K79)</f>
        <v>-6</v>
      </c>
      <c r="M79" s="113">
        <f>IF(ISERROR(L79/K79),"n/a",(L79/K79))</f>
        <v>-0.2608695652173913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276</v>
      </c>
      <c r="C80" s="119">
        <v>281</v>
      </c>
      <c r="D80" s="120">
        <f>IF(ISERROR(B80-C80),"n/a",B80-C80)</f>
        <v>-5</v>
      </c>
      <c r="E80" s="121">
        <f>IF(ISERROR(D80/C80),"n/a",(D80/C80))</f>
        <v>-1.7793594306049824E-2</v>
      </c>
      <c r="F80" s="122">
        <v>104</v>
      </c>
      <c r="G80" s="123">
        <v>104</v>
      </c>
      <c r="H80" s="124">
        <f>IF(ISERROR(F80-G80),"n/a",F80-G80)</f>
        <v>0</v>
      </c>
      <c r="I80" s="125">
        <f>IF(ISERROR(H80/G80),"n/a",(H80/G80))</f>
        <v>0</v>
      </c>
      <c r="J80" s="126">
        <v>17</v>
      </c>
      <c r="K80" s="127">
        <v>23</v>
      </c>
      <c r="L80" s="128">
        <f>IF(ISERROR(J80-K80),"n/a",J80-K80)</f>
        <v>-6</v>
      </c>
      <c r="M80" s="129">
        <f>IF(ISERROR(L80/K80),"n/a",(L80/K80))</f>
        <v>-0.2608695652173913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17</v>
      </c>
      <c r="D81" s="108">
        <f t="shared" si="141"/>
        <v>1</v>
      </c>
      <c r="E81" s="109">
        <f t="shared" si="142"/>
        <v>5.8823529411764705E-2</v>
      </c>
      <c r="F81" s="194">
        <f>F82</f>
        <v>6</v>
      </c>
      <c r="G81" s="195">
        <f>G82</f>
        <v>4</v>
      </c>
      <c r="H81" s="110">
        <f t="shared" si="143"/>
        <v>2</v>
      </c>
      <c r="I81" s="111">
        <f t="shared" si="144"/>
        <v>0.5</v>
      </c>
      <c r="J81" s="196">
        <f>J82</f>
        <v>1</v>
      </c>
      <c r="K81" s="197">
        <f>K82</f>
        <v>0</v>
      </c>
      <c r="L81" s="112">
        <f t="shared" si="145"/>
        <v>1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17</v>
      </c>
      <c r="D82" s="130">
        <f t="shared" si="141"/>
        <v>1</v>
      </c>
      <c r="E82" s="217">
        <f t="shared" si="142"/>
        <v>5.8823529411764705E-2</v>
      </c>
      <c r="F82" s="218">
        <v>6</v>
      </c>
      <c r="G82" s="219">
        <v>4</v>
      </c>
      <c r="H82" s="220">
        <f t="shared" si="143"/>
        <v>2</v>
      </c>
      <c r="I82" s="221">
        <f t="shared" si="144"/>
        <v>0.5</v>
      </c>
      <c r="J82" s="222">
        <v>1</v>
      </c>
      <c r="K82" s="223">
        <v>0</v>
      </c>
      <c r="L82" s="224">
        <f t="shared" si="145"/>
        <v>1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296</v>
      </c>
      <c r="C83" s="65">
        <f>C84+C91</f>
        <v>311</v>
      </c>
      <c r="D83" s="66">
        <f t="shared" si="141"/>
        <v>-15</v>
      </c>
      <c r="E83" s="67">
        <f t="shared" si="142"/>
        <v>-4.8231511254019289E-2</v>
      </c>
      <c r="F83" s="68">
        <f>F84+F91</f>
        <v>278</v>
      </c>
      <c r="G83" s="69">
        <f>G84+G91</f>
        <v>244</v>
      </c>
      <c r="H83" s="70">
        <f t="shared" si="143"/>
        <v>34</v>
      </c>
      <c r="I83" s="71">
        <f t="shared" si="144"/>
        <v>0.13934426229508196</v>
      </c>
      <c r="J83" s="72">
        <f>J84+J91</f>
        <v>48</v>
      </c>
      <c r="K83" s="73">
        <f>K84+K91</f>
        <v>59</v>
      </c>
      <c r="L83" s="74">
        <f t="shared" si="145"/>
        <v>-11</v>
      </c>
      <c r="M83" s="75">
        <f t="shared" si="146"/>
        <v>-0.1864406779661017</v>
      </c>
      <c r="N83" s="76">
        <f>N84+N91</f>
        <v>31</v>
      </c>
      <c r="O83" s="77">
        <f>O84+O91</f>
        <v>31</v>
      </c>
      <c r="P83" s="78">
        <f t="shared" si="147"/>
        <v>0</v>
      </c>
      <c r="Q83" s="292">
        <f t="shared" si="148"/>
        <v>0</v>
      </c>
      <c r="R83" s="136">
        <f>R84+R91</f>
        <v>0</v>
      </c>
      <c r="S83" s="138">
        <f>S84+S91</f>
        <v>31</v>
      </c>
      <c r="T83" s="139">
        <f t="shared" si="149"/>
        <v>-31</v>
      </c>
      <c r="U83" s="204">
        <f t="shared" si="150"/>
        <v>-1</v>
      </c>
      <c r="V83" s="299"/>
    </row>
    <row r="84" spans="1:22" ht="20.25" customHeight="1" thickBot="1" x14ac:dyDescent="0.25">
      <c r="A84" s="79" t="s">
        <v>7</v>
      </c>
      <c r="B84" s="64">
        <f>B85+B89+B87</f>
        <v>202</v>
      </c>
      <c r="C84" s="65">
        <f>C85+C89+C87</f>
        <v>237</v>
      </c>
      <c r="D84" s="66">
        <f t="shared" si="141"/>
        <v>-35</v>
      </c>
      <c r="E84" s="67">
        <f t="shared" si="142"/>
        <v>-0.14767932489451477</v>
      </c>
      <c r="F84" s="68">
        <f>F85+F89+F87</f>
        <v>190</v>
      </c>
      <c r="G84" s="69">
        <f>G85+G89+G87</f>
        <v>175</v>
      </c>
      <c r="H84" s="70">
        <f t="shared" si="143"/>
        <v>15</v>
      </c>
      <c r="I84" s="71">
        <f t="shared" si="144"/>
        <v>8.5714285714285715E-2</v>
      </c>
      <c r="J84" s="72">
        <f>J85+J89+J87</f>
        <v>33</v>
      </c>
      <c r="K84" s="73">
        <f>K85+K89+K87</f>
        <v>35</v>
      </c>
      <c r="L84" s="74">
        <f t="shared" si="145"/>
        <v>-2</v>
      </c>
      <c r="M84" s="75">
        <f t="shared" si="146"/>
        <v>-5.7142857142857141E-2</v>
      </c>
      <c r="N84" s="76">
        <f>N85+N89+N87</f>
        <v>31</v>
      </c>
      <c r="O84" s="77">
        <f>O85+O89+O87</f>
        <v>31</v>
      </c>
      <c r="P84" s="78">
        <f t="shared" si="147"/>
        <v>0</v>
      </c>
      <c r="Q84" s="292">
        <f t="shared" si="148"/>
        <v>0</v>
      </c>
      <c r="R84" s="136">
        <f>R85+R89+R87</f>
        <v>0</v>
      </c>
      <c r="S84" s="138">
        <f>S85+S89+S87</f>
        <v>31</v>
      </c>
      <c r="T84" s="139">
        <f t="shared" si="149"/>
        <v>-31</v>
      </c>
      <c r="U84" s="204">
        <f t="shared" si="150"/>
        <v>-1</v>
      </c>
    </row>
    <row r="85" spans="1:22" ht="27.75" customHeight="1" x14ac:dyDescent="0.2">
      <c r="A85" s="192" t="s">
        <v>31</v>
      </c>
      <c r="B85" s="91">
        <f>B86</f>
        <v>189</v>
      </c>
      <c r="C85" s="93">
        <f>C86</f>
        <v>220</v>
      </c>
      <c r="D85" s="93">
        <f t="shared" si="141"/>
        <v>-31</v>
      </c>
      <c r="E85" s="94">
        <f t="shared" si="142"/>
        <v>-0.1409090909090909</v>
      </c>
      <c r="F85" s="95">
        <f>F86</f>
        <v>180</v>
      </c>
      <c r="G85" s="97">
        <f>G86</f>
        <v>162</v>
      </c>
      <c r="H85" s="97">
        <f t="shared" si="143"/>
        <v>18</v>
      </c>
      <c r="I85" s="98">
        <f t="shared" si="144"/>
        <v>0.1111111111111111</v>
      </c>
      <c r="J85" s="99">
        <f>J86</f>
        <v>33</v>
      </c>
      <c r="K85" s="101">
        <f>K86</f>
        <v>35</v>
      </c>
      <c r="L85" s="101">
        <f t="shared" si="145"/>
        <v>-2</v>
      </c>
      <c r="M85" s="102">
        <f t="shared" si="146"/>
        <v>-5.7142857142857141E-2</v>
      </c>
      <c r="N85" s="103">
        <f>N86</f>
        <v>31</v>
      </c>
      <c r="O85" s="286">
        <f>O86</f>
        <v>31</v>
      </c>
      <c r="P85" s="105">
        <f t="shared" si="147"/>
        <v>0</v>
      </c>
      <c r="Q85" s="293">
        <f t="shared" si="148"/>
        <v>0</v>
      </c>
      <c r="R85" s="137">
        <f>R86</f>
        <v>0</v>
      </c>
      <c r="S85" s="141">
        <f>S86</f>
        <v>31</v>
      </c>
      <c r="T85" s="141">
        <f t="shared" si="149"/>
        <v>-31</v>
      </c>
      <c r="U85" s="205">
        <f t="shared" si="150"/>
        <v>-1</v>
      </c>
    </row>
    <row r="86" spans="1:22" x14ac:dyDescent="0.2">
      <c r="A86" s="41" t="s">
        <v>20</v>
      </c>
      <c r="B86" s="268">
        <v>189</v>
      </c>
      <c r="C86" s="269">
        <v>220</v>
      </c>
      <c r="D86" s="202">
        <f t="shared" si="141"/>
        <v>-31</v>
      </c>
      <c r="E86" s="267">
        <f t="shared" si="142"/>
        <v>-0.1409090909090909</v>
      </c>
      <c r="F86" s="308">
        <v>180</v>
      </c>
      <c r="G86" s="304">
        <v>162</v>
      </c>
      <c r="H86" s="304">
        <f t="shared" si="143"/>
        <v>18</v>
      </c>
      <c r="I86" s="305">
        <f t="shared" si="144"/>
        <v>0.1111111111111111</v>
      </c>
      <c r="J86" s="276">
        <v>33</v>
      </c>
      <c r="K86" s="306">
        <v>35</v>
      </c>
      <c r="L86" s="306">
        <f t="shared" si="145"/>
        <v>-2</v>
      </c>
      <c r="M86" s="307">
        <f t="shared" si="146"/>
        <v>-5.7142857142857141E-2</v>
      </c>
      <c r="N86" s="309">
        <v>31</v>
      </c>
      <c r="O86" s="286">
        <v>31</v>
      </c>
      <c r="P86" s="286">
        <f t="shared" si="147"/>
        <v>0</v>
      </c>
      <c r="Q86" s="296">
        <f t="shared" si="148"/>
        <v>0</v>
      </c>
      <c r="R86" s="310">
        <v>0</v>
      </c>
      <c r="S86" s="289">
        <v>31</v>
      </c>
      <c r="T86" s="289">
        <f t="shared" si="149"/>
        <v>-31</v>
      </c>
      <c r="U86" s="290">
        <f t="shared" si="150"/>
        <v>-1</v>
      </c>
    </row>
    <row r="87" spans="1:22" s="83" customFormat="1" ht="27.75" customHeight="1" x14ac:dyDescent="0.2">
      <c r="A87" s="193" t="s">
        <v>30</v>
      </c>
      <c r="B87" s="106">
        <f>B88</f>
        <v>7</v>
      </c>
      <c r="C87" s="107">
        <f>C88</f>
        <v>10</v>
      </c>
      <c r="D87" s="108">
        <f>IF(ISERROR(B87-C87),"n/a",B87-C87)</f>
        <v>-3</v>
      </c>
      <c r="E87" s="109">
        <f>IF(ISERROR(D87/C87),"n/a",(D87/C87))</f>
        <v>-0.3</v>
      </c>
      <c r="F87" s="194">
        <f>F88</f>
        <v>5</v>
      </c>
      <c r="G87" s="195">
        <f>G88</f>
        <v>7</v>
      </c>
      <c r="H87" s="110">
        <f>IF(ISERROR(F87-G87),"n/a",F87-G87)</f>
        <v>-2</v>
      </c>
      <c r="I87" s="111">
        <f>IF(ISERROR(H87/G87),"n/a",(H87/G87))</f>
        <v>-0.2857142857142857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7</v>
      </c>
      <c r="C88" s="119">
        <v>10</v>
      </c>
      <c r="D88" s="120">
        <f>IF(ISERROR(B88-C88),"n/a",B88-C88)</f>
        <v>-3</v>
      </c>
      <c r="E88" s="121">
        <f>IF(ISERROR(D88/C88),"n/a",(D88/C88))</f>
        <v>-0.3</v>
      </c>
      <c r="F88" s="122">
        <v>5</v>
      </c>
      <c r="G88" s="123">
        <v>7</v>
      </c>
      <c r="H88" s="124">
        <f>IF(ISERROR(F88-G88),"n/a",F88-G88)</f>
        <v>-2</v>
      </c>
      <c r="I88" s="125">
        <f>IF(ISERROR(H88/G88),"n/a",(H88/G88))</f>
        <v>-0.2857142857142857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6</v>
      </c>
      <c r="C89" s="107">
        <f>C90</f>
        <v>7</v>
      </c>
      <c r="D89" s="108">
        <f t="shared" ref="D89:D92" si="155">IF(ISERROR(B89-C89),"n/a",B89-C89)</f>
        <v>-1</v>
      </c>
      <c r="E89" s="109">
        <f t="shared" ref="E89:E92" si="156">IF(ISERROR(D89/C89),"n/a",(D89/C89))</f>
        <v>-0.14285714285714285</v>
      </c>
      <c r="F89" s="194">
        <f>F90</f>
        <v>5</v>
      </c>
      <c r="G89" s="195">
        <f>G90</f>
        <v>6</v>
      </c>
      <c r="H89" s="110">
        <f t="shared" ref="H89:H92" si="157">IF(ISERROR(F89-G89),"n/a",F89-G89)</f>
        <v>-1</v>
      </c>
      <c r="I89" s="111">
        <f t="shared" ref="I89:I92" si="158">IF(ISERROR(H89/G89),"n/a",(H89/G89))</f>
        <v>-0.16666666666666666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6</v>
      </c>
      <c r="C90" s="119">
        <v>7</v>
      </c>
      <c r="D90" s="120">
        <f t="shared" si="155"/>
        <v>-1</v>
      </c>
      <c r="E90" s="121">
        <f t="shared" si="156"/>
        <v>-0.14285714285714285</v>
      </c>
      <c r="F90" s="122">
        <v>5</v>
      </c>
      <c r="G90" s="123">
        <v>6</v>
      </c>
      <c r="H90" s="124">
        <f t="shared" si="157"/>
        <v>-1</v>
      </c>
      <c r="I90" s="125">
        <f t="shared" si="158"/>
        <v>-0.16666666666666666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94</v>
      </c>
      <c r="C91" s="65">
        <f>C92+C97+C95</f>
        <v>74</v>
      </c>
      <c r="D91" s="66">
        <f t="shared" si="155"/>
        <v>20</v>
      </c>
      <c r="E91" s="67">
        <f t="shared" si="156"/>
        <v>0.27027027027027029</v>
      </c>
      <c r="F91" s="68">
        <f>F92+F97+F95</f>
        <v>88</v>
      </c>
      <c r="G91" s="69">
        <f>G92+G97+G95</f>
        <v>69</v>
      </c>
      <c r="H91" s="70">
        <f t="shared" si="157"/>
        <v>19</v>
      </c>
      <c r="I91" s="71">
        <f t="shared" si="158"/>
        <v>0.27536231884057971</v>
      </c>
      <c r="J91" s="72">
        <f>J92+J97+J95</f>
        <v>15</v>
      </c>
      <c r="K91" s="73">
        <f>K92+K97+K95</f>
        <v>24</v>
      </c>
      <c r="L91" s="74">
        <f t="shared" si="159"/>
        <v>-9</v>
      </c>
      <c r="M91" s="75">
        <f t="shared" si="160"/>
        <v>-0.375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92</v>
      </c>
      <c r="C92" s="92">
        <f>SUM(C93:C94)</f>
        <v>72</v>
      </c>
      <c r="D92" s="93">
        <f t="shared" si="155"/>
        <v>20</v>
      </c>
      <c r="E92" s="94">
        <f t="shared" si="156"/>
        <v>0.27777777777777779</v>
      </c>
      <c r="F92" s="95">
        <f>SUM(F93:F94)</f>
        <v>86</v>
      </c>
      <c r="G92" s="96">
        <f>SUM(G93:G94)</f>
        <v>68</v>
      </c>
      <c r="H92" s="97">
        <f t="shared" si="157"/>
        <v>18</v>
      </c>
      <c r="I92" s="98">
        <f t="shared" si="158"/>
        <v>0.26470588235294118</v>
      </c>
      <c r="J92" s="99">
        <f>SUM(J93:J94)</f>
        <v>15</v>
      </c>
      <c r="K92" s="100">
        <f>SUM(K93:K94)</f>
        <v>23</v>
      </c>
      <c r="L92" s="101">
        <f t="shared" si="159"/>
        <v>-8</v>
      </c>
      <c r="M92" s="102">
        <f t="shared" si="160"/>
        <v>-0.34782608695652173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87</v>
      </c>
      <c r="C93" s="269">
        <v>71</v>
      </c>
      <c r="D93" s="270">
        <f>IF(ISERROR(B93-C93),"n/a",B93-C93)</f>
        <v>16</v>
      </c>
      <c r="E93" s="271">
        <f>IF(ISERROR(D93/C93),"n/a",(D93/C93))</f>
        <v>0.22535211267605634</v>
      </c>
      <c r="F93" s="272">
        <v>82</v>
      </c>
      <c r="G93" s="273">
        <v>67</v>
      </c>
      <c r="H93" s="274">
        <v>0</v>
      </c>
      <c r="I93" s="275">
        <f>IF(ISERROR(H93/G93),"n/a",(H93/G93))</f>
        <v>0</v>
      </c>
      <c r="J93" s="276">
        <v>15</v>
      </c>
      <c r="K93" s="277">
        <v>23</v>
      </c>
      <c r="L93" s="278">
        <f>IF(ISERROR(J93-K93),"n/a",J93-K93)</f>
        <v>-8</v>
      </c>
      <c r="M93" s="279">
        <f>IF(ISERROR(L93/K93),"n/a",(L93/K93))</f>
        <v>-0.34782608695652173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5</v>
      </c>
      <c r="C94" s="119">
        <v>1</v>
      </c>
      <c r="D94" s="120">
        <f>IF(ISERROR(B94-C94),"n/a",B94-C94)</f>
        <v>4</v>
      </c>
      <c r="E94" s="121">
        <f>IF(ISERROR(D94/C94),"n/a",(D94/C94))</f>
        <v>4</v>
      </c>
      <c r="F94" s="122">
        <v>4</v>
      </c>
      <c r="G94" s="123">
        <v>1</v>
      </c>
      <c r="H94" s="124">
        <f>IF(ISERROR(F94-G94),"n/a",F94-G94)</f>
        <v>3</v>
      </c>
      <c r="I94" s="125">
        <f>IF(ISERROR(H94/G94),"n/a",(H94/G94))</f>
        <v>3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2</v>
      </c>
      <c r="C95" s="107">
        <f>C96</f>
        <v>1</v>
      </c>
      <c r="D95" s="108">
        <f>IF(ISERROR(B95-C95),"n/a",B95-C95)</f>
        <v>1</v>
      </c>
      <c r="E95" s="109">
        <f>IF(ISERROR(D95/C95),"n/a",(D95/C95))</f>
        <v>1</v>
      </c>
      <c r="F95" s="194">
        <f>F96</f>
        <v>2</v>
      </c>
      <c r="G95" s="195">
        <f>G96</f>
        <v>1</v>
      </c>
      <c r="H95" s="110">
        <f>IF(ISERROR(F95-G95),"n/a",F95-G95)</f>
        <v>1</v>
      </c>
      <c r="I95" s="111">
        <f>IF(ISERROR(H95/G95),"n/a",(H95/G95))</f>
        <v>1</v>
      </c>
      <c r="J95" s="196">
        <f>J96</f>
        <v>0</v>
      </c>
      <c r="K95" s="197">
        <f>K96</f>
        <v>1</v>
      </c>
      <c r="L95" s="112">
        <f>IF(ISERROR(J95-K95),"n/a",J95-K95)</f>
        <v>-1</v>
      </c>
      <c r="M95" s="113">
        <f>IF(ISERROR(L95/K95),"n/a",(L95/K95))</f>
        <v>-1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2</v>
      </c>
      <c r="C96" s="119">
        <v>1</v>
      </c>
      <c r="D96" s="120">
        <f>IF(ISERROR(B96-C96),"n/a",B96-C96)</f>
        <v>1</v>
      </c>
      <c r="E96" s="121">
        <f>IF(ISERROR(D96/C96),"n/a",(D96/C96))</f>
        <v>1</v>
      </c>
      <c r="F96" s="122">
        <v>2</v>
      </c>
      <c r="G96" s="123">
        <v>1</v>
      </c>
      <c r="H96" s="124">
        <f>IF(ISERROR(F96-G96),"n/a",F96-G96)</f>
        <v>1</v>
      </c>
      <c r="I96" s="125">
        <f>IF(ISERROR(H96/G96),"n/a",(H96/G96))</f>
        <v>1</v>
      </c>
      <c r="J96" s="126">
        <v>0</v>
      </c>
      <c r="K96" s="127">
        <v>1</v>
      </c>
      <c r="L96" s="128">
        <f>IF(ISERROR(J96-K96),"n/a",J96-K96)</f>
        <v>-1</v>
      </c>
      <c r="M96" s="129">
        <f>IF(ISERROR(L96/K96),"n/a",(L96/K96))</f>
        <v>-1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1</v>
      </c>
      <c r="D97" s="108">
        <f t="shared" ref="D97:D98" si="165">IF(ISERROR(B97-C97),"n/a",B97-C97)</f>
        <v>-1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1</v>
      </c>
      <c r="D98" s="130">
        <f t="shared" si="165"/>
        <v>-1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1</v>
      </c>
      <c r="G99" s="69">
        <f>SUM(G100:G100)</f>
        <v>0</v>
      </c>
      <c r="H99" s="70">
        <f>IF(ISERROR(F99-G99),"n/a",F99-G99)</f>
        <v>1</v>
      </c>
      <c r="I99" s="71" t="str">
        <f>IF(ISERROR(H99/G99),"n/a",(H99/G99))</f>
        <v>n/a</v>
      </c>
      <c r="J99" s="72">
        <f>SUM(J100:J100)</f>
        <v>1</v>
      </c>
      <c r="K99" s="73">
        <f>SUM(K100:K100)</f>
        <v>0</v>
      </c>
      <c r="L99" s="74">
        <f>IF(ISERROR(J99-K99),"n/a",J99-K99)</f>
        <v>1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1</v>
      </c>
      <c r="G100" s="69">
        <f>G101+G106+G104</f>
        <v>0</v>
      </c>
      <c r="H100" s="70">
        <f t="shared" ref="H100:H101" si="177">IF(ISERROR(F100-G100),"n/a",F100-G100)</f>
        <v>1</v>
      </c>
      <c r="I100" s="71" t="str">
        <f t="shared" ref="I100:I101" si="178">IF(ISERROR(H100/G100),"n/a",(H100/G100))</f>
        <v>n/a</v>
      </c>
      <c r="J100" s="72">
        <f>J101+J106+J104</f>
        <v>1</v>
      </c>
      <c r="K100" s="73">
        <f>K101+K106+K104</f>
        <v>0</v>
      </c>
      <c r="L100" s="74">
        <f t="shared" ref="L100:L101" si="179">IF(ISERROR(J100-K100),"n/a",J100-K100)</f>
        <v>1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1</v>
      </c>
      <c r="G101" s="96">
        <f>SUM(G102:G103)</f>
        <v>0</v>
      </c>
      <c r="H101" s="97">
        <f t="shared" si="177"/>
        <v>1</v>
      </c>
      <c r="I101" s="98" t="str">
        <f t="shared" si="178"/>
        <v>n/a</v>
      </c>
      <c r="J101" s="99">
        <f>SUM(J102:J103)</f>
        <v>1</v>
      </c>
      <c r="K101" s="100">
        <f>SUM(K102:K103)</f>
        <v>0</v>
      </c>
      <c r="L101" s="101">
        <f t="shared" si="179"/>
        <v>1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1</v>
      </c>
      <c r="G102" s="273">
        <v>0</v>
      </c>
      <c r="H102" s="274">
        <f>IF(ISERROR(F102-G102),"n/a",F102-G102)</f>
        <v>1</v>
      </c>
      <c r="I102" s="275" t="str">
        <f>IF(ISERROR(H102/G102),"n/a",(H102/G102))</f>
        <v>n/a</v>
      </c>
      <c r="J102" s="276">
        <v>1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8/7/2020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E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Fall 2020</v>
      </c>
      <c r="B3" s="377"/>
      <c r="C3" s="377"/>
      <c r="D3" s="377"/>
      <c r="E3" s="36"/>
    </row>
    <row r="4" spans="1:5" ht="15.75" x14ac:dyDescent="0.25">
      <c r="A4" s="378" t="str">
        <f>Summary!A4</f>
        <v>as of Friday, August 7,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Fall 2020</v>
      </c>
      <c r="C7" s="366" t="str">
        <f>Summary!C6</f>
        <v>Fall 2019</v>
      </c>
      <c r="D7" s="417" t="s">
        <v>1</v>
      </c>
      <c r="E7" s="35"/>
    </row>
    <row r="8" spans="1:5" ht="15.75" x14ac:dyDescent="0.2">
      <c r="A8" s="420"/>
      <c r="B8" s="87" t="str">
        <f>(Summary!B7)</f>
        <v>as of 8/7/20</v>
      </c>
      <c r="C8" s="353" t="str">
        <f>Summary!C7</f>
        <v>as of 8/7/19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0.65589362389768691</v>
      </c>
      <c r="C10" s="10">
        <f>IF(ISERROR(Summary!C48/Summary!C10),"n/a",Summary!C48/Summary!C10)</f>
        <v>0.56612410986775175</v>
      </c>
      <c r="D10" s="12">
        <f>IF(ISERROR(B10-C10),"n/a",B10-C10)</f>
        <v>8.976951402993516E-2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0.22395466704209488</v>
      </c>
      <c r="C11" s="10">
        <f>IF(ISERROR(Summary!C67/Summary!C48),"n/a",Summary!C67/Summary!C48)</f>
        <v>0.2305399003512211</v>
      </c>
      <c r="D11" s="12">
        <f>IF(ISERROR(B11-C11),"n/a",B11-C11)</f>
        <v>-6.5852333091262205E-3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0.10551879487540476</v>
      </c>
      <c r="C12" s="10">
        <f>IF(ISERROR(Summary!C110/Summary!C48),"n/a",Summary!C110/Summary!C48)</f>
        <v>0.1592338479130932</v>
      </c>
      <c r="D12" s="12">
        <f>IF(ISERROR(B12-C12),"n/a",B12-C12)</f>
        <v>-5.3715053037688434E-2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0.47116140185447114</v>
      </c>
      <c r="C13" s="10">
        <f>IF(ISERROR(Summary!C110/Summary!C67),"n/a",Summary!C110/Summary!C67)</f>
        <v>0.69069973427812226</v>
      </c>
      <c r="D13" s="12">
        <f>IF(ISERROR(B13-C13),"n/a",B13-C13)</f>
        <v>-0.21953833242365112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</v>
      </c>
      <c r="C14" s="10">
        <f>IF(ISERROR(Summary!C129/Summary!C110), "n/a",Summary!C129/Summary!C110)</f>
        <v>0.99974352398050781</v>
      </c>
      <c r="D14" s="12">
        <f>IF(ISERROR(B14-C14),"n/a",B14-C14)</f>
        <v>-0.99974352398050781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0.76501650165016499</v>
      </c>
      <c r="C16" s="10">
        <f>IF(ISERROR(Summary!C53/Summary!C15),"n/a",Summary!C53/Summary!C15)</f>
        <v>0.69117647058823528</v>
      </c>
      <c r="D16" s="12">
        <f>IF(ISERROR(B16-C16),"n/a",B16-C16)</f>
        <v>7.3840031061929712E-2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6.0396893874029335E-2</v>
      </c>
      <c r="C17" s="10">
        <f>IF(ISERROR(Summary!C72/Summary!C53),"n/a",Summary!C72/Summary!C53)</f>
        <v>6.3829787234042548E-2</v>
      </c>
      <c r="D17" s="12">
        <f>IF(ISERROR(B17-C17),"n/a",B17-C17)</f>
        <v>-3.432893360013213E-3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1.9844693701466781E-2</v>
      </c>
      <c r="C18" s="10">
        <f>IF(ISERROR(Summary!C115/Summary!C53),"n/a",Summary!C115/Summary!C53)</f>
        <v>2.6342451874366769E-2</v>
      </c>
      <c r="D18" s="12">
        <f>IF(ISERROR(B18-C18),"n/a",B18-C18)</f>
        <v>-6.4977581728999888E-3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0.32857142857142857</v>
      </c>
      <c r="C19" s="10">
        <f>IF(ISERROR(Summary!C115/Summary!C72),"n/a",Summary!C115/Summary!C72)</f>
        <v>0.41269841269841268</v>
      </c>
      <c r="D19" s="12">
        <f>IF(ISERROR(B19-C19),"n/a",B19-C19)</f>
        <v>-8.4126984126984106E-2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</v>
      </c>
      <c r="C20" s="10">
        <f>IF(ISERROR(Summary!C134/Summary!C115), "n/a",Summary!C134/Summary!C115)</f>
        <v>1</v>
      </c>
      <c r="D20" s="12">
        <f>IF(ISERROR(B20-C20),"n/a",B20-C20)</f>
        <v>-1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0.70984568572049556</v>
      </c>
      <c r="C22" s="10">
        <f>IF(ISERROR(Summary!C51/Summary!C13),"n/a",Summary!C51/Summary!C13)</f>
        <v>0.57997103248499893</v>
      </c>
      <c r="D22" s="12">
        <f>IF(ISERROR(B22-C22),"n/a",B22-C22)</f>
        <v>0.12987465323549663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8.0220453153704838E-2</v>
      </c>
      <c r="C23" s="10">
        <f>IF(ISERROR(Summary!C70/Summary!C51),"n/a",Summary!C70/Summary!C51)</f>
        <v>9.4541562611487689E-2</v>
      </c>
      <c r="D23" s="12">
        <f>IF(ISERROR(B23-C23),"n/a",B23-C23)</f>
        <v>-1.4321109457782852E-2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1.5615431720759338E-2</v>
      </c>
      <c r="C24" s="10">
        <f>IF(ISERROR(Summary!C113/Summary!C51),"n/a",Summary!C113/Summary!C51)</f>
        <v>5.4584373885123084E-2</v>
      </c>
      <c r="D24" s="12">
        <f>IF(ISERROR(B24-C24),"n/a",B24-C24)</f>
        <v>-3.8968942164363744E-2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0.19465648854961831</v>
      </c>
      <c r="C25" s="10">
        <f>IF(ISERROR(Summary!C113/Summary!C70),"n/a",Summary!C113/Summary!C70)</f>
        <v>0.57735849056603772</v>
      </c>
      <c r="D25" s="12">
        <f>IF(ISERROR(B25-C25),"n/a",B25-C25)</f>
        <v>-0.38270200201641941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</v>
      </c>
      <c r="C26" s="10">
        <f>IF(ISERROR(Summary!C132/Summary!C113), "n/a",Summary!C132/Summary!C113)</f>
        <v>1</v>
      </c>
      <c r="D26" s="12">
        <f>IF(ISERROR(B26-C26),"n/a",B26-C26)</f>
        <v>-1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0.66425941659586518</v>
      </c>
      <c r="C28" s="10">
        <f>IF(ISERROR(Summary!C47/Summary!C9),"n/a",Summary!C47/Summary!C9)</f>
        <v>0.57108234201118901</v>
      </c>
      <c r="D28" s="12">
        <f>IF(ISERROR(B28-C28),"n/a",B28-C28)</f>
        <v>9.3177074584676167E-2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0.20388586046228341</v>
      </c>
      <c r="C29" s="10">
        <f>IF(ISERROR(Summary!C66/Summary!C47),"n/a",Summary!C66/Summary!C47)</f>
        <v>0.21123921346725139</v>
      </c>
      <c r="D29" s="12">
        <f>IF(ISERROR(B29-C29),"n/a",B29-C29)</f>
        <v>-7.3533530049679774E-3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9.3553004233029813E-2</v>
      </c>
      <c r="C30" s="10">
        <f>IF(ISERROR(Summary!C109/Summary!C47),"n/a",Summary!C109/Summary!C47)</f>
        <v>0.14422124770123074</v>
      </c>
      <c r="D30" s="12">
        <f>IF(ISERROR(B30-C30),"n/a",B30-C30)</f>
        <v>-5.0668243468200924E-2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0.45884988797610154</v>
      </c>
      <c r="C31" s="10">
        <f>IF(ISERROR(Summary!C109/Summary!C66),"n/a",Summary!C109/Summary!C66)</f>
        <v>0.68273899213125733</v>
      </c>
      <c r="D31" s="12">
        <f>IF(ISERROR(B31-C31),"n/a",B31-C31)</f>
        <v>-0.22388910415515578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</v>
      </c>
      <c r="C32" s="11">
        <f>IF(ISERROR(Summary!C128/Summary!C109), "n/a",Summary!C128/Summary!C109)</f>
        <v>0.9997547817557626</v>
      </c>
      <c r="D32" s="13">
        <f>IF(ISERROR(B32-C32),"n/a",B32-C32)</f>
        <v>-0.9997547817557626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Fall 2020</v>
      </c>
      <c r="C35" s="367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8/7/20</v>
      </c>
      <c r="C36" s="353" t="str">
        <f>Summary!C7</f>
        <v>as of 8/7/19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0.65673994193280794</v>
      </c>
      <c r="C39" s="10">
        <f>IF(ISERROR(Summary!C56/Summary!C18),"n/a",Summary!C56/Summary!C18)</f>
        <v>0.68070175438596492</v>
      </c>
      <c r="D39" s="12">
        <f>IF(ISERROR(B39-C39),"n/a",B39-C39)</f>
        <v>-2.3961812453156983E-2</v>
      </c>
    </row>
    <row r="40" spans="1:4" ht="15" x14ac:dyDescent="0.2">
      <c r="A40" s="14" t="s">
        <v>14</v>
      </c>
      <c r="B40" s="10">
        <f>IF(ISERROR(Summary!B75/Summary!B56),"n/a",Summary!B75/Summary!B56)</f>
        <v>0.30718706580775546</v>
      </c>
      <c r="C40" s="10">
        <f>IF(ISERROR(Summary!C75/Summary!C56),"n/a",Summary!C75/Summary!C56)</f>
        <v>0.32474226804123713</v>
      </c>
      <c r="D40" s="12">
        <f>IF(ISERROR(B40-C40),"n/a",B40-C40)</f>
        <v>-1.755520223348167E-2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4.1794371691278906E-4</v>
      </c>
      <c r="D41" s="12">
        <f>IF(ISERROR(B41-C41),"n/a",B41-C41)</f>
        <v>-4.1794371691278906E-4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1.287001287001287E-3</v>
      </c>
      <c r="D42" s="12">
        <f>IF(ISERROR(B42-C42),"n/a",B42-C42)</f>
        <v>-1.287001287001287E-3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>
        <f>IF(ISERROR(Summary!C137/Summary!C118), "n/a",Summary!C137/Summary!C118)</f>
        <v>1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0.49122807017543857</v>
      </c>
      <c r="C45" s="10">
        <f>IF(ISERROR(Summary!C57/Summary!C19),"n/a",Summary!C57/Summary!C19)</f>
        <v>0.62231759656652363</v>
      </c>
      <c r="D45" s="12">
        <f t="shared" ref="D45:D49" si="0">IF(ISERROR(B45-C45),"n/a",B45-C45)</f>
        <v>-0.13108952639108506</v>
      </c>
    </row>
    <row r="46" spans="1:4" ht="15" x14ac:dyDescent="0.2">
      <c r="A46" s="14" t="s">
        <v>14</v>
      </c>
      <c r="B46" s="10">
        <f>IF(ISERROR(Summary!B76/Summary!B57),"n/a",Summary!B76/Summary!B57)</f>
        <v>0.26785714285714285</v>
      </c>
      <c r="C46" s="10">
        <f>IF(ISERROR(Summary!C76/Summary!C57),"n/a",Summary!C76/Summary!C57)</f>
        <v>0.31034482758620691</v>
      </c>
      <c r="D46" s="12">
        <f t="shared" si="0"/>
        <v>-4.2487684729064057E-2</v>
      </c>
    </row>
    <row r="47" spans="1:4" ht="15" x14ac:dyDescent="0.2">
      <c r="A47" s="14" t="s">
        <v>15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0.33536585365853661</v>
      </c>
      <c r="C51" s="10">
        <f>IF(ISERROR(Summary!C62/Summary!C24),"n/a",Summary!C62/Summary!C24)</f>
        <v>0.39610389610389612</v>
      </c>
      <c r="D51" s="12">
        <f>IF(ISERROR(B51-C51),"n/a",B51-C51)</f>
        <v>-6.0738042445359519E-2</v>
      </c>
    </row>
    <row r="52" spans="1:4" ht="15" x14ac:dyDescent="0.2">
      <c r="A52" s="14" t="s">
        <v>14</v>
      </c>
      <c r="B52" s="10">
        <f>IF(ISERROR(Summary!B81/Summary!B62),"n/a",Summary!B81/Summary!B62)</f>
        <v>0.21818181818181817</v>
      </c>
      <c r="C52" s="10">
        <f>IF(ISERROR(Summary!C81/Summary!C62),"n/a",Summary!C81/Summary!C62)</f>
        <v>0.13114754098360656</v>
      </c>
      <c r="D52" s="12">
        <f>IF(ISERROR(B52-C52),"n/a",B52-C52)</f>
        <v>8.7034277198211607E-2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0.76747311827956988</v>
      </c>
      <c r="C57" s="10">
        <f>IF(ISERROR(Summary!C59/Summary!C21),"n/a",Summary!C59/Summary!C21)</f>
        <v>0.79352474037874166</v>
      </c>
      <c r="D57" s="12">
        <f>IF(ISERROR(B57-C57),"n/a",B57-C57)</f>
        <v>-2.6051622099171778E-2</v>
      </c>
    </row>
    <row r="58" spans="1:4" ht="15" x14ac:dyDescent="0.2">
      <c r="A58" s="14" t="s">
        <v>14</v>
      </c>
      <c r="B58" s="10">
        <f>IF(ISERROR(Summary!B78/Summary!B59),"n/a",Summary!B78/Summary!B59)</f>
        <v>0.19352014010507881</v>
      </c>
      <c r="C58" s="10">
        <f>IF(ISERROR(Summary!C78/Summary!C59),"n/a",Summary!C78/Summary!C59)</f>
        <v>0.25327174749807546</v>
      </c>
      <c r="D58" s="12">
        <f>IF(ISERROR(B58-C58),"n/a",B58-C58)</f>
        <v>-5.9751607392996647E-2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3.8491147036181679E-3</v>
      </c>
      <c r="D59" s="12">
        <f>IF(ISERROR(B59-C59),"n/a",B59-C59)</f>
        <v>-3.8491147036181679E-3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1.5197568389057751E-2</v>
      </c>
      <c r="D60" s="12">
        <f>IF(ISERROR(B60-C60),"n/a",B60-C60)</f>
        <v>-1.5197568389057751E-2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>
        <f>IF(ISERROR(Summary!C140/Summary!C121), "n/a",Summary!C140/Summary!C121)</f>
        <v>1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0.66068759342301941</v>
      </c>
      <c r="C63" s="10">
        <f>IF(ISERROR(Summary!C54/Summary!C16),"n/a",Summary!C54/Summary!C16)</f>
        <v>0.69082663696395896</v>
      </c>
      <c r="D63" s="12">
        <f>IF(ISERROR(B63-C63),"n/a",B63-C63)</f>
        <v>-3.0139043540939547E-2</v>
      </c>
    </row>
    <row r="64" spans="1:4" ht="15" x14ac:dyDescent="0.2">
      <c r="A64" s="14" t="s">
        <v>14</v>
      </c>
      <c r="B64" s="10">
        <f>IF(ISERROR(Summary!B73/Summary!B54),"n/a",Summary!B73/Summary!B54)</f>
        <v>0.29196293902176257</v>
      </c>
      <c r="C64" s="10">
        <f>IF(ISERROR(Summary!C73/Summary!C54),"n/a",Summary!C73/Summary!C54)</f>
        <v>0.31244961418864448</v>
      </c>
      <c r="D64" s="12">
        <f>IF(ISERROR(B64-C64),"n/a",B64-C64)</f>
        <v>-2.0486675166881907E-2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9.2134055050097888E-4</v>
      </c>
      <c r="D65" s="12">
        <f>IF(ISERROR(B65-C65),"n/a",B65-C65)</f>
        <v>-9.2134055050097888E-4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2.9487652045705861E-3</v>
      </c>
      <c r="D66" s="12">
        <f>IF(ISERROR(B66-C66),"n/a",B66-C66)</f>
        <v>-2.9487652045705861E-3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>
        <f>IF(ISERROR(Summary!C135/Summary!C116), "n/a",Summary!C135/Summary!C116)</f>
        <v>1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8/7/2020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Fall 2020</v>
      </c>
      <c r="B3" s="377"/>
      <c r="C3" s="377"/>
      <c r="D3" s="377"/>
      <c r="E3" s="332"/>
    </row>
    <row r="4" spans="1:5" ht="15.75" x14ac:dyDescent="0.25">
      <c r="A4" s="378" t="str">
        <f>Summary!A4</f>
        <v>as of Friday, August 7,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5" ht="15.75" customHeight="1" x14ac:dyDescent="0.2">
      <c r="A9" s="420"/>
      <c r="B9" s="353" t="str">
        <f>(Summary!B7)</f>
        <v>as of 8/7/20</v>
      </c>
      <c r="C9" s="355" t="str">
        <f>Summary!C7</f>
        <v>as of 8/7/19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0.55684785188701635</v>
      </c>
      <c r="C11" s="10">
        <f>IF(ISERROR(College!G13/College!C13),"n/a",College!G13/College!C13)</f>
        <v>0.46841477949940408</v>
      </c>
      <c r="D11" s="12">
        <f>IF(ISERROR(B11-C11),"n/a",B11-C11)</f>
        <v>8.8433072387612277E-2</v>
      </c>
    </row>
    <row r="12" spans="1:5" ht="15" x14ac:dyDescent="0.2">
      <c r="A12" s="14" t="s">
        <v>14</v>
      </c>
      <c r="B12" s="10">
        <f>IF(ISERROR(College!J13/College!F13),"n/a",College!J13/College!F13)</f>
        <v>0.14343563512361465</v>
      </c>
      <c r="C12" s="10">
        <f>IF(ISERROR(College!K13/College!G13),"n/a",College!K13/College!G13)</f>
        <v>0.18473282442748093</v>
      </c>
      <c r="D12" s="12">
        <f>IF(ISERROR(B12-C12),"n/a",B12-C12)</f>
        <v>-4.1297189303866277E-2</v>
      </c>
    </row>
    <row r="13" spans="1:5" ht="15" x14ac:dyDescent="0.2">
      <c r="A13" s="14" t="s">
        <v>15</v>
      </c>
      <c r="B13" s="10">
        <f>IF(ISERROR(College!N13/College!F13),"n/a",College!N13/College!F13)</f>
        <v>0.10123614663256607</v>
      </c>
      <c r="C13" s="10">
        <f>IF(ISERROR(College!O13/College!G13),"n/a",College!O13/College!G13)</f>
        <v>0.1549618320610687</v>
      </c>
      <c r="D13" s="12">
        <f>IF(ISERROR(B13-C13),"n/a",B13-C13)</f>
        <v>-5.3725685428502631E-2</v>
      </c>
    </row>
    <row r="14" spans="1:5" ht="15" x14ac:dyDescent="0.2">
      <c r="A14" s="14" t="s">
        <v>16</v>
      </c>
      <c r="B14" s="10">
        <f>IF(ISERROR(College!N13/College!J13),"n/a",College!N13/College!J13)</f>
        <v>0.70579494799405651</v>
      </c>
      <c r="C14" s="10">
        <f>IF(ISERROR(College!O13/College!K13),"n/a",College!O13/College!K13)</f>
        <v>0.83884297520661155</v>
      </c>
      <c r="D14" s="12">
        <f>IF(ISERROR(B14-C14),"n/a",B14-C14)</f>
        <v>-0.13304802721255504</v>
      </c>
    </row>
    <row r="15" spans="1:5" ht="15" x14ac:dyDescent="0.2">
      <c r="A15" s="14" t="s">
        <v>17</v>
      </c>
      <c r="B15" s="10">
        <f>IF(ISERROR(College!R13/College!N13), "n/a",College!R13/College!N13)</f>
        <v>0</v>
      </c>
      <c r="C15" s="10">
        <f>IF(ISERROR(College!S13/College!O13), "n/a",College!S13/College!O13)</f>
        <v>0.99835796387520526</v>
      </c>
      <c r="D15" s="12">
        <f>IF(ISERROR(B15-C15),"n/a",B15-C15)</f>
        <v>-0.99835796387520526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0.81099656357388317</v>
      </c>
      <c r="C17" s="10">
        <f>IF(ISERROR(College!G17/College!C17),"n/a",College!G17/College!C17)</f>
        <v>0.48122866894197952</v>
      </c>
      <c r="D17" s="12">
        <f>IF(ISERROR(B17-C17),"n/a",B17-C17)</f>
        <v>0.32976789463190365</v>
      </c>
    </row>
    <row r="18" spans="1:4" ht="15" x14ac:dyDescent="0.2">
      <c r="A18" s="14" t="s">
        <v>14</v>
      </c>
      <c r="B18" s="10">
        <f>IF(ISERROR(College!J17/College!F17),"n/a",College!J17/College!F17)</f>
        <v>5.5084745762711863E-2</v>
      </c>
      <c r="C18" s="10">
        <f>IF(ISERROR(College!K17/College!G17),"n/a",College!K17/College!G17)</f>
        <v>4.2553191489361701E-2</v>
      </c>
      <c r="D18" s="12">
        <f>IF(ISERROR(B18-C18),"n/a",B18-C18)</f>
        <v>1.2531554273350162E-2</v>
      </c>
    </row>
    <row r="19" spans="1:4" ht="15" x14ac:dyDescent="0.2">
      <c r="A19" s="14" t="s">
        <v>15</v>
      </c>
      <c r="B19" s="10">
        <f>IF(ISERROR(College!N17/College!F17),"n/a",College!N17/College!F17)</f>
        <v>1.6949152542372881E-2</v>
      </c>
      <c r="C19" s="10">
        <f>IF(ISERROR(College!O17/College!G17),"n/a",College!O17/College!G17)</f>
        <v>3.5460992907801421E-2</v>
      </c>
      <c r="D19" s="12">
        <f>IF(ISERROR(B19-C19),"n/a",B19-C19)</f>
        <v>-1.851184036542854E-2</v>
      </c>
    </row>
    <row r="20" spans="1:4" ht="15" x14ac:dyDescent="0.2">
      <c r="A20" s="14" t="s">
        <v>16</v>
      </c>
      <c r="B20" s="10">
        <f>IF(ISERROR(College!N17/College!J17),"n/a",College!N17/College!J17)</f>
        <v>0.30769230769230771</v>
      </c>
      <c r="C20" s="10">
        <f>IF(ISERROR(College!O17/College!K17),"n/a",College!O17/College!K17)</f>
        <v>0.83333333333333337</v>
      </c>
      <c r="D20" s="12">
        <f>IF(ISERROR(B20-C20),"n/a",B20-C20)</f>
        <v>-0.52564102564102566</v>
      </c>
    </row>
    <row r="21" spans="1:4" ht="15" x14ac:dyDescent="0.2">
      <c r="A21" s="14" t="s">
        <v>17</v>
      </c>
      <c r="B21" s="10">
        <f>IF(ISERROR(College!R17/College!N17), "n/a",College!R17/College!N17)</f>
        <v>0</v>
      </c>
      <c r="C21" s="10">
        <f>IF(ISERROR(College!S17/College!O17), "n/a",College!S17/College!O17)</f>
        <v>1</v>
      </c>
      <c r="D21" s="12">
        <f>IF(ISERROR(B21-C21),"n/a",B21-C21)</f>
        <v>-1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0.76214196762141972</v>
      </c>
      <c r="C23" s="10">
        <f>IF(ISERROR(College!G15/College!C15),"n/a",College!G15/College!C15)</f>
        <v>0.33648170011806378</v>
      </c>
      <c r="D23" s="12">
        <f>IF(ISERROR(B23-C23),"n/a",B23-C23)</f>
        <v>0.42566026750335595</v>
      </c>
    </row>
    <row r="24" spans="1:4" ht="15" x14ac:dyDescent="0.2">
      <c r="A24" s="14" t="s">
        <v>14</v>
      </c>
      <c r="B24" s="10">
        <f>IF(ISERROR(College!J15/College!F15),"n/a",College!J15/College!F15)</f>
        <v>7.0261437908496732E-2</v>
      </c>
      <c r="C24" s="10">
        <f>IF(ISERROR(College!K15/College!G15),"n/a",College!K15/College!G15)</f>
        <v>5.6140350877192984E-2</v>
      </c>
      <c r="D24" s="12">
        <f>IF(ISERROR(B24-C24),"n/a",B24-C24)</f>
        <v>1.4121087031303749E-2</v>
      </c>
    </row>
    <row r="25" spans="1:4" ht="15" x14ac:dyDescent="0.2">
      <c r="A25" s="14" t="s">
        <v>15</v>
      </c>
      <c r="B25" s="10">
        <f>IF(ISERROR(College!N15/College!F15),"n/a",College!N15/College!F15)</f>
        <v>1.6339869281045753E-2</v>
      </c>
      <c r="C25" s="10">
        <f>IF(ISERROR(College!O15/College!G15),"n/a",College!O15/College!G15)</f>
        <v>1.4035087719298246E-2</v>
      </c>
      <c r="D25" s="12">
        <f>IF(ISERROR(B25-C25),"n/a",B25-C25)</f>
        <v>2.3047815617475067E-3</v>
      </c>
    </row>
    <row r="26" spans="1:4" ht="15" x14ac:dyDescent="0.2">
      <c r="A26" s="14" t="s">
        <v>16</v>
      </c>
      <c r="B26" s="10">
        <f>IF(ISERROR(College!N15/College!J15),"n/a",College!N15/College!J15)</f>
        <v>0.23255813953488372</v>
      </c>
      <c r="C26" s="10">
        <f>IF(ISERROR(College!O15/College!K15),"n/a",College!O15/College!K15)</f>
        <v>0.25</v>
      </c>
      <c r="D26" s="12">
        <f>IF(ISERROR(B26-C26),"n/a",B26-C26)</f>
        <v>-1.7441860465116282E-2</v>
      </c>
    </row>
    <row r="27" spans="1:4" ht="15" x14ac:dyDescent="0.2">
      <c r="A27" s="14" t="s">
        <v>17</v>
      </c>
      <c r="B27" s="10">
        <f>IF(ISERROR(College!R15/College!N15), "n/a",College!R15/College!N15)</f>
        <v>0</v>
      </c>
      <c r="C27" s="10">
        <f>IF(ISERROR(College!S15/College!O15), "n/a",College!S15/College!O15)</f>
        <v>1</v>
      </c>
      <c r="D27" s="12">
        <f>IF(ISERROR(B27-C27),"n/a",B27-C27)</f>
        <v>-1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0.58193277310924374</v>
      </c>
      <c r="C29" s="10">
        <f>IF(ISERROR(College!G11/College!C11),"n/a",College!G11/College!C11)</f>
        <v>0.45708289611752362</v>
      </c>
      <c r="D29" s="12">
        <f>IF(ISERROR(B29-C29),"n/a",B29-C29)</f>
        <v>0.12484987699172012</v>
      </c>
    </row>
    <row r="30" spans="1:4" ht="15" x14ac:dyDescent="0.2">
      <c r="A30" s="14" t="s">
        <v>14</v>
      </c>
      <c r="B30" s="10">
        <f>IF(ISERROR(College!J11/College!F11),"n/a",College!J11/College!F11)</f>
        <v>0.13158844765342961</v>
      </c>
      <c r="C30" s="10">
        <f>IF(ISERROR(College!K11/College!G11),"n/a",College!K11/College!G11)</f>
        <v>0.17171717171717171</v>
      </c>
      <c r="D30" s="12">
        <f>IF(ISERROR(B30-C30),"n/a",B30-C30)</f>
        <v>-4.0128724063742099E-2</v>
      </c>
    </row>
    <row r="31" spans="1:4" ht="15" x14ac:dyDescent="0.2">
      <c r="A31" s="14" t="s">
        <v>15</v>
      </c>
      <c r="B31" s="10">
        <f>IF(ISERROR(College!N11/College!F11),"n/a",College!N11/College!F11)</f>
        <v>8.8267148014440439E-2</v>
      </c>
      <c r="C31" s="10">
        <f>IF(ISERROR(College!O11/College!G11),"n/a",College!O11/College!G11)</f>
        <v>0.14187327823691459</v>
      </c>
      <c r="D31" s="12">
        <f>IF(ISERROR(B31-C31),"n/a",B31-C31)</f>
        <v>-5.3606130222474152E-2</v>
      </c>
    </row>
    <row r="32" spans="1:4" ht="15" x14ac:dyDescent="0.2">
      <c r="A32" s="14" t="s">
        <v>16</v>
      </c>
      <c r="B32" s="10">
        <f>IF(ISERROR(College!N11/College!J11),"n/a",College!N11/College!J11)</f>
        <v>0.67078189300411528</v>
      </c>
      <c r="C32" s="10">
        <f>IF(ISERROR(College!O11/College!K11),"n/a",College!O11/College!K11)</f>
        <v>0.8262032085561497</v>
      </c>
      <c r="D32" s="12">
        <f>IF(ISERROR(B32-C32),"n/a",B32-C32)</f>
        <v>-0.15542131555203442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</v>
      </c>
      <c r="C33" s="11">
        <f>IF(ISERROR(College!S11/College!O11), "n/a",College!S11/College!O11)</f>
        <v>0.99838187702265369</v>
      </c>
      <c r="D33" s="13">
        <f>IF(ISERROR(B33-C33),"n/a",B33-C33)</f>
        <v>-0.99838187702265369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8/7/20</v>
      </c>
      <c r="C36" s="353" t="str">
        <f>(Summary!C7)</f>
        <v>as of 8/7/19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0.41793643883326076</v>
      </c>
      <c r="C39" s="10">
        <f>IF(ISERROR(College!G20/College!C20),"n/a",College!G20/College!C20)</f>
        <v>0.41658291457286434</v>
      </c>
      <c r="D39" s="12">
        <f>IF(ISERROR(B39-C39),"n/a",B39-C39)</f>
        <v>1.3535242603964215E-3</v>
      </c>
    </row>
    <row r="40" spans="1:4" ht="15" x14ac:dyDescent="0.2">
      <c r="A40" s="14" t="s">
        <v>14</v>
      </c>
      <c r="B40" s="10">
        <f>IF(ISERROR(College!J20/College!F20),"n/a",College!J20/College!F20)</f>
        <v>0.29166666666666669</v>
      </c>
      <c r="C40" s="10">
        <f>IF(ISERROR(College!K20/College!G20),"n/a",College!K20/College!G20)</f>
        <v>0.28347406513872137</v>
      </c>
      <c r="D40" s="12">
        <f>IF(ISERROR(B40-C40),"n/a",B40-C40)</f>
        <v>8.1926015279453202E-3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0.20967741935483872</v>
      </c>
      <c r="C45" s="10">
        <f>IF(ISERROR(College!G21/College!C21),"n/a",College!G21/College!C21)</f>
        <v>0.22580645161290322</v>
      </c>
      <c r="D45" s="12">
        <f t="shared" ref="D45:D49" si="0">IF(ISERROR(B45-C45),"n/a",B45-C45)</f>
        <v>-1.6129032258064502E-2</v>
      </c>
    </row>
    <row r="46" spans="1:4" ht="15" x14ac:dyDescent="0.2">
      <c r="A46" s="14" t="s">
        <v>14</v>
      </c>
      <c r="B46" s="10">
        <f>IF(ISERROR(College!J21/College!F21),"n/a",College!J21/College!F21)</f>
        <v>0.26923076923076922</v>
      </c>
      <c r="C46" s="10">
        <f>IF(ISERROR(College!K21/College!G21),"n/a",College!K21/College!G21)</f>
        <v>0.42857142857142855</v>
      </c>
      <c r="D46" s="12">
        <f t="shared" si="0"/>
        <v>-0.15934065934065933</v>
      </c>
    </row>
    <row r="47" spans="1:4" ht="15" x14ac:dyDescent="0.2">
      <c r="A47" s="14" t="s">
        <v>15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0.23076923076923078</v>
      </c>
      <c r="C51" s="10">
        <f>IF(ISERROR(College!G25/College!C25),"n/a",College!G25/College!C25)</f>
        <v>0.19444444444444445</v>
      </c>
      <c r="D51" s="12">
        <f>IF(ISERROR(B51-C51),"n/a",B51-C51)</f>
        <v>3.6324786324786335E-2</v>
      </c>
    </row>
    <row r="52" spans="1:4" ht="15" x14ac:dyDescent="0.2">
      <c r="A52" s="14" t="s">
        <v>14</v>
      </c>
      <c r="B52" s="10">
        <f>IF(ISERROR(College!J25/College!F25),"n/a",College!J25/College!F25)</f>
        <v>0.33333333333333331</v>
      </c>
      <c r="C52" s="10">
        <f>IF(ISERROR(College!K25/College!G25),"n/a",College!K25/College!G25)</f>
        <v>0.2857142857142857</v>
      </c>
      <c r="D52" s="12">
        <f>IF(ISERROR(B52-C52),"n/a",B52-C52)</f>
        <v>4.7619047619047616E-2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0.48908296943231439</v>
      </c>
      <c r="C57" s="10">
        <f>IF(ISERROR(College!G23/College!C23),"n/a",College!G23/College!C23)</f>
        <v>0.47</v>
      </c>
      <c r="D57" s="12">
        <f>IF(ISERROR(B57-C57),"n/a",B57-C57)</f>
        <v>1.9082969432314412E-2</v>
      </c>
    </row>
    <row r="58" spans="1:4" ht="15" x14ac:dyDescent="0.2">
      <c r="A58" s="14" t="s">
        <v>14</v>
      </c>
      <c r="B58" s="10">
        <f>IF(ISERROR(College!J23/College!F23),"n/a",College!J23/College!F23)</f>
        <v>0.24107142857142858</v>
      </c>
      <c r="C58" s="10">
        <f>IF(ISERROR(College!K23/College!G23),"n/a",College!K23/College!G23)</f>
        <v>0.2978723404255319</v>
      </c>
      <c r="D58" s="12">
        <f>IF(ISERROR(B58-C58),"n/a",B58-C58)</f>
        <v>-5.6800911854103325E-2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0.41255605381165922</v>
      </c>
      <c r="C63" s="10">
        <f>IF(ISERROR(College!G18/College!C18),"n/a",College!G18/College!C18)</f>
        <v>0.41499162479061974</v>
      </c>
      <c r="D63" s="12">
        <f>IF(ISERROR(B63-C63),"n/a",B63-C63)</f>
        <v>-2.4355709789605218E-3</v>
      </c>
    </row>
    <row r="64" spans="1:4" ht="15" x14ac:dyDescent="0.2">
      <c r="A64" s="14" t="s">
        <v>14</v>
      </c>
      <c r="B64" s="10">
        <f>IF(ISERROR(College!J18/College!F18),"n/a",College!J18/College!F18)</f>
        <v>0.28623188405797101</v>
      </c>
      <c r="C64" s="10">
        <f>IF(ISERROR(College!K18/College!G18),"n/a",College!K18/College!G18)</f>
        <v>0.2875882946518668</v>
      </c>
      <c r="D64" s="12">
        <f>IF(ISERROR(B64-C64),"n/a",B64-C64)</f>
        <v>-1.356410593895796E-3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8/7/2020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Fall 2020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August 7,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19" ht="15.75" customHeight="1" x14ac:dyDescent="0.2">
      <c r="A9" s="420"/>
      <c r="B9" s="353" t="str">
        <f>(Summary!B7)</f>
        <v>as of 8/7/20</v>
      </c>
      <c r="C9" s="355" t="str">
        <f>Summary!C7</f>
        <v>as of 8/7/19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0.64330382913219164</v>
      </c>
      <c r="C11" s="10">
        <f>IF(ISERROR(College!G29/College!C29),"n/a",College!G29/College!C29)</f>
        <v>0.58499210914829713</v>
      </c>
      <c r="D11" s="12">
        <f>IF(ISERROR(B11-C11),"n/a",B11-C11)</f>
        <v>5.8311719983894506E-2</v>
      </c>
    </row>
    <row r="12" spans="1:19" ht="15" x14ac:dyDescent="0.2">
      <c r="A12" s="14" t="s">
        <v>14</v>
      </c>
      <c r="B12" s="10">
        <f>IF(ISERROR(College!J29/College!F29),"n/a",College!J29/College!F29)</f>
        <v>0.18327974276527331</v>
      </c>
      <c r="C12" s="10">
        <f>IF(ISERROR(College!K29/College!G29),"n/a",College!K29/College!G29)</f>
        <v>0.20198416151770951</v>
      </c>
      <c r="D12" s="12">
        <f>IF(ISERROR(B12-C12),"n/a",B12-C12)</f>
        <v>-1.8704418752436197E-2</v>
      </c>
    </row>
    <row r="13" spans="1:19" ht="15" x14ac:dyDescent="0.2">
      <c r="A13" s="14" t="s">
        <v>15</v>
      </c>
      <c r="B13" s="10">
        <f>IF(ISERROR(College!N29/College!F29),"n/a",College!N29/College!F29)</f>
        <v>0.1072309878112615</v>
      </c>
      <c r="C13" s="10">
        <f>IF(ISERROR(College!O29/College!G29),"n/a",College!O29/College!G29)</f>
        <v>0.15333739448263858</v>
      </c>
      <c r="D13" s="12">
        <f>IF(ISERROR(B13-C13),"n/a",B13-C13)</f>
        <v>-4.6106406671377081E-2</v>
      </c>
    </row>
    <row r="14" spans="1:19" ht="15" x14ac:dyDescent="0.2">
      <c r="A14" s="14" t="s">
        <v>16</v>
      </c>
      <c r="B14" s="10">
        <f>IF(ISERROR(College!N29/College!J29),"n/a",College!N29/College!J29)</f>
        <v>0.5850673194614443</v>
      </c>
      <c r="C14" s="10">
        <f>IF(ISERROR(College!O29/College!K29),"n/a",College!O29/College!K29)</f>
        <v>0.75915553640672129</v>
      </c>
      <c r="D14" s="12">
        <f>IF(ISERROR(B14-C14),"n/a",B14-C14)</f>
        <v>-0.17408821694527699</v>
      </c>
    </row>
    <row r="15" spans="1:19" ht="15" x14ac:dyDescent="0.2">
      <c r="A15" s="14" t="s">
        <v>17</v>
      </c>
      <c r="B15" s="10">
        <f>IF(ISERROR(College!R29/College!N29), "n/a",College!R29/College!N29)</f>
        <v>0</v>
      </c>
      <c r="C15" s="10">
        <f>IF(ISERROR(College!S29/College!O29), "n/a",College!S29/College!O29)</f>
        <v>1</v>
      </c>
      <c r="D15" s="12">
        <f>IF(ISERROR(B15-C15),"n/a",B15-C15)</f>
        <v>-1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0.73236009732360097</v>
      </c>
      <c r="C17" s="10">
        <f>IF(ISERROR(College!G33/College!C33),"n/a",College!G33/College!C33)</f>
        <v>0.79656160458452718</v>
      </c>
      <c r="D17" s="12">
        <f>IF(ISERROR(B17-C17),"n/a",B17-C17)</f>
        <v>-6.4201507260926216E-2</v>
      </c>
    </row>
    <row r="18" spans="1:4" ht="15" x14ac:dyDescent="0.2">
      <c r="A18" s="14" t="s">
        <v>14</v>
      </c>
      <c r="B18" s="10">
        <f>IF(ISERROR(College!J33/College!F33),"n/a",College!J33/College!F33)</f>
        <v>3.4883720930232558E-2</v>
      </c>
      <c r="C18" s="10">
        <f>IF(ISERROR(College!K33/College!G33),"n/a",College!K33/College!G33)</f>
        <v>5.2158273381294966E-2</v>
      </c>
      <c r="D18" s="12">
        <f>IF(ISERROR(B18-C18),"n/a",B18-C18)</f>
        <v>-1.7274552451062408E-2</v>
      </c>
    </row>
    <row r="19" spans="1:4" ht="15" x14ac:dyDescent="0.2">
      <c r="A19" s="14" t="s">
        <v>15</v>
      </c>
      <c r="B19" s="10">
        <f>IF(ISERROR(College!N33/College!F33),"n/a",College!N33/College!F33)</f>
        <v>1.4950166112956811E-2</v>
      </c>
      <c r="C19" s="10">
        <f>IF(ISERROR(College!O33/College!G33),"n/a",College!O33/College!G33)</f>
        <v>2.5179856115107913E-2</v>
      </c>
      <c r="D19" s="12">
        <f>IF(ISERROR(B19-C19),"n/a",B19-C19)</f>
        <v>-1.0229690002151102E-2</v>
      </c>
    </row>
    <row r="20" spans="1:4" ht="15" x14ac:dyDescent="0.2">
      <c r="A20" s="14" t="s">
        <v>16</v>
      </c>
      <c r="B20" s="10">
        <f>IF(ISERROR(College!N33/College!J33),"n/a",College!N33/College!J33)</f>
        <v>0.42857142857142855</v>
      </c>
      <c r="C20" s="10">
        <f>IF(ISERROR(College!O33/College!K33),"n/a",College!O33/College!K33)</f>
        <v>0.48275862068965519</v>
      </c>
      <c r="D20" s="12">
        <f>IF(ISERROR(B20-C20),"n/a",B20-C20)</f>
        <v>-5.4187192118226646E-2</v>
      </c>
    </row>
    <row r="21" spans="1:4" ht="15" x14ac:dyDescent="0.2">
      <c r="A21" s="14" t="s">
        <v>17</v>
      </c>
      <c r="B21" s="10">
        <f>IF(ISERROR(College!R33/College!N33), "n/a",College!R33/College!N33)</f>
        <v>0</v>
      </c>
      <c r="C21" s="10">
        <f>IF(ISERROR(College!S33/College!O33), "n/a",College!S33/College!O33)</f>
        <v>1</v>
      </c>
      <c r="D21" s="12">
        <f>IF(ISERROR(B21-C21),"n/a",B21-C21)</f>
        <v>-1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0.68904463297676133</v>
      </c>
      <c r="C23" s="10">
        <f>IF(ISERROR(College!G31/College!C31),"n/a",College!G31/College!C31)</f>
        <v>0.67732451304667407</v>
      </c>
      <c r="D23" s="12">
        <f>IF(ISERROR(B23-C23),"n/a",B23-C23)</f>
        <v>1.1720119930087258E-2</v>
      </c>
    </row>
    <row r="24" spans="1:4" ht="15" x14ac:dyDescent="0.2">
      <c r="A24" s="14" t="s">
        <v>14</v>
      </c>
      <c r="B24" s="10">
        <f>IF(ISERROR(College!J31/College!F31),"n/a",College!J31/College!F31)</f>
        <v>5.353319057815846E-2</v>
      </c>
      <c r="C24" s="10">
        <f>IF(ISERROR(College!K31/College!G31),"n/a",College!K31/College!G31)</f>
        <v>8.3559413998914811E-2</v>
      </c>
      <c r="D24" s="12">
        <f>IF(ISERROR(B24-C24),"n/a",B24-C24)</f>
        <v>-3.0026223420756351E-2</v>
      </c>
    </row>
    <row r="25" spans="1:4" ht="15" x14ac:dyDescent="0.2">
      <c r="A25" s="14" t="s">
        <v>15</v>
      </c>
      <c r="B25" s="10">
        <f>IF(ISERROR(College!N31/College!F31),"n/a",College!N31/College!F31)</f>
        <v>1.6595289079229122E-2</v>
      </c>
      <c r="C25" s="10">
        <f>IF(ISERROR(College!O31/College!G31),"n/a",College!O31/College!G31)</f>
        <v>7.8133478024959305E-2</v>
      </c>
      <c r="D25" s="12">
        <f>IF(ISERROR(B25-C25),"n/a",B25-C25)</f>
        <v>-6.1538188945730182E-2</v>
      </c>
    </row>
    <row r="26" spans="1:4" ht="15" x14ac:dyDescent="0.2">
      <c r="A26" s="14" t="s">
        <v>16</v>
      </c>
      <c r="B26" s="10">
        <f>IF(ISERROR(College!N31/College!J31),"n/a",College!N31/College!J31)</f>
        <v>0.31</v>
      </c>
      <c r="C26" s="10">
        <f>IF(ISERROR(College!O31/College!K31),"n/a",College!O31/College!K31)</f>
        <v>0.93506493506493504</v>
      </c>
      <c r="D26" s="12">
        <f>IF(ISERROR(B26-C26),"n/a",B26-C26)</f>
        <v>-0.6250649350649351</v>
      </c>
    </row>
    <row r="27" spans="1:4" ht="15" x14ac:dyDescent="0.2">
      <c r="A27" s="14" t="s">
        <v>17</v>
      </c>
      <c r="B27" s="10">
        <f>IF(ISERROR(College!R31/College!N31), "n/a",College!R31/College!N31)</f>
        <v>0</v>
      </c>
      <c r="C27" s="10">
        <f>IF(ISERROR(College!S31/College!O31), "n/a",College!S31/College!O31)</f>
        <v>1</v>
      </c>
      <c r="D27" s="12">
        <f>IF(ISERROR(B27-C27),"n/a",B27-C27)</f>
        <v>-1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0.65141235968915756</v>
      </c>
      <c r="C29" s="10">
        <f>IF(ISERROR(College!G27/College!C27),"n/a",College!G27/College!C27)</f>
        <v>0.60228948053074316</v>
      </c>
      <c r="D29" s="12">
        <f>IF(ISERROR(B29-C29),"n/a",B29-C29)</f>
        <v>4.9122879158414401E-2</v>
      </c>
    </row>
    <row r="30" spans="1:4" ht="15" x14ac:dyDescent="0.2">
      <c r="A30" s="14" t="s">
        <v>14</v>
      </c>
      <c r="B30" s="10">
        <f>IF(ISERROR(College!J27/College!F27),"n/a",College!J27/College!F27)</f>
        <v>0.16234299059521556</v>
      </c>
      <c r="C30" s="10">
        <f>IF(ISERROR(College!K27/College!G27),"n/a",College!K27/College!G27)</f>
        <v>0.18027357811375089</v>
      </c>
      <c r="D30" s="12">
        <f>IF(ISERROR(B30-C30),"n/a",B30-C30)</f>
        <v>-1.7930587518535324E-2</v>
      </c>
    </row>
    <row r="31" spans="1:4" ht="15" x14ac:dyDescent="0.2">
      <c r="A31" s="14" t="s">
        <v>15</v>
      </c>
      <c r="B31" s="10">
        <f>IF(ISERROR(College!N27/College!F27),"n/a",College!N27/College!F27)</f>
        <v>9.3037934734583091E-2</v>
      </c>
      <c r="C31" s="10">
        <f>IF(ISERROR(College!O27/College!G27),"n/a",College!O27/College!G27)</f>
        <v>0.13822894168466524</v>
      </c>
      <c r="D31" s="12">
        <f>IF(ISERROR(B31-C31),"n/a",B31-C31)</f>
        <v>-4.5191006950082144E-2</v>
      </c>
    </row>
    <row r="32" spans="1:4" ht="15" x14ac:dyDescent="0.2">
      <c r="A32" s="14" t="s">
        <v>16</v>
      </c>
      <c r="B32" s="10">
        <f>IF(ISERROR(College!N27/College!J27),"n/a",College!N27/College!J27)</f>
        <v>0.57309486780715402</v>
      </c>
      <c r="C32" s="10">
        <f>IF(ISERROR(College!O27/College!K27),"n/a",College!O27/College!K27)</f>
        <v>0.76677316293929709</v>
      </c>
      <c r="D32" s="12">
        <f>IF(ISERROR(B32-C32),"n/a",B32-C32)</f>
        <v>-0.19367829513214307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</v>
      </c>
      <c r="C33" s="11">
        <f>IF(ISERROR(College!S27/College!O27), "n/a",College!S27/College!O27)</f>
        <v>1</v>
      </c>
      <c r="D33" s="13">
        <f>IF(ISERROR(B33-C33),"n/a",B33-C33)</f>
        <v>-1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8/7/20</v>
      </c>
      <c r="C36" s="353" t="str">
        <f>(Summary!C7)</f>
        <v>as of 8/7/19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0.79676227344712303</v>
      </c>
      <c r="C39" s="10">
        <f>IF(ISERROR(College!G36/College!C36),"n/a",College!G36/College!C36)</f>
        <v>0.81853125632207158</v>
      </c>
      <c r="D39" s="12">
        <f>IF(ISERROR(B39-C39),"n/a",B39-C39)</f>
        <v>-2.176898287494855E-2</v>
      </c>
    </row>
    <row r="40" spans="1:4" ht="15" x14ac:dyDescent="0.2">
      <c r="A40" s="14" t="s">
        <v>14</v>
      </c>
      <c r="B40" s="10">
        <f>IF(ISERROR(College!J36/College!F36),"n/a",College!J36/College!F36)</f>
        <v>0.25684628975265017</v>
      </c>
      <c r="C40" s="10">
        <f>IF(ISERROR(College!K36/College!G36),"n/a",College!K36/College!G36)</f>
        <v>0.27409787444389522</v>
      </c>
      <c r="D40" s="12">
        <f>IF(ISERROR(B40-C40),"n/a",B40-C40)</f>
        <v>-1.7251584691245048E-2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7.414730598121602E-4</v>
      </c>
      <c r="D41" s="12">
        <f>IF(ISERROR(B41-C41),"n/a",B41-C41)</f>
        <v>-7.414730598121602E-4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2.7051397655545538E-3</v>
      </c>
      <c r="D42" s="12">
        <f>IF(ISERROR(B42-C42),"n/a",B42-C42)</f>
        <v>-2.7051397655545538E-3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>
        <f>IF(ISERROR(College!S36/College!O36), "n/a",College!S36/College!O36)</f>
        <v>1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0.84955752212389379</v>
      </c>
      <c r="C45" s="10">
        <f>IF(ISERROR(College!G37/College!C37),"n/a",College!G37/College!C37)</f>
        <v>0.90384615384615385</v>
      </c>
      <c r="D45" s="12">
        <f>IF(ISERROR(B45-C45),"n/a",B45-C45)</f>
        <v>-5.4288631722260061E-2</v>
      </c>
    </row>
    <row r="46" spans="1:4" ht="15" x14ac:dyDescent="0.2">
      <c r="A46" s="14" t="s">
        <v>14</v>
      </c>
      <c r="B46" s="10">
        <f>IF(ISERROR(College!J37/College!F37),"n/a",College!J37/College!F37)</f>
        <v>0.25</v>
      </c>
      <c r="C46" s="10">
        <f>IF(ISERROR(College!K37/College!G37),"n/a",College!K37/College!G37)</f>
        <v>0.26595744680851063</v>
      </c>
      <c r="D46" s="12">
        <f>IF(ISERROR(B46-C46),"n/a",B46-C46)</f>
        <v>-1.5957446808510634E-2</v>
      </c>
    </row>
    <row r="47" spans="1:4" ht="15" x14ac:dyDescent="0.2">
      <c r="A47" s="14" t="s">
        <v>15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0.11428571428571428</v>
      </c>
      <c r="C51" s="10">
        <f>IF(ISERROR(College!G41/College!C41),"n/a",College!G41/College!C41)</f>
        <v>0.5</v>
      </c>
      <c r="D51" s="12">
        <f>IF(ISERROR(B51-C51),"n/a",B51-C51)</f>
        <v>-0.38571428571428573</v>
      </c>
    </row>
    <row r="52" spans="1:4" ht="15" x14ac:dyDescent="0.2">
      <c r="A52" s="14" t="s">
        <v>14</v>
      </c>
      <c r="B52" s="10">
        <f>IF(ISERROR(College!J41/College!F41),"n/a",College!J41/College!F41)</f>
        <v>0.18421052631578946</v>
      </c>
      <c r="C52" s="10">
        <f>IF(ISERROR(College!K41/College!G41),"n/a",College!K41/College!G41)</f>
        <v>0.11428571428571428</v>
      </c>
      <c r="D52" s="12">
        <f>IF(ISERROR(B52-C52),"n/a",B52-C52)</f>
        <v>6.9924812030075181E-2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0.99506781750924789</v>
      </c>
      <c r="C57" s="10">
        <f>IF(ISERROR(College!G39/College!C39),"n/a",College!G39/College!C39)</f>
        <v>1.0376712328767124</v>
      </c>
      <c r="D57" s="12">
        <f>IF(ISERROR(B57-C57),"n/a",B57-C57)</f>
        <v>-4.2603415367464481E-2</v>
      </c>
    </row>
    <row r="58" spans="1:4" ht="15" x14ac:dyDescent="0.2">
      <c r="A58" s="14" t="s">
        <v>14</v>
      </c>
      <c r="B58" s="10">
        <f>IF(ISERROR(College!J39/College!F39),"n/a",College!J39/College!F39)</f>
        <v>0.14745972738537794</v>
      </c>
      <c r="C58" s="10">
        <f>IF(ISERROR(College!K39/College!G39),"n/a",College!K39/College!G39)</f>
        <v>0.19361936193619361</v>
      </c>
      <c r="D58" s="12">
        <f>IF(ISERROR(B58-C58),"n/a",B58-C58)</f>
        <v>-4.6159634550815676E-2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5.5005500550055009E-3</v>
      </c>
      <c r="D59" s="12">
        <f>IF(ISERROR(B59-C59),"n/a",B59-C59)</f>
        <v>-5.5005500550055009E-3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2.8409090909090908E-2</v>
      </c>
      <c r="D60" s="12">
        <f>IF(ISERROR(B60-C60),"n/a",B60-C60)</f>
        <v>-2.8409090909090908E-2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>
        <f>IF(ISERROR(College!S39/College!O39), "n/a",College!S39/College!O39)</f>
        <v>1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0.81748878923766821</v>
      </c>
      <c r="C63" s="10">
        <f>IF(ISERROR(College!G34/College!C34),"n/a",College!G34/College!C34)</f>
        <v>0.84832304355080923</v>
      </c>
      <c r="D63" s="12">
        <f>IF(ISERROR(B63-C63),"n/a",B63-C63)</f>
        <v>-3.0834254313141018E-2</v>
      </c>
    </row>
    <row r="64" spans="1:4" ht="15" x14ac:dyDescent="0.2">
      <c r="A64" s="14" t="s">
        <v>14</v>
      </c>
      <c r="B64" s="10">
        <f>IF(ISERROR(College!J34/College!F34),"n/a",College!J34/College!F34)</f>
        <v>0.24008045346498447</v>
      </c>
      <c r="C64" s="10">
        <f>IF(ISERROR(College!K34/College!G34),"n/a",College!K34/College!G34)</f>
        <v>0.25845790715971678</v>
      </c>
      <c r="D64" s="12">
        <f>IF(ISERROR(B64-C64),"n/a",B64-C64)</f>
        <v>-1.8377453694732315E-2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1.5735641227380016E-3</v>
      </c>
      <c r="D65" s="12">
        <f>IF(ISERROR(B65-C65),"n/a",B65-C65)</f>
        <v>-1.5735641227380016E-3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6.0882800608828003E-3</v>
      </c>
      <c r="D66" s="12">
        <f>IF(ISERROR(B66-C66),"n/a",B66-C66)</f>
        <v>-6.0882800608828003E-3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>
        <f>IF(ISERROR(College!S34/College!O34), "n/a",College!S34/College!O34)</f>
        <v>1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8/7/2020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August 7,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customHeight="1" x14ac:dyDescent="0.2">
      <c r="A9" s="420"/>
      <c r="B9" s="353" t="str">
        <f>(Summary!B7)</f>
        <v>as of 8/7/20</v>
      </c>
      <c r="C9" s="355" t="str">
        <f>Summary!C7</f>
        <v>as of 8/7/19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0.73320127990248363</v>
      </c>
      <c r="C11" s="10">
        <f>IF(ISERROR(College!G45/College!C45),"n/a",College!G45/College!C45)</f>
        <v>0.596309599267554</v>
      </c>
      <c r="D11" s="12">
        <f>IF(ISERROR(B11-C11),"n/a",B11-C11)</f>
        <v>0.13689168063492962</v>
      </c>
    </row>
    <row r="12" spans="1:4" ht="15" x14ac:dyDescent="0.2">
      <c r="A12" s="14" t="s">
        <v>14</v>
      </c>
      <c r="B12" s="10">
        <f>IF(ISERROR(College!J45/College!F45),"n/a",College!J45/College!F45)</f>
        <v>0.19222776392352453</v>
      </c>
      <c r="C12" s="10">
        <f>IF(ISERROR(College!K45/College!G45),"n/a",College!K45/College!G45)</f>
        <v>0.20751151529467343</v>
      </c>
      <c r="D12" s="12">
        <f>IF(ISERROR(B12-C12),"n/a",B12-C12)</f>
        <v>-1.5283751371148901E-2</v>
      </c>
    </row>
    <row r="13" spans="1:4" ht="15" x14ac:dyDescent="0.2">
      <c r="A13" s="14" t="s">
        <v>15</v>
      </c>
      <c r="B13" s="10">
        <f>IF(ISERROR(College!N45/College!F45),"n/a",College!N45/College!F45)</f>
        <v>0.10203657522859517</v>
      </c>
      <c r="C13" s="10">
        <f>IF(ISERROR(College!O45/College!G45),"n/a",College!O45/College!G45)</f>
        <v>0.16676508798866185</v>
      </c>
      <c r="D13" s="12">
        <f>IF(ISERROR(B13-C13),"n/a",B13-C13)</f>
        <v>-6.4728512760066678E-2</v>
      </c>
    </row>
    <row r="14" spans="1:4" ht="15" x14ac:dyDescent="0.2">
      <c r="A14" s="14" t="s">
        <v>16</v>
      </c>
      <c r="B14" s="10">
        <f>IF(ISERROR(College!N45/College!J45),"n/a",College!N45/College!J45)</f>
        <v>0.53081081081081083</v>
      </c>
      <c r="C14" s="10">
        <f>IF(ISERROR(College!O45/College!K45),"n/a",College!O45/College!K45)</f>
        <v>0.80364257256687532</v>
      </c>
      <c r="D14" s="12">
        <f>IF(ISERROR(B14-C14),"n/a",B14-C14)</f>
        <v>-0.27283176175606449</v>
      </c>
    </row>
    <row r="15" spans="1:4" ht="15" x14ac:dyDescent="0.2">
      <c r="A15" s="14" t="s">
        <v>17</v>
      </c>
      <c r="B15" s="10">
        <f>IF(ISERROR(College!R45/College!N45), "n/a",College!R45/College!N45)</f>
        <v>0</v>
      </c>
      <c r="C15" s="10">
        <f>IF(ISERROR(College!S45/College!O45), "n/a",College!S45/College!O45)</f>
        <v>1</v>
      </c>
      <c r="D15" s="12">
        <f>IF(ISERROR(B15-C15),"n/a",B15-C15)</f>
        <v>-1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0.79533678756476689</v>
      </c>
      <c r="C17" s="10">
        <f>IF(ISERROR(College!G49/College!C49),"n/a",College!G49/College!C49)</f>
        <v>0.66746987951807224</v>
      </c>
      <c r="D17" s="12">
        <f>IF(ISERROR(B17-C17),"n/a",B17-C17)</f>
        <v>0.12786690804669465</v>
      </c>
    </row>
    <row r="18" spans="1:4" ht="15" x14ac:dyDescent="0.2">
      <c r="A18" s="14" t="s">
        <v>14</v>
      </c>
      <c r="B18" s="10">
        <f>IF(ISERROR(College!J49/College!F49),"n/a",College!J49/College!F49)</f>
        <v>4.8859934853420196E-2</v>
      </c>
      <c r="C18" s="10">
        <f>IF(ISERROR(College!K49/College!G49),"n/a",College!K49/College!G49)</f>
        <v>4.3321299638989168E-2</v>
      </c>
      <c r="D18" s="12">
        <f>IF(ISERROR(B18-C18),"n/a",B18-C18)</f>
        <v>5.5386352144310286E-3</v>
      </c>
    </row>
    <row r="19" spans="1:4" ht="15" x14ac:dyDescent="0.2">
      <c r="A19" s="14" t="s">
        <v>15</v>
      </c>
      <c r="B19" s="10">
        <f>IF(ISERROR(College!N49/College!F49),"n/a",College!N49/College!F49)</f>
        <v>2.9315960912052116E-2</v>
      </c>
      <c r="C19" s="10">
        <f>IF(ISERROR(College!O49/College!G49),"n/a",College!O49/College!G49)</f>
        <v>2.5270758122743681E-2</v>
      </c>
      <c r="D19" s="12">
        <f>IF(ISERROR(B19-C19),"n/a",B19-C19)</f>
        <v>4.0452027893084358E-3</v>
      </c>
    </row>
    <row r="20" spans="1:4" ht="15" x14ac:dyDescent="0.2">
      <c r="A20" s="14" t="s">
        <v>16</v>
      </c>
      <c r="B20" s="10">
        <f>IF(ISERROR(College!N49/College!J49),"n/a",College!N49/College!J49)</f>
        <v>0.6</v>
      </c>
      <c r="C20" s="10">
        <f>IF(ISERROR(College!O49/College!K49),"n/a",College!O49/College!K49)</f>
        <v>0.58333333333333337</v>
      </c>
      <c r="D20" s="12">
        <f>IF(ISERROR(B20-C20),"n/a",B20-C20)</f>
        <v>1.6666666666666607E-2</v>
      </c>
    </row>
    <row r="21" spans="1:4" ht="15" x14ac:dyDescent="0.2">
      <c r="A21" s="14" t="s">
        <v>17</v>
      </c>
      <c r="B21" s="10">
        <f>IF(ISERROR(College!R49/College!N49), "n/a",College!R49/College!N49)</f>
        <v>0</v>
      </c>
      <c r="C21" s="10">
        <f>IF(ISERROR(College!S49/College!O49), "n/a",College!S49/College!O49)</f>
        <v>1</v>
      </c>
      <c r="D21" s="12">
        <f>IF(ISERROR(B21-C21),"n/a",B21-C21)</f>
        <v>-1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0.71862745098039216</v>
      </c>
      <c r="C23" s="10">
        <f>IF(ISERROR(College!G47/College!C47),"n/a",College!G47/College!C47)</f>
        <v>0.53820598006644516</v>
      </c>
      <c r="D23" s="12">
        <f>IF(ISERROR(B23-C23),"n/a",B23-C23)</f>
        <v>0.180421470913947</v>
      </c>
    </row>
    <row r="24" spans="1:4" ht="15" x14ac:dyDescent="0.2">
      <c r="A24" s="14" t="s">
        <v>14</v>
      </c>
      <c r="B24" s="10">
        <f>IF(ISERROR(College!J47/College!F47),"n/a",College!J47/College!F47)</f>
        <v>4.0927694406548434E-2</v>
      </c>
      <c r="C24" s="10">
        <f>IF(ISERROR(College!K47/College!G47),"n/a",College!K47/College!G47)</f>
        <v>5.0925925925925923E-2</v>
      </c>
      <c r="D24" s="12">
        <f>IF(ISERROR(B24-C24),"n/a",B24-C24)</f>
        <v>-9.9982315193774887E-3</v>
      </c>
    </row>
    <row r="25" spans="1:4" ht="15" x14ac:dyDescent="0.2">
      <c r="A25" s="14" t="s">
        <v>15</v>
      </c>
      <c r="B25" s="10">
        <f>IF(ISERROR(College!N47/College!F47),"n/a",College!N47/College!F47)</f>
        <v>1.0914051841746248E-2</v>
      </c>
      <c r="C25" s="10">
        <f>IF(ISERROR(College!O47/College!G47),"n/a",College!O47/College!G47)</f>
        <v>7.716049382716049E-3</v>
      </c>
      <c r="D25" s="12">
        <f>IF(ISERROR(B25-C25),"n/a",B25-C25)</f>
        <v>3.1980024590301994E-3</v>
      </c>
    </row>
    <row r="26" spans="1:4" ht="15" x14ac:dyDescent="0.2">
      <c r="A26" s="14" t="s">
        <v>16</v>
      </c>
      <c r="B26" s="10">
        <f>IF(ISERROR(College!N47/College!J47),"n/a",College!N47/College!J47)</f>
        <v>0.26666666666666666</v>
      </c>
      <c r="C26" s="10">
        <f>IF(ISERROR(College!O47/College!K47),"n/a",College!O47/College!K47)</f>
        <v>0.15151515151515152</v>
      </c>
      <c r="D26" s="12">
        <f>IF(ISERROR(B26-C26),"n/a",B26-C26)</f>
        <v>0.11515151515151514</v>
      </c>
    </row>
    <row r="27" spans="1:4" ht="15" x14ac:dyDescent="0.2">
      <c r="A27" s="14" t="s">
        <v>17</v>
      </c>
      <c r="B27" s="10">
        <f>IF(ISERROR(College!R47/College!N47), "n/a",College!R47/College!N47)</f>
        <v>0</v>
      </c>
      <c r="C27" s="10">
        <f>IF(ISERROR(College!S47/College!O47), "n/a",College!S47/College!O47)</f>
        <v>1</v>
      </c>
      <c r="D27" s="12">
        <f>IF(ISERROR(B27-C27),"n/a",B27-C27)</f>
        <v>-1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0.73382879163225989</v>
      </c>
      <c r="C29" s="10">
        <f>IF(ISERROR(College!G43/College!C43),"n/a",College!G43/College!C43)</f>
        <v>0.59375395119484131</v>
      </c>
      <c r="D29" s="12">
        <f>IF(ISERROR(B29-C29),"n/a",B29-C29)</f>
        <v>0.14007484043741858</v>
      </c>
    </row>
    <row r="30" spans="1:4" ht="15" x14ac:dyDescent="0.2">
      <c r="A30" s="14" t="s">
        <v>14</v>
      </c>
      <c r="B30" s="10">
        <f>IF(ISERROR(College!J43/College!F43),"n/a",College!J43/College!F43)</f>
        <v>0.1777006751687922</v>
      </c>
      <c r="C30" s="10">
        <f>IF(ISERROR(College!K43/College!G43),"n/a",College!K43/College!G43)</f>
        <v>0.19186541737649063</v>
      </c>
      <c r="D30" s="12">
        <f>IF(ISERROR(B30-C30),"n/a",B30-C30)</f>
        <v>-1.4164742207698422E-2</v>
      </c>
    </row>
    <row r="31" spans="1:4" ht="15" x14ac:dyDescent="0.2">
      <c r="A31" s="14" t="s">
        <v>15</v>
      </c>
      <c r="B31" s="10">
        <f>IF(ISERROR(College!N43/College!F43),"n/a",College!N43/College!F43)</f>
        <v>9.3679669917479363E-2</v>
      </c>
      <c r="C31" s="10">
        <f>IF(ISERROR(College!O43/College!G43),"n/a",College!O43/College!G43)</f>
        <v>0.151618398637138</v>
      </c>
      <c r="D31" s="12">
        <f>IF(ISERROR(B31-C31),"n/a",B31-C31)</f>
        <v>-5.7938728719658633E-2</v>
      </c>
    </row>
    <row r="32" spans="1:4" ht="15" x14ac:dyDescent="0.2">
      <c r="A32" s="14" t="s">
        <v>16</v>
      </c>
      <c r="B32" s="10">
        <f>IF(ISERROR(College!N43/College!J43),"n/a",College!N43/College!J43)</f>
        <v>0.52717678100263854</v>
      </c>
      <c r="C32" s="10">
        <f>IF(ISERROR(College!O43/College!K43),"n/a",College!O43/College!K43)</f>
        <v>0.79023307436182022</v>
      </c>
      <c r="D32" s="12">
        <f>IF(ISERROR(B32-C32),"n/a",B32-C32)</f>
        <v>-0.26305629335918168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</v>
      </c>
      <c r="C33" s="11">
        <f>IF(ISERROR(College!S43/College!O43), "n/a",College!S43/College!O43)</f>
        <v>1</v>
      </c>
      <c r="D33" s="13">
        <f>IF(ISERROR(B33-C33),"n/a",B33-C33)</f>
        <v>-1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8/7/20</v>
      </c>
      <c r="C36" s="353" t="str">
        <f>(Summary!C7)</f>
        <v>as of 8/7/19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0.64057239057239057</v>
      </c>
      <c r="C39" s="10">
        <f>IF(ISERROR(College!G52/College!C52),"n/a",College!G52/College!C52)</f>
        <v>0.73444180522565317</v>
      </c>
      <c r="D39" s="12">
        <f>IF(ISERROR(B39-C39),"n/a",B39-C39)</f>
        <v>-9.3869414653262595E-2</v>
      </c>
    </row>
    <row r="40" spans="1:4" ht="15" x14ac:dyDescent="0.2">
      <c r="A40" s="14" t="s">
        <v>14</v>
      </c>
      <c r="B40" s="10">
        <f>IF(ISERROR(College!J52/College!F52),"n/a",College!J52/College!F52)</f>
        <v>0.2864651773981603</v>
      </c>
      <c r="C40" s="10">
        <f>IF(ISERROR(College!K52/College!G52),"n/a",College!K52/College!G52)</f>
        <v>0.27554980595084089</v>
      </c>
      <c r="D40" s="12">
        <f>IF(ISERROR(B40-C40),"n/a",B40-C40)</f>
        <v>1.0915371447319411E-2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0.47692307692307695</v>
      </c>
      <c r="C45" s="10">
        <f>IF(ISERROR(College!G53/College!C53),"n/a",College!G53/College!C35)</f>
        <v>5.5478502080443829E-3</v>
      </c>
      <c r="D45" s="12">
        <f>IF(ISERROR(B45-C45),"n/a",B45-C45)</f>
        <v>0.47137522671503257</v>
      </c>
    </row>
    <row r="46" spans="1:4" ht="15" x14ac:dyDescent="0.2">
      <c r="A46" s="14" t="s">
        <v>14</v>
      </c>
      <c r="B46" s="10">
        <f>IF(ISERROR(College!J53/College!F53),"n/a",College!J53/College!F53)</f>
        <v>0.19354838709677419</v>
      </c>
      <c r="C46" s="10">
        <f>IF(ISERROR(College!K53/College!G53),"n/a",College!K53/College!G53)</f>
        <v>0.2857142857142857</v>
      </c>
      <c r="D46" s="12">
        <f>IF(ISERROR(B46-C46),"n/a",B46-C46)</f>
        <v>-9.216589861751151E-2</v>
      </c>
    </row>
    <row r="47" spans="1:4" ht="15" x14ac:dyDescent="0.2">
      <c r="A47" s="14" t="s">
        <v>15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7.1428571428571425E-2</v>
      </c>
      <c r="C51" s="10">
        <f>IF(ISERROR(College!G57/College!C57),"n/a",College!G57/College!C57)</f>
        <v>0.48275862068965519</v>
      </c>
      <c r="D51" s="12">
        <f>IF(ISERROR(B51-C51),"n/a",B51-C51)</f>
        <v>-0.41133004926108374</v>
      </c>
    </row>
    <row r="52" spans="1:4" ht="15" x14ac:dyDescent="0.2">
      <c r="A52" s="14" t="s">
        <v>14</v>
      </c>
      <c r="B52" s="10">
        <f>IF(ISERROR(College!J57/College!F57),"n/a",College!J57/College!F57)</f>
        <v>0.25</v>
      </c>
      <c r="C52" s="10">
        <f>IF(ISERROR(College!K57/College!G57),"n/a",College!K57/College!G57)</f>
        <v>7.1428571428571425E-2</v>
      </c>
      <c r="D52" s="12">
        <f>IF(ISERROR(B52-C52),"n/a",B52-C52)</f>
        <v>0.17857142857142858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0.65131578947368418</v>
      </c>
      <c r="C57" s="10">
        <f>IF(ISERROR(College!G55/College!C55),"n/a",College!G55/College!C55)</f>
        <v>0.79651162790697672</v>
      </c>
      <c r="D57" s="12">
        <f>IF(ISERROR(B57-C57),"n/a",B57-C57)</f>
        <v>-0.14519583843329253</v>
      </c>
    </row>
    <row r="58" spans="1:4" ht="15" x14ac:dyDescent="0.2">
      <c r="A58" s="14" t="s">
        <v>14</v>
      </c>
      <c r="B58" s="10">
        <f>IF(ISERROR(College!J55/College!F55),"n/a",College!J55/College!F55)</f>
        <v>0.13131313131313133</v>
      </c>
      <c r="C58" s="10">
        <f>IF(ISERROR(College!K55/College!G55),"n/a",College!K55/College!G55)</f>
        <v>0.17518248175182483</v>
      </c>
      <c r="D58" s="12">
        <f>IF(ISERROR(B58-C58),"n/a",B58-C58)</f>
        <v>-4.38693504386935E-2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0.63013698630136983</v>
      </c>
      <c r="C63" s="10">
        <f>IF(ISERROR(College!G50/College!C50),"n/a",College!G50/College!C50)</f>
        <v>0.73248407643312097</v>
      </c>
      <c r="D63" s="12">
        <f>IF(ISERROR(B63-C63),"n/a",B63-C63)</f>
        <v>-0.10234709013175114</v>
      </c>
    </row>
    <row r="64" spans="1:4" ht="15" x14ac:dyDescent="0.2">
      <c r="A64" s="14" t="s">
        <v>14</v>
      </c>
      <c r="B64" s="10">
        <f>IF(ISERROR(College!J50/College!F50),"n/a",College!J50/College!F50)</f>
        <v>0.27536231884057971</v>
      </c>
      <c r="C64" s="10">
        <f>IF(ISERROR(College!K50/College!G50),"n/a",College!K50/College!G50)</f>
        <v>0.26608695652173914</v>
      </c>
      <c r="D64" s="12">
        <f>IF(ISERROR(B64-C64),"n/a",B64-C64)</f>
        <v>9.2753623188405743E-3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8/7/2020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August 7,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8/7/20</v>
      </c>
      <c r="C9" s="355" t="str">
        <f>Summary!C7</f>
        <v>as of 8/7/19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0.68821292775665399</v>
      </c>
      <c r="C11" s="10">
        <f>IF(ISERROR(College!G61/College!C61),"n/a",College!G61/College!C61)</f>
        <v>0.54500000000000004</v>
      </c>
      <c r="D11" s="12">
        <f>IF(ISERROR(B11-C11),"n/a",B11-C11)</f>
        <v>0.14321292775665395</v>
      </c>
    </row>
    <row r="12" spans="1:4" ht="15" x14ac:dyDescent="0.2">
      <c r="A12" s="14" t="s">
        <v>14</v>
      </c>
      <c r="B12" s="10">
        <f>IF(ISERROR(College!J61/College!F61),"n/a",College!J61/College!F61)</f>
        <v>0.1860036832412523</v>
      </c>
      <c r="C12" s="10">
        <f>IF(ISERROR(College!K61/College!G61),"n/a",College!K61/College!G61)</f>
        <v>0.21100917431192662</v>
      </c>
      <c r="D12" s="12">
        <f>IF(ISERROR(B12-C12),"n/a",B12-C12)</f>
        <v>-2.5005491070674318E-2</v>
      </c>
    </row>
    <row r="13" spans="1:4" ht="15" x14ac:dyDescent="0.2">
      <c r="A13" s="14" t="s">
        <v>15</v>
      </c>
      <c r="B13" s="10">
        <f>IF(ISERROR(College!N61/College!F61),"n/a",College!N61/College!F61)</f>
        <v>0.13996316758747698</v>
      </c>
      <c r="C13" s="10">
        <f>IF(ISERROR(College!O61/College!G61),"n/a",College!O61/College!G61)</f>
        <v>0.19495412844036697</v>
      </c>
      <c r="D13" s="12">
        <f>IF(ISERROR(B13-C13),"n/a",B13-C13)</f>
        <v>-5.4990960852889986E-2</v>
      </c>
    </row>
    <row r="14" spans="1:4" ht="15" x14ac:dyDescent="0.2">
      <c r="A14" s="14" t="s">
        <v>16</v>
      </c>
      <c r="B14" s="10">
        <f>IF(ISERROR(College!N61/College!J61),"n/a",College!N61/College!J61)</f>
        <v>0.75247524752475248</v>
      </c>
      <c r="C14" s="10">
        <f>IF(ISERROR(College!O61/College!K61),"n/a",College!O61/College!K61)</f>
        <v>0.92391304347826086</v>
      </c>
      <c r="D14" s="12">
        <f>IF(ISERROR(B14-C14),"n/a",B14-C14)</f>
        <v>-0.17143779595350839</v>
      </c>
    </row>
    <row r="15" spans="1:4" ht="15" x14ac:dyDescent="0.2">
      <c r="A15" s="14" t="s">
        <v>17</v>
      </c>
      <c r="B15" s="10">
        <f>IF(ISERROR(College!R61/College!N61), "n/a",College!R61/College!N61)</f>
        <v>0</v>
      </c>
      <c r="C15" s="10">
        <f>IF(ISERROR(College!S61/College!O61), "n/a",College!S61/College!O61)</f>
        <v>1</v>
      </c>
      <c r="D15" s="12">
        <f>IF(ISERROR(B15-C15),"n/a",B15-C15)</f>
        <v>-1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0.9</v>
      </c>
      <c r="C17" s="10">
        <f>IF(ISERROR(College!G65/College!C65),"n/a",College!G65/College!C65)</f>
        <v>0.46666666666666667</v>
      </c>
      <c r="D17" s="12">
        <f>IF(ISERROR(B17-C17),"n/a",B17-C17)</f>
        <v>0.43333333333333335</v>
      </c>
    </row>
    <row r="18" spans="1:4" ht="15" x14ac:dyDescent="0.2">
      <c r="A18" s="14" t="s">
        <v>14</v>
      </c>
      <c r="B18" s="10">
        <f>IF(ISERROR(College!J65/College!F65),"n/a",College!J65/College!F65)</f>
        <v>0.1111111111111111</v>
      </c>
      <c r="C18" s="10">
        <f>IF(ISERROR(College!K65/College!G65),"n/a",College!K65/College!G65)</f>
        <v>0</v>
      </c>
      <c r="D18" s="12">
        <f>IF(ISERROR(B18-C18),"n/a",B18-C18)</f>
        <v>0.1111111111111111</v>
      </c>
    </row>
    <row r="19" spans="1:4" ht="15" x14ac:dyDescent="0.2">
      <c r="A19" s="14" t="s">
        <v>15</v>
      </c>
      <c r="B19" s="10">
        <f>IF(ISERROR(College!N65/College!F65),"n/a",College!N65/College!F65)</f>
        <v>0.1111111111111111</v>
      </c>
      <c r="C19" s="10">
        <f>IF(ISERROR(College!O65/College!G65),"n/a",College!O65/College!G65)</f>
        <v>0</v>
      </c>
      <c r="D19" s="12">
        <f>IF(ISERROR(B19-C19),"n/a",B19-C19)</f>
        <v>0.1111111111111111</v>
      </c>
    </row>
    <row r="20" spans="1:4" ht="15" x14ac:dyDescent="0.2">
      <c r="A20" s="14" t="s">
        <v>16</v>
      </c>
      <c r="B20" s="10">
        <f>IF(ISERROR(College!N65/College!J65),"n/a",College!N65/College!J65)</f>
        <v>1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>
        <f>IF(ISERROR(College!R65/College!N65), "n/a",College!R65/College!N65)</f>
        <v>0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</v>
      </c>
      <c r="C23" s="10">
        <f>IF(ISERROR(College!G63/College!C63),"n/a",College!G63/College!C63)</f>
        <v>0.39215686274509803</v>
      </c>
      <c r="D23" s="12">
        <f>IF(ISERROR(B23-C23),"n/a",B23-C23)</f>
        <v>0.40784313725490201</v>
      </c>
    </row>
    <row r="24" spans="1:4" ht="15" x14ac:dyDescent="0.2">
      <c r="A24" s="14" t="s">
        <v>14</v>
      </c>
      <c r="B24" s="10">
        <f>IF(ISERROR(College!J63/College!F63),"n/a",College!J63/College!F63)</f>
        <v>4.1666666666666664E-2</v>
      </c>
      <c r="C24" s="10">
        <f>IF(ISERROR(College!K63/College!G63),"n/a",College!K63/College!G63)</f>
        <v>0.1</v>
      </c>
      <c r="D24" s="12">
        <f>IF(ISERROR(B24-C24),"n/a",B24-C24)</f>
        <v>-5.8333333333333341E-2</v>
      </c>
    </row>
    <row r="25" spans="1:4" ht="15" x14ac:dyDescent="0.2">
      <c r="A25" s="14" t="s">
        <v>15</v>
      </c>
      <c r="B25" s="10">
        <f>IF(ISERROR(College!N63/College!F63),"n/a",College!N63/College!F63)</f>
        <v>4.1666666666666664E-2</v>
      </c>
      <c r="C25" s="10">
        <f>IF(ISERROR(College!O63/College!G63),"n/a",College!O63/College!G63)</f>
        <v>0</v>
      </c>
      <c r="D25" s="12">
        <f>IF(ISERROR(B25-C25),"n/a",B25-C25)</f>
        <v>4.1666666666666664E-2</v>
      </c>
    </row>
    <row r="26" spans="1:4" ht="15" x14ac:dyDescent="0.2">
      <c r="A26" s="14" t="s">
        <v>16</v>
      </c>
      <c r="B26" s="10">
        <f>IF(ISERROR(College!N63/College!J63),"n/a",College!N63/College!J63)</f>
        <v>1</v>
      </c>
      <c r="C26" s="10">
        <f>IF(ISERROR(College!O63/College!K63),"n/a",College!O63/College!K63)</f>
        <v>0</v>
      </c>
      <c r="D26" s="12">
        <f>IF(ISERROR(B26-C26),"n/a",B26-C26)</f>
        <v>1</v>
      </c>
    </row>
    <row r="27" spans="1:4" ht="15" x14ac:dyDescent="0.2">
      <c r="A27" s="14" t="s">
        <v>17</v>
      </c>
      <c r="B27" s="10">
        <f>IF(ISERROR(College!R63/College!N63), "n/a",College!R63/College!N63)</f>
        <v>0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0.69848661233993015</v>
      </c>
      <c r="C29" s="10">
        <f>IF(ISERROR(College!G59/College!C59),"n/a",College!G59/College!C59)</f>
        <v>0.53464203233256347</v>
      </c>
      <c r="D29" s="12">
        <f>IF(ISERROR(B29-C29),"n/a",B29-C29)</f>
        <v>0.16384458000736668</v>
      </c>
    </row>
    <row r="30" spans="1:4" ht="15" x14ac:dyDescent="0.2">
      <c r="A30" s="14" t="s">
        <v>14</v>
      </c>
      <c r="B30" s="10">
        <f>IF(ISERROR(College!J59/College!F59),"n/a",College!J59/College!F59)</f>
        <v>0.17333333333333334</v>
      </c>
      <c r="C30" s="10">
        <f>IF(ISERROR(College!K59/College!G59),"n/a",College!K59/College!G59)</f>
        <v>0.20302375809935205</v>
      </c>
      <c r="D30" s="12">
        <f>IF(ISERROR(B30-C30),"n/a",B30-C30)</f>
        <v>-2.9690424766018714E-2</v>
      </c>
    </row>
    <row r="31" spans="1:4" ht="15" x14ac:dyDescent="0.2">
      <c r="A31" s="14" t="s">
        <v>15</v>
      </c>
      <c r="B31" s="10">
        <f>IF(ISERROR(College!N59/College!F59),"n/a",College!N59/College!F59)</f>
        <v>0.13166666666666665</v>
      </c>
      <c r="C31" s="10">
        <f>IF(ISERROR(College!O59/College!G59),"n/a",College!O59/College!G59)</f>
        <v>0.183585313174946</v>
      </c>
      <c r="D31" s="12">
        <f>IF(ISERROR(B31-C31),"n/a",B31-C31)</f>
        <v>-5.1918646508279348E-2</v>
      </c>
    </row>
    <row r="32" spans="1:4" ht="15" x14ac:dyDescent="0.2">
      <c r="A32" s="14" t="s">
        <v>16</v>
      </c>
      <c r="B32" s="10">
        <f>IF(ISERROR(College!N59/College!J59),"n/a",College!N59/College!J59)</f>
        <v>0.75961538461538458</v>
      </c>
      <c r="C32" s="10">
        <f>IF(ISERROR(College!O59/College!K59),"n/a",College!O59/College!K59)</f>
        <v>0.9042553191489362</v>
      </c>
      <c r="D32" s="12">
        <f>IF(ISERROR(B32-C32),"n/a",B32-C32)</f>
        <v>-0.14463993453355162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0</v>
      </c>
      <c r="C33" s="11">
        <f>IF(ISERROR(College!S59/College!O59), "n/a",College!S59/College!O59)</f>
        <v>1</v>
      </c>
      <c r="D33" s="13">
        <f>IF(ISERROR(B33-C33),"n/a",B33-C33)</f>
        <v>-1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8/7/20</v>
      </c>
      <c r="C36" s="353" t="str">
        <f>(Summary!C7)</f>
        <v>as of 8/7/19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1.0176991150442478</v>
      </c>
      <c r="C39" s="10">
        <f>IF(ISERROR(College!G68/College!C68),"n/a",College!G68/College!C68)</f>
        <v>0.9285714285714286</v>
      </c>
      <c r="D39" s="12">
        <f>IF(ISERROR(B39-C39),"n/a",B39-C39)</f>
        <v>8.9127686472819212E-2</v>
      </c>
    </row>
    <row r="40" spans="1:4" ht="15" x14ac:dyDescent="0.2">
      <c r="A40" s="14" t="s">
        <v>14</v>
      </c>
      <c r="B40" s="10">
        <f>IF(ISERROR(College!J68/College!F68),"n/a",College!J68/College!F68)</f>
        <v>0.40869565217391307</v>
      </c>
      <c r="C40" s="10">
        <f>IF(ISERROR(College!K68/College!G68),"n/a",College!K68/College!G68)</f>
        <v>0.4</v>
      </c>
      <c r="D40" s="12">
        <f>IF(ISERROR(B40-C40),"n/a",B40-C40)</f>
        <v>8.6956521739130488E-3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</v>
      </c>
      <c r="D45" s="12">
        <f>IF(ISERROR(B45-C45),"n/a",B45-C45)</f>
        <v>0.5</v>
      </c>
    </row>
    <row r="46" spans="1:4" ht="15" x14ac:dyDescent="0.2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0.5</v>
      </c>
      <c r="D46" s="12">
        <f>IF(ISERROR(B46-C46),"n/a",B46-C46)</f>
        <v>-0.5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>
        <f>IF(ISERROR(College!O69/College!K69),"n/a",College!O69/College!K69)</f>
        <v>0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0</v>
      </c>
      <c r="C51" s="10">
        <f>IF(ISERROR(College!G73/College!C73),"n/a",College!G73/College!C73)</f>
        <v>1</v>
      </c>
      <c r="D51" s="12">
        <f>IF(ISERROR(B51-C51),"n/a",B51-C51)</f>
        <v>-1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0</v>
      </c>
      <c r="D52" s="12">
        <f>IF(ISERROR(B52-C52),"n/a",B52-C52)</f>
        <v>1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IF(ISERROR(College!N73/College!J73),"n/a",College!N73/College!J73)</f>
        <v>0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1</v>
      </c>
      <c r="C57" s="10">
        <f>IF(ISERROR(College!G71/College!C71),"n/a",College!G71/College!C71)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IF(ISERROR(College!J71/College!F71),"n/a",College!J71/College!F71)</f>
        <v>0.1111111111111111</v>
      </c>
      <c r="C58" s="10">
        <f>IF(ISERROR(College!K71/College!G71),"n/a",College!K71/College!G71)</f>
        <v>0</v>
      </c>
      <c r="D58" s="12">
        <f>IF(ISERROR(B58-C58),"n/a",B58-C58)</f>
        <v>0.1111111111111111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IF(ISERROR(College!N71/College!J71),"n/a",College!N71/College!J71)</f>
        <v>0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1.0148148148148148</v>
      </c>
      <c r="C63" s="10">
        <f>IF(ISERROR(College!G66/College!C66),"n/a",College!G66/College!C66)</f>
        <v>0.9375</v>
      </c>
      <c r="D63" s="12">
        <f>IF(ISERROR(B63-C63),"n/a",B63-C63)</f>
        <v>7.7314814814814836E-2</v>
      </c>
    </row>
    <row r="64" spans="1:4" ht="15" x14ac:dyDescent="0.2">
      <c r="A64" s="14" t="s">
        <v>14</v>
      </c>
      <c r="B64" s="10">
        <f>IF(ISERROR(College!J66/College!F66),"n/a",College!J66/College!F66)</f>
        <v>0.36496350364963503</v>
      </c>
      <c r="C64" s="10">
        <f>IF(ISERROR(College!K66/College!G66),"n/a",College!K66/College!G66)</f>
        <v>0.36</v>
      </c>
      <c r="D64" s="12">
        <f>IF(ISERROR(B64-C64),"n/a",B64-C64)</f>
        <v>4.9635036496350482E-3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8/7/2020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August 7,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2" t="str">
        <f>(Summary!C6)</f>
        <v>Fall 2019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8/7/20</v>
      </c>
      <c r="C9" s="353" t="str">
        <f>(Summary!C7)</f>
        <v>as of 8/7/19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0.47298198799199465</v>
      </c>
      <c r="C12" s="10">
        <f>IF(ISERROR(College!G77/College!C77),"n/a",College!G77/College!C77)</f>
        <v>0.45754026354319183</v>
      </c>
      <c r="D12" s="12">
        <f>IF(ISERROR(B12-C12),"n/a",B12-C12)</f>
        <v>1.5441724448802818E-2</v>
      </c>
    </row>
    <row r="13" spans="1:4" ht="15" x14ac:dyDescent="0.2">
      <c r="A13" s="14" t="s">
        <v>14</v>
      </c>
      <c r="B13" s="10">
        <f>IF(ISERROR(College!J77/College!F77),"n/a",College!J77/College!F77)</f>
        <v>0.35966149506346967</v>
      </c>
      <c r="C13" s="10">
        <f>IF(ISERROR(College!K77/College!G77),"n/a",College!K77/College!G77)</f>
        <v>0.39200000000000002</v>
      </c>
      <c r="D13" s="12">
        <f>IF(ISERROR(B13-C13),"n/a",B13-C13)</f>
        <v>-3.2338504936530343E-2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0.24242424242424243</v>
      </c>
      <c r="C18" s="10">
        <f>IF(ISERROR(College!G78/College!C78),"n/a",College!G78/College!C78)</f>
        <v>0.4</v>
      </c>
      <c r="D18" s="12">
        <f>IF(ISERROR(B18-C18),"n/a",B18-C18)</f>
        <v>-0.15757575757575759</v>
      </c>
    </row>
    <row r="19" spans="1:4" ht="15" x14ac:dyDescent="0.2">
      <c r="A19" s="14" t="s">
        <v>14</v>
      </c>
      <c r="B19" s="10">
        <f>IF(ISERROR(College!J78/College!F78),"n/a",College!J78/College!F78)</f>
        <v>0.25</v>
      </c>
      <c r="C19" s="10">
        <f>IF(ISERROR(College!K78/College!G78),"n/a",College!K78/College!G78)</f>
        <v>0.33333333333333331</v>
      </c>
      <c r="D19" s="12">
        <f>IF(ISERROR(B19-C19),"n/a",B19-C19)</f>
        <v>-8.3333333333333315E-2</v>
      </c>
    </row>
    <row r="20" spans="1:4" ht="15" x14ac:dyDescent="0.2">
      <c r="A20" s="14" t="s">
        <v>15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">
      <c r="A21" s="14" t="s">
        <v>16</v>
      </c>
      <c r="B21" s="10">
        <f>IF(ISERROR(College!N78/College!J78),"n/a",College!N78/College!J78)</f>
        <v>0</v>
      </c>
      <c r="C21" s="10">
        <f>IF(ISERROR(College!O78/College!K78),"n/a",College!O78/College!K78)</f>
        <v>0</v>
      </c>
      <c r="D21" s="12">
        <f>IF(ISERROR(B21-C21),"n/a",B21-C21)</f>
        <v>0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0.5</v>
      </c>
      <c r="D24" s="12">
        <f>IF(ISERROR(B24-C24),"n/a",B24-C24)</f>
        <v>-0.5</v>
      </c>
    </row>
    <row r="25" spans="1:4" ht="15" x14ac:dyDescent="0.2">
      <c r="A25" s="14" t="s">
        <v>14</v>
      </c>
      <c r="B25" s="10">
        <f>IF(ISERROR(College!J82/College!F82),"n/a",College!J82/College!F82)</f>
        <v>0.16666666666666666</v>
      </c>
      <c r="C25" s="10">
        <f>IF(ISERROR(College!K82/College!G82),"n/a",College!K82/College!G82)</f>
        <v>0</v>
      </c>
      <c r="D25" s="12">
        <f>IF(ISERROR(B25-C25),"n/a",B25-C25)</f>
        <v>0.16666666666666666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>
        <f>IF(ISERROR(College!N82/College!J82),"n/a",College!N82/College!J82)</f>
        <v>0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0.37681159420289856</v>
      </c>
      <c r="C30" s="10">
        <f>IF(ISERROR(College!G80/College!C80),"n/a",College!G80/College!C80)</f>
        <v>0.37010676156583627</v>
      </c>
      <c r="D30" s="12">
        <f>IF(ISERROR(B30-C30),"n/a",B30-C30)</f>
        <v>6.7048326370622857E-3</v>
      </c>
    </row>
    <row r="31" spans="1:4" ht="15" x14ac:dyDescent="0.2">
      <c r="A31" s="14" t="s">
        <v>14</v>
      </c>
      <c r="B31" s="10">
        <f>IF(ISERROR(College!J80/College!F80),"n/a",College!J80/College!F80)</f>
        <v>0.16346153846153846</v>
      </c>
      <c r="C31" s="10">
        <f>IF(ISERROR(College!K80/College!G80),"n/a",College!K80/College!G80)</f>
        <v>0.22115384615384615</v>
      </c>
      <c r="D31" s="12">
        <f>IF(ISERROR(B31-C31),"n/a",B31-C31)</f>
        <v>-5.7692307692307682E-2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0.4529025191675794</v>
      </c>
      <c r="C36" s="10">
        <f>IF(ISERROR(College!G75/College!C75),"n/a",College!G75/College!C75)</f>
        <v>0.44014294222751638</v>
      </c>
      <c r="D36" s="12">
        <f>IF(ISERROR(B36-C36),"n/a",B36-C36)</f>
        <v>1.2759576940063022E-2</v>
      </c>
    </row>
    <row r="37" spans="1:4" ht="15" x14ac:dyDescent="0.2">
      <c r="A37" s="14" t="s">
        <v>14</v>
      </c>
      <c r="B37" s="10">
        <f>IF(ISERROR(College!J75/College!F75),"n/a",College!J75/College!F75)</f>
        <v>0.33252720677146314</v>
      </c>
      <c r="C37" s="10">
        <f>IF(ISERROR(College!K75/College!G75),"n/a",College!K75/College!G75)</f>
        <v>0.36535859269282817</v>
      </c>
      <c r="D37" s="12">
        <f>IF(ISERROR(B37-C37),"n/a",B37-C37)</f>
        <v>-3.2831385921365031E-2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8/7/2020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80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August 7,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81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8/7/20</v>
      </c>
      <c r="C9" s="355" t="str">
        <f>Summary!C7</f>
        <v>as of 8/7/19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0.95238095238095233</v>
      </c>
      <c r="C11" s="10">
        <f>IF(ISERROR(College!G86/College!C86),"n/a",College!G86/College!C86)</f>
        <v>0.73636363636363633</v>
      </c>
      <c r="D11" s="12">
        <f>IF(ISERROR(B11-C11),"n/a",B11-C11)</f>
        <v>0.216017316017316</v>
      </c>
    </row>
    <row r="12" spans="1:4" ht="15" x14ac:dyDescent="0.2">
      <c r="A12" s="14" t="s">
        <v>14</v>
      </c>
      <c r="B12" s="10">
        <f>IF(ISERROR(College!J86/College!F86),"n/a",College!J86/College!F86)</f>
        <v>0.18333333333333332</v>
      </c>
      <c r="C12" s="10">
        <f>IF(ISERROR(College!K86/College!G86),"n/a",College!K86/College!G86)</f>
        <v>0.21604938271604937</v>
      </c>
      <c r="D12" s="12">
        <f>IF(ISERROR(B12-C12),"n/a",B12-C12)</f>
        <v>-3.271604938271605E-2</v>
      </c>
    </row>
    <row r="13" spans="1:4" ht="15" x14ac:dyDescent="0.2">
      <c r="A13" s="14" t="s">
        <v>15</v>
      </c>
      <c r="B13" s="10">
        <f>IF(ISERROR(College!N86/College!F86),"n/a",College!N86/College!F86)</f>
        <v>0.17222222222222222</v>
      </c>
      <c r="C13" s="10">
        <f>IF(ISERROR(College!O86/College!G86),"n/a",College!O86/College!G86)</f>
        <v>0.19135802469135801</v>
      </c>
      <c r="D13" s="12">
        <f>IF(ISERROR(B13-C13),"n/a",B13-C13)</f>
        <v>-1.9135802469135793E-2</v>
      </c>
    </row>
    <row r="14" spans="1:4" ht="15" x14ac:dyDescent="0.2">
      <c r="A14" s="14" t="s">
        <v>16</v>
      </c>
      <c r="B14" s="10">
        <f>IF(ISERROR(College!N86/College!J86),"n/a",College!N86/College!J86)</f>
        <v>0.93939393939393945</v>
      </c>
      <c r="C14" s="10">
        <f>IF(ISERROR(College!O86/College!K86),"n/a",College!O86/College!K86)</f>
        <v>0.88571428571428568</v>
      </c>
      <c r="D14" s="12">
        <f>IF(ISERROR(B14-C14),"n/a",B14-C14)</f>
        <v>5.3679653679653772E-2</v>
      </c>
    </row>
    <row r="15" spans="1:4" ht="15" x14ac:dyDescent="0.2">
      <c r="A15" s="14" t="s">
        <v>17</v>
      </c>
      <c r="B15" s="10">
        <f>IF(ISERROR(College!R86/College!N86), "n/a",College!R86/College!N86)</f>
        <v>0</v>
      </c>
      <c r="C15" s="10">
        <f>IF(ISERROR(College!S86/College!O86), "n/a",College!S86/College!O86)</f>
        <v>1</v>
      </c>
      <c r="D15" s="12">
        <f>IF(ISERROR(B15-C15),"n/a",B15-C15)</f>
        <v>-1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0.83333333333333337</v>
      </c>
      <c r="C17" s="10">
        <f>IF(ISERROR(College!G90/College!C90),"n/a",College!G90/College!C90)</f>
        <v>0.8571428571428571</v>
      </c>
      <c r="D17" s="12">
        <f>IF(ISERROR(B17-C17),"n/a",B17-C17)</f>
        <v>-2.3809523809523725E-2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0.7142857142857143</v>
      </c>
      <c r="C23" s="10">
        <f>IF(ISERROR(College!G88/College!C88),"n/a",College!G88/College!C88)</f>
        <v>0.7</v>
      </c>
      <c r="D23" s="12">
        <f>IF(ISERROR(B23-C23),"n/a",B23-C23)</f>
        <v>1.4285714285714346E-2</v>
      </c>
    </row>
    <row r="24" spans="1:4" ht="15" x14ac:dyDescent="0.2">
      <c r="A24" s="14" t="s">
        <v>14</v>
      </c>
      <c r="B24" s="10">
        <f>IF(ISERROR(College!J88/College!F88),"n/a",College!J88/College!F88)</f>
        <v>0</v>
      </c>
      <c r="C24" s="10">
        <f>IF(ISERROR(College!K88/College!G88),"n/a",College!K88/College!G88)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0.94059405940594054</v>
      </c>
      <c r="C29" s="10">
        <f>IF(ISERROR(College!G84/College!C84),"n/a",College!G84/College!C84)</f>
        <v>0.73839662447257381</v>
      </c>
      <c r="D29" s="12">
        <f>IF(ISERROR(B29-C29),"n/a",B29-C29)</f>
        <v>0.20219743493336673</v>
      </c>
    </row>
    <row r="30" spans="1:4" ht="15" x14ac:dyDescent="0.2">
      <c r="A30" s="14" t="s">
        <v>14</v>
      </c>
      <c r="B30" s="10">
        <f>IF(ISERROR(College!J84/College!F84),"n/a",College!J84/College!F84)</f>
        <v>0.1736842105263158</v>
      </c>
      <c r="C30" s="10">
        <f>IF(ISERROR(College!K84/College!G84),"n/a",College!K84/College!G84)</f>
        <v>0.2</v>
      </c>
      <c r="D30" s="12">
        <f>IF(ISERROR(B30-C30),"n/a",B30-C30)</f>
        <v>-2.6315789473684209E-2</v>
      </c>
    </row>
    <row r="31" spans="1:4" ht="15" x14ac:dyDescent="0.2">
      <c r="A31" s="14" t="s">
        <v>15</v>
      </c>
      <c r="B31" s="10">
        <f>IF(ISERROR(College!N84/College!F84),"n/a",College!N84/College!F84)</f>
        <v>0.16315789473684211</v>
      </c>
      <c r="C31" s="10">
        <f>IF(ISERROR(College!O84/College!G84),"n/a",College!O84/College!G84)</f>
        <v>0.17714285714285713</v>
      </c>
      <c r="D31" s="12">
        <f>IF(ISERROR(B31-C31),"n/a",B31-C31)</f>
        <v>-1.3984962406015017E-2</v>
      </c>
    </row>
    <row r="32" spans="1:4" ht="15" x14ac:dyDescent="0.2">
      <c r="A32" s="14" t="s">
        <v>16</v>
      </c>
      <c r="B32" s="10">
        <f>IF(ISERROR(College!N84/College!J84),"n/a",College!N84/College!J84)</f>
        <v>0.93939393939393945</v>
      </c>
      <c r="C32" s="10">
        <f>IF(ISERROR(College!O84/College!K84),"n/a",College!O84/College!K84)</f>
        <v>0.88571428571428568</v>
      </c>
      <c r="D32" s="12">
        <f>IF(ISERROR(B32-C32),"n/a",B32-C32)</f>
        <v>5.3679653679653772E-2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0</v>
      </c>
      <c r="C33" s="11">
        <f>IF(ISERROR(College!S84/College!O84), "n/a",College!S84/College!O84)</f>
        <v>1</v>
      </c>
      <c r="D33" s="13">
        <f>IF(ISERROR(B33-C33),"n/a",B33-C33)</f>
        <v>-1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8/7/20</v>
      </c>
      <c r="C36" s="353" t="str">
        <f>(Summary!C7)</f>
        <v>as of 8/7/19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0.94252873563218387</v>
      </c>
      <c r="C39" s="10">
        <f>IF(ISERROR(College!G93/College!C93),"n/a",College!G93/College!C93)</f>
        <v>0.94366197183098588</v>
      </c>
      <c r="D39" s="12">
        <f>IF(ISERROR(B39-C39),"n/a",B39-C39)</f>
        <v>-1.1332361988020123E-3</v>
      </c>
    </row>
    <row r="40" spans="1:4" ht="15" x14ac:dyDescent="0.2">
      <c r="A40" s="14" t="s">
        <v>14</v>
      </c>
      <c r="B40" s="10">
        <f>IF(ISERROR(College!J93/College!F93),"n/a",College!J93/College!F93)</f>
        <v>0.18292682926829268</v>
      </c>
      <c r="C40" s="10">
        <f>IF(ISERROR(College!K93/College!G93),"n/a",College!K93/College!G93)</f>
        <v>0.34328358208955223</v>
      </c>
      <c r="D40" s="12">
        <f>IF(ISERROR(B40-C40),"n/a",B40-C40)</f>
        <v>-0.16035675282125955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0.8</v>
      </c>
      <c r="C45" s="10">
        <f>IF(ISERROR(College!G94/College!C94),"n/a",College!G94/College!C94)</f>
        <v>1</v>
      </c>
      <c r="D45" s="12">
        <f>IF(ISERROR(B45-C45),"n/a",B45-C45)</f>
        <v>-0.19999999999999996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</v>
      </c>
      <c r="C46" s="10">
        <f>IF(ISERROR(College!K94/College!G94),"n/a",College!K94/College!G94)</f>
        <v>0</v>
      </c>
      <c r="D46" s="12">
        <f>IF(ISERROR(B46-C46),"n/a",B46-C46)</f>
        <v>0</v>
      </c>
    </row>
    <row r="47" spans="1:4" ht="15" x14ac:dyDescent="0.2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1</v>
      </c>
      <c r="D58" s="12">
        <f>IF(ISERROR(B58-C58),"n/a",B58-C58)</f>
        <v>-1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>
        <f>IF(ISERROR(College!O96/College!K96),"n/a",College!O96/College!K96)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0.93617021276595747</v>
      </c>
      <c r="C63" s="10">
        <f>IF(ISERROR(College!G91/College!C91),"n/a",College!G91/College!C91)</f>
        <v>0.93243243243243246</v>
      </c>
      <c r="D63" s="12">
        <f>IF(ISERROR(B63-C63),"n/a",B63-C63)</f>
        <v>3.7377803335250093E-3</v>
      </c>
    </row>
    <row r="64" spans="1:4" ht="15" x14ac:dyDescent="0.2">
      <c r="A64" s="14" t="s">
        <v>14</v>
      </c>
      <c r="B64" s="10">
        <f>IF(ISERROR(College!J91/College!F91),"n/a",College!J91/College!F91)</f>
        <v>0.17045454545454544</v>
      </c>
      <c r="C64" s="10">
        <f>IF(ISERROR(College!K91/College!G91),"n/a",College!K91/College!G91)</f>
        <v>0.34782608695652173</v>
      </c>
      <c r="D64" s="12">
        <f>IF(ISERROR(B64-C64),"n/a",B64-C64)</f>
        <v>-0.17737154150197629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8/7/2020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www.w3.org/XML/1998/namespace"/>
    <ds:schemaRef ds:uri="http://schemas.microsoft.com/office/2006/documentManagement/types"/>
    <ds:schemaRef ds:uri="http://purl.org/dc/terms/"/>
    <ds:schemaRef ds:uri="7b0d7e73-53c3-49f5-853f-2cb02a030650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a7bfdcf-1463-48ab-aff7-245b8ac76c12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2020-08-07T15:18:16Z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