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heri\OneDrive\Desktop\NSTP\FY27\FY27 Forms\"/>
    </mc:Choice>
  </mc:AlternateContent>
  <xr:revisionPtr revIDLastSave="0" documentId="13_ncr:1_{D0B396F1-695D-4017-AD35-2F253CC5F7E6}" xr6:coauthVersionLast="47" xr6:coauthVersionMax="47" xr10:uidLastSave="{00000000-0000-0000-0000-000000000000}"/>
  <bookViews>
    <workbookView xWindow="-120" yWindow="-120" windowWidth="21840" windowHeight="13020" tabRatio="737" xr2:uid="{00000000-000D-0000-FFFF-FFFF00000000}"/>
  </bookViews>
  <sheets>
    <sheet name="Form B Side 1-AY" sheetId="1" r:id="rId1"/>
    <sheet name="Form B Side 2-AY" sheetId="3" r:id="rId2"/>
    <sheet name="Form B Side 1 M&amp;P" sheetId="4" r:id="rId3"/>
    <sheet name="Form B Side 2 M&amp;P" sheetId="5" r:id="rId4"/>
    <sheet name="Approval Letter" sheetId="6" r:id="rId5"/>
    <sheet name="Sheet2"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1" l="1"/>
  <c r="E58" i="1"/>
  <c r="C55" i="1"/>
  <c r="K22" i="5"/>
  <c r="K22" i="3"/>
  <c r="K55" i="4"/>
  <c r="C55" i="4"/>
  <c r="B62" i="1"/>
  <c r="B63" i="4"/>
  <c r="C52" i="5"/>
  <c r="C51" i="5"/>
  <c r="I27" i="1" l="1"/>
  <c r="I37" i="1" s="1"/>
  <c r="U36" i="5" l="1"/>
  <c r="U37" i="5"/>
  <c r="U38" i="5"/>
  <c r="U39" i="5"/>
  <c r="U40" i="5"/>
  <c r="U41" i="5"/>
  <c r="U35" i="5"/>
  <c r="Z41" i="5"/>
  <c r="Y41" i="5"/>
  <c r="X41" i="5"/>
  <c r="W41" i="5"/>
  <c r="V41" i="5"/>
  <c r="Z40" i="5"/>
  <c r="Y40" i="5"/>
  <c r="X40" i="5"/>
  <c r="W40" i="5"/>
  <c r="V40" i="5"/>
  <c r="Z39" i="5"/>
  <c r="Y39" i="5"/>
  <c r="X39" i="5"/>
  <c r="W39" i="5"/>
  <c r="V39" i="5"/>
  <c r="Z38" i="5"/>
  <c r="Y38" i="5"/>
  <c r="X38" i="5"/>
  <c r="W38" i="5"/>
  <c r="V38" i="5"/>
  <c r="Z37" i="5"/>
  <c r="Y37" i="5"/>
  <c r="X37" i="5"/>
  <c r="W37" i="5"/>
  <c r="V37" i="5"/>
  <c r="Z36" i="5"/>
  <c r="Y36" i="5"/>
  <c r="X36" i="5"/>
  <c r="W36" i="5"/>
  <c r="V36" i="5"/>
  <c r="Z35" i="5"/>
  <c r="Y35" i="5"/>
  <c r="X35" i="5"/>
  <c r="W35" i="5"/>
  <c r="V35" i="5"/>
  <c r="Z28" i="5"/>
  <c r="Y28" i="5"/>
  <c r="X28" i="5"/>
  <c r="W28" i="5"/>
  <c r="V28" i="5"/>
  <c r="U28" i="5"/>
  <c r="Z27" i="5"/>
  <c r="Y27" i="5"/>
  <c r="X27" i="5"/>
  <c r="W27" i="5"/>
  <c r="V27" i="5"/>
  <c r="U27" i="5"/>
  <c r="Z26" i="5"/>
  <c r="Y26" i="5"/>
  <c r="X26" i="5"/>
  <c r="W26" i="5"/>
  <c r="V26" i="5"/>
  <c r="U26" i="5"/>
  <c r="Z25" i="5"/>
  <c r="Y25" i="5"/>
  <c r="X25" i="5"/>
  <c r="W25" i="5"/>
  <c r="V25" i="5"/>
  <c r="U25" i="5"/>
  <c r="Z24" i="5"/>
  <c r="Y24" i="5"/>
  <c r="X24" i="5"/>
  <c r="W24" i="5"/>
  <c r="V24" i="5"/>
  <c r="U24" i="5"/>
  <c r="Z23" i="5"/>
  <c r="Y23" i="5"/>
  <c r="X23" i="5"/>
  <c r="W23" i="5"/>
  <c r="V23" i="5"/>
  <c r="U23" i="5"/>
  <c r="Z22" i="5"/>
  <c r="Y22" i="5"/>
  <c r="X22" i="5"/>
  <c r="W22" i="5"/>
  <c r="V22" i="5"/>
  <c r="U22" i="5"/>
  <c r="Z21" i="5"/>
  <c r="Y21" i="5"/>
  <c r="X21" i="5"/>
  <c r="W21" i="5"/>
  <c r="V21" i="5"/>
  <c r="U21" i="5"/>
  <c r="M38" i="5"/>
  <c r="M28" i="5"/>
  <c r="M26" i="5"/>
  <c r="M25" i="5"/>
  <c r="M41" i="5"/>
  <c r="F8" i="5"/>
  <c r="F9" i="5"/>
  <c r="F12" i="5"/>
  <c r="F13" i="5"/>
  <c r="E9" i="5"/>
  <c r="E12" i="5"/>
  <c r="E13" i="5"/>
  <c r="E8" i="5"/>
  <c r="V36" i="3"/>
  <c r="W36" i="3"/>
  <c r="X36" i="3"/>
  <c r="Y36" i="3"/>
  <c r="Z36" i="3"/>
  <c r="V37" i="3"/>
  <c r="W37" i="3"/>
  <c r="X37" i="3"/>
  <c r="Y37" i="3"/>
  <c r="Z37" i="3"/>
  <c r="V38" i="3"/>
  <c r="W38" i="3"/>
  <c r="X38" i="3"/>
  <c r="Y38" i="3"/>
  <c r="Z38" i="3"/>
  <c r="V39" i="3"/>
  <c r="W39" i="3"/>
  <c r="X39" i="3"/>
  <c r="Y39" i="3"/>
  <c r="Z39" i="3"/>
  <c r="V40" i="3"/>
  <c r="W40" i="3"/>
  <c r="X40" i="3"/>
  <c r="Y40" i="3"/>
  <c r="Z40" i="3"/>
  <c r="V41" i="3"/>
  <c r="W41" i="3"/>
  <c r="X41" i="3"/>
  <c r="Y41" i="3"/>
  <c r="Z41" i="3"/>
  <c r="W35" i="3"/>
  <c r="X35" i="3"/>
  <c r="Y35" i="3"/>
  <c r="Z35" i="3"/>
  <c r="V35" i="3"/>
  <c r="Y22" i="3"/>
  <c r="Z22" i="3"/>
  <c r="Y23" i="3"/>
  <c r="Z23" i="3"/>
  <c r="Y24" i="3"/>
  <c r="Z24" i="3"/>
  <c r="Y25" i="3"/>
  <c r="Z25" i="3"/>
  <c r="Y26" i="3"/>
  <c r="Z26" i="3"/>
  <c r="Y27" i="3"/>
  <c r="Z27" i="3"/>
  <c r="Y28" i="3"/>
  <c r="Z28" i="3"/>
  <c r="Z21" i="3"/>
  <c r="Y21" i="3"/>
  <c r="M39" i="3"/>
  <c r="M38" i="3"/>
  <c r="M37" i="3"/>
  <c r="M35" i="3"/>
  <c r="M23" i="3"/>
  <c r="M24" i="3"/>
  <c r="M25" i="3"/>
  <c r="M26" i="3"/>
  <c r="M27" i="3"/>
  <c r="I23" i="1"/>
  <c r="M36" i="3" l="1"/>
  <c r="M37" i="5"/>
  <c r="M40" i="3"/>
  <c r="M41" i="3"/>
  <c r="M28" i="3"/>
  <c r="M23" i="5"/>
  <c r="M35" i="5"/>
  <c r="M24" i="5"/>
  <c r="M36" i="5"/>
  <c r="M27" i="5"/>
  <c r="M39" i="5"/>
  <c r="M40" i="5"/>
  <c r="U21" i="3"/>
  <c r="U22" i="3"/>
  <c r="U23" i="3"/>
  <c r="U24" i="3"/>
  <c r="U25" i="3"/>
  <c r="U26" i="3"/>
  <c r="U27" i="3"/>
  <c r="U28" i="3"/>
  <c r="M42" i="3" l="1"/>
  <c r="G23" i="4"/>
  <c r="E23" i="4"/>
  <c r="F22" i="4"/>
  <c r="B22" i="4"/>
  <c r="B17" i="4"/>
  <c r="B16" i="4"/>
  <c r="B15" i="4"/>
  <c r="F13" i="4"/>
  <c r="B13" i="4"/>
  <c r="G11" i="4"/>
  <c r="B11" i="4"/>
  <c r="G9" i="4"/>
  <c r="B9" i="4"/>
  <c r="O1" i="5" l="1"/>
  <c r="I1" i="4"/>
  <c r="O1" i="3"/>
  <c r="Q52" i="5"/>
  <c r="K35" i="5"/>
  <c r="L41" i="5"/>
  <c r="K41" i="5"/>
  <c r="L40" i="5"/>
  <c r="K40" i="5"/>
  <c r="L39" i="5"/>
  <c r="K39" i="5"/>
  <c r="L38" i="5"/>
  <c r="K38" i="5"/>
  <c r="L37" i="5"/>
  <c r="K37" i="5"/>
  <c r="L35" i="5"/>
  <c r="Q52" i="3"/>
  <c r="C51" i="3"/>
  <c r="C52" i="3"/>
  <c r="O35" i="5" l="1"/>
  <c r="N40" i="5"/>
  <c r="N38" i="5"/>
  <c r="N37" i="5"/>
  <c r="N39" i="5"/>
  <c r="N41" i="5"/>
  <c r="N35" i="5"/>
  <c r="L36" i="5"/>
  <c r="K36" i="5"/>
  <c r="D52" i="5"/>
  <c r="D51" i="5"/>
  <c r="C48" i="5"/>
  <c r="D51" i="3"/>
  <c r="K23" i="3"/>
  <c r="K36" i="3"/>
  <c r="K35" i="3"/>
  <c r="N36" i="5" l="1"/>
  <c r="G51" i="5"/>
  <c r="I51" i="5" s="1"/>
  <c r="D54" i="5"/>
  <c r="G54" i="5" s="1"/>
  <c r="G52" i="5"/>
  <c r="I52" i="5" s="1"/>
  <c r="V22" i="3"/>
  <c r="W22" i="3"/>
  <c r="X22" i="3"/>
  <c r="H3" i="5" l="1"/>
  <c r="V23" i="3" l="1"/>
  <c r="W23" i="3"/>
  <c r="X23" i="3"/>
  <c r="V24" i="3"/>
  <c r="W24" i="3"/>
  <c r="X24" i="3"/>
  <c r="V25" i="3"/>
  <c r="W25" i="3"/>
  <c r="X25" i="3"/>
  <c r="V26" i="3"/>
  <c r="W26" i="3"/>
  <c r="X26" i="3"/>
  <c r="V27" i="3"/>
  <c r="W27" i="3"/>
  <c r="X27" i="3"/>
  <c r="V28" i="3"/>
  <c r="W28" i="3"/>
  <c r="X28" i="3"/>
  <c r="X21" i="3"/>
  <c r="W21" i="3"/>
  <c r="V21" i="3"/>
  <c r="L28" i="5" l="1"/>
  <c r="L27" i="5"/>
  <c r="L26" i="5"/>
  <c r="L25" i="5"/>
  <c r="L24" i="5"/>
  <c r="L23" i="5"/>
  <c r="L41" i="3"/>
  <c r="L40" i="3"/>
  <c r="L39" i="3"/>
  <c r="L38" i="3"/>
  <c r="L37" i="3"/>
  <c r="L36" i="3"/>
  <c r="L24" i="3"/>
  <c r="L25" i="3"/>
  <c r="L26" i="3"/>
  <c r="L27" i="3"/>
  <c r="L28" i="3"/>
  <c r="L23" i="3"/>
  <c r="H5" i="5" l="1"/>
  <c r="B5" i="5"/>
  <c r="B3" i="5"/>
  <c r="D13" i="5"/>
  <c r="D12" i="5"/>
  <c r="D14" i="5" s="1"/>
  <c r="J31" i="5"/>
  <c r="K28" i="5"/>
  <c r="K27" i="5"/>
  <c r="K26" i="5"/>
  <c r="K25" i="5"/>
  <c r="M31" i="5"/>
  <c r="K24" i="5"/>
  <c r="L31" i="5"/>
  <c r="K23" i="5"/>
  <c r="I27" i="4"/>
  <c r="D8" i="5" s="1"/>
  <c r="G27" i="4"/>
  <c r="B18" i="4"/>
  <c r="K37" i="3"/>
  <c r="K38" i="3"/>
  <c r="N38" i="3" s="1"/>
  <c r="K39" i="3"/>
  <c r="K40" i="3"/>
  <c r="K41" i="3"/>
  <c r="K24" i="3"/>
  <c r="K25" i="3"/>
  <c r="K26" i="3"/>
  <c r="K27" i="3"/>
  <c r="K28" i="3"/>
  <c r="J22" i="5" l="1"/>
  <c r="M22" i="5" s="1"/>
  <c r="N37" i="3"/>
  <c r="L22" i="5"/>
  <c r="N40" i="3"/>
  <c r="C8" i="5"/>
  <c r="K31" i="5"/>
  <c r="P31" i="5" s="1"/>
  <c r="O23" i="5"/>
  <c r="N23" i="5"/>
  <c r="O24" i="5"/>
  <c r="N24" i="5"/>
  <c r="Q24" i="5" s="1"/>
  <c r="O25" i="5"/>
  <c r="N25" i="5"/>
  <c r="Q25" i="5" s="1"/>
  <c r="O26" i="5"/>
  <c r="N26" i="5"/>
  <c r="Q26" i="5" s="1"/>
  <c r="O27" i="5"/>
  <c r="N27" i="5"/>
  <c r="Q27" i="5" s="1"/>
  <c r="O28" i="5"/>
  <c r="N28" i="5"/>
  <c r="Q28" i="5" s="1"/>
  <c r="O36" i="5"/>
  <c r="Q36" i="5"/>
  <c r="O37" i="5"/>
  <c r="Q37" i="5"/>
  <c r="O38" i="5"/>
  <c r="Q38" i="5"/>
  <c r="O39" i="5"/>
  <c r="Q39" i="5"/>
  <c r="O40" i="5"/>
  <c r="Q40" i="5"/>
  <c r="O41" i="5"/>
  <c r="Q41" i="5"/>
  <c r="G30" i="4"/>
  <c r="C9" i="5" s="1"/>
  <c r="K27" i="4"/>
  <c r="K30" i="4" s="1"/>
  <c r="I37" i="4"/>
  <c r="I30" i="4"/>
  <c r="N36" i="3"/>
  <c r="N41" i="3"/>
  <c r="N39" i="3"/>
  <c r="G27" i="1"/>
  <c r="J21" i="5" l="1"/>
  <c r="K21" i="5"/>
  <c r="M21" i="5"/>
  <c r="G35" i="1"/>
  <c r="L21" i="5"/>
  <c r="L29" i="5" s="1"/>
  <c r="G8" i="5"/>
  <c r="I46" i="4"/>
  <c r="I52" i="4" s="1"/>
  <c r="D9" i="5"/>
  <c r="G9" i="5" s="1"/>
  <c r="C10" i="5"/>
  <c r="N31" i="5"/>
  <c r="Q23" i="5"/>
  <c r="Q29" i="5" s="1"/>
  <c r="O29" i="5"/>
  <c r="D13" i="3"/>
  <c r="D12" i="3"/>
  <c r="D14" i="3" s="1"/>
  <c r="G35" i="4" l="1"/>
  <c r="C12" i="5" s="1"/>
  <c r="B73" i="5"/>
  <c r="J9" i="5"/>
  <c r="G37" i="1"/>
  <c r="N21" i="5"/>
  <c r="J29" i="5"/>
  <c r="H9" i="5"/>
  <c r="N22" i="5"/>
  <c r="K29" i="5"/>
  <c r="H8" i="5"/>
  <c r="C74" i="5"/>
  <c r="D10" i="5"/>
  <c r="D15" i="5" s="1"/>
  <c r="G10" i="5"/>
  <c r="C48" i="3"/>
  <c r="I30" i="1"/>
  <c r="C8" i="3"/>
  <c r="J21" i="3" s="1"/>
  <c r="M21" i="3" s="1"/>
  <c r="G37" i="4" l="1"/>
  <c r="G32" i="4"/>
  <c r="K35" i="4"/>
  <c r="AA27" i="5"/>
  <c r="AA28" i="5"/>
  <c r="AA24" i="5"/>
  <c r="AA23" i="5"/>
  <c r="AA25" i="5"/>
  <c r="AA26" i="5"/>
  <c r="AA21" i="5"/>
  <c r="G40" i="4"/>
  <c r="G49" i="4" s="1"/>
  <c r="C13" i="5" s="1"/>
  <c r="J13" i="5" s="1"/>
  <c r="J15" i="5" s="1"/>
  <c r="Q51" i="5" s="1"/>
  <c r="Q54" i="5" s="1"/>
  <c r="H10" i="5"/>
  <c r="N29" i="5"/>
  <c r="M29" i="5"/>
  <c r="K21" i="3"/>
  <c r="K37" i="4"/>
  <c r="C73" i="5"/>
  <c r="B18" i="5"/>
  <c r="G12" i="5"/>
  <c r="H12" i="5" s="1"/>
  <c r="L42" i="5"/>
  <c r="J46" i="5" s="1"/>
  <c r="M42" i="5"/>
  <c r="J42" i="5"/>
  <c r="D8" i="3"/>
  <c r="K27" i="1"/>
  <c r="K30" i="1" s="1"/>
  <c r="D9" i="3"/>
  <c r="L35" i="3" s="1"/>
  <c r="I46" i="1"/>
  <c r="G30" i="1"/>
  <c r="J22" i="3" l="1"/>
  <c r="M22" i="3" s="1"/>
  <c r="K40" i="4"/>
  <c r="G46" i="4"/>
  <c r="K58" i="4" s="1"/>
  <c r="AA36" i="5"/>
  <c r="AA38" i="5"/>
  <c r="AA39" i="5"/>
  <c r="AA35" i="5"/>
  <c r="AA40" i="5"/>
  <c r="AA41" i="5"/>
  <c r="AA37" i="5"/>
  <c r="K46" i="5"/>
  <c r="L22" i="3"/>
  <c r="L21" i="3"/>
  <c r="B74" i="3"/>
  <c r="H44" i="5"/>
  <c r="I44" i="5" s="1"/>
  <c r="B74" i="5"/>
  <c r="O42" i="5"/>
  <c r="C76" i="5" s="1"/>
  <c r="K42" i="5"/>
  <c r="I46" i="5" s="1"/>
  <c r="H46" i="5"/>
  <c r="B33" i="5"/>
  <c r="G13" i="5"/>
  <c r="C14" i="5"/>
  <c r="C15" i="5" s="1"/>
  <c r="K49" i="4"/>
  <c r="E58" i="4"/>
  <c r="G8" i="3"/>
  <c r="I52" i="1"/>
  <c r="D10" i="3"/>
  <c r="D15" i="3" s="1"/>
  <c r="G52" i="4" l="1"/>
  <c r="K52" i="4" s="1"/>
  <c r="K46" i="4"/>
  <c r="I47" i="5"/>
  <c r="K44" i="5"/>
  <c r="J44" i="5"/>
  <c r="N42" i="5"/>
  <c r="L46" i="5" s="1"/>
  <c r="Q35" i="5"/>
  <c r="Q42" i="5" s="1"/>
  <c r="C77" i="5" s="1"/>
  <c r="H13" i="5"/>
  <c r="H14" i="5" s="1"/>
  <c r="H15" i="5" s="1"/>
  <c r="G14" i="5"/>
  <c r="G15" i="5" s="1"/>
  <c r="H8" i="3"/>
  <c r="J31" i="3"/>
  <c r="L44" i="5" l="1"/>
  <c r="J47" i="5"/>
  <c r="D52" i="3" l="1"/>
  <c r="D54" i="3" s="1"/>
  <c r="G54" i="3" s="1"/>
  <c r="C12" i="3" l="1"/>
  <c r="G12" i="3" s="1"/>
  <c r="G40" i="1"/>
  <c r="K35" i="1"/>
  <c r="B73" i="3"/>
  <c r="C73" i="3" l="1"/>
  <c r="H12" i="3"/>
  <c r="B18" i="3"/>
  <c r="G49" i="1"/>
  <c r="K37" i="1"/>
  <c r="J42" i="3"/>
  <c r="O41" i="3"/>
  <c r="O40" i="3"/>
  <c r="O39" i="3"/>
  <c r="O38" i="3"/>
  <c r="O35" i="3"/>
  <c r="O26" i="3"/>
  <c r="O27" i="3"/>
  <c r="O28" i="3"/>
  <c r="H3" i="3"/>
  <c r="H5" i="3"/>
  <c r="B5" i="3"/>
  <c r="B3" i="3"/>
  <c r="AA36" i="3" l="1"/>
  <c r="AA40" i="3"/>
  <c r="AA37" i="3"/>
  <c r="AA41" i="3"/>
  <c r="AA38" i="3"/>
  <c r="AA39" i="3"/>
  <c r="AA35" i="3"/>
  <c r="C13" i="3"/>
  <c r="H45" i="5"/>
  <c r="B75" i="5"/>
  <c r="O37" i="3"/>
  <c r="O25" i="3"/>
  <c r="O24" i="3"/>
  <c r="O23" i="3"/>
  <c r="O36" i="3"/>
  <c r="G46" i="1"/>
  <c r="K40" i="1"/>
  <c r="L31" i="3"/>
  <c r="K31" i="3"/>
  <c r="M31" i="3"/>
  <c r="G51" i="3"/>
  <c r="I51" i="3" s="1"/>
  <c r="G52" i="3"/>
  <c r="N25" i="3"/>
  <c r="Q25" i="3" s="1"/>
  <c r="K42" i="3"/>
  <c r="N24" i="3"/>
  <c r="Q24" i="3" s="1"/>
  <c r="N28" i="3"/>
  <c r="Q28" i="3" s="1"/>
  <c r="N27" i="3"/>
  <c r="Q27" i="3" s="1"/>
  <c r="N23" i="3"/>
  <c r="Q23" i="3" s="1"/>
  <c r="N26" i="3"/>
  <c r="Q26" i="3" s="1"/>
  <c r="N35" i="3"/>
  <c r="Q35" i="3" s="1"/>
  <c r="Q39" i="3"/>
  <c r="Q38" i="3"/>
  <c r="Q37" i="3"/>
  <c r="Q41" i="3"/>
  <c r="L42" i="3"/>
  <c r="Q36" i="3"/>
  <c r="Q40" i="3"/>
  <c r="B18" i="1"/>
  <c r="O42" i="3" l="1"/>
  <c r="K58" i="1"/>
  <c r="I52" i="3"/>
  <c r="C75" i="5"/>
  <c r="C78" i="5" s="1"/>
  <c r="I45" i="5"/>
  <c r="J45" i="5"/>
  <c r="K45" i="5"/>
  <c r="C14" i="3"/>
  <c r="J13" i="3"/>
  <c r="O29" i="3"/>
  <c r="G52" i="1"/>
  <c r="K52" i="1" s="1"/>
  <c r="K49" i="1"/>
  <c r="K46" i="1"/>
  <c r="Q42" i="3"/>
  <c r="P31" i="3"/>
  <c r="Q29" i="3"/>
  <c r="N31" i="3"/>
  <c r="M29" i="3"/>
  <c r="K46" i="3" s="1"/>
  <c r="L29" i="3"/>
  <c r="J46" i="3" s="1"/>
  <c r="J29" i="3"/>
  <c r="N42" i="3"/>
  <c r="C76" i="3" l="1"/>
  <c r="AA24" i="3"/>
  <c r="AA25" i="3"/>
  <c r="AA26" i="3"/>
  <c r="AA28" i="3"/>
  <c r="AA23" i="3"/>
  <c r="AA27" i="3"/>
  <c r="AA21" i="3"/>
  <c r="L45" i="5"/>
  <c r="H46" i="3"/>
  <c r="B76" i="3"/>
  <c r="B76" i="5"/>
  <c r="B78" i="5" s="1"/>
  <c r="N45" i="5"/>
  <c r="G13" i="3"/>
  <c r="G14" i="3" s="1"/>
  <c r="C77" i="3"/>
  <c r="C9" i="3"/>
  <c r="J9" i="3" s="1"/>
  <c r="H44" i="3"/>
  <c r="N21" i="3"/>
  <c r="C74" i="3" l="1"/>
  <c r="J15" i="3"/>
  <c r="Q51" i="3" s="1"/>
  <c r="Q54" i="3" s="1"/>
  <c r="B33" i="3"/>
  <c r="C10" i="3"/>
  <c r="C15" i="3" s="1"/>
  <c r="H13" i="3"/>
  <c r="H14" i="3" s="1"/>
  <c r="G9" i="3"/>
  <c r="I44" i="3"/>
  <c r="J44" i="3"/>
  <c r="K44" i="3"/>
  <c r="N22" i="3" l="1"/>
  <c r="N29" i="3" s="1"/>
  <c r="L46" i="3" s="1"/>
  <c r="K29" i="3"/>
  <c r="I46" i="3" s="1"/>
  <c r="I47" i="3" s="1"/>
  <c r="G10" i="3"/>
  <c r="G15" i="3" s="1"/>
  <c r="H9" i="3"/>
  <c r="H10" i="3" s="1"/>
  <c r="L44" i="3"/>
  <c r="H15" i="3" l="1"/>
  <c r="J47" i="3" s="1"/>
  <c r="H45" i="3"/>
  <c r="J45" i="3" s="1"/>
  <c r="B75" i="3"/>
  <c r="B78" i="3" l="1"/>
  <c r="I45" i="3"/>
  <c r="K45" i="3"/>
  <c r="C75" i="3"/>
  <c r="L45" i="3" l="1"/>
  <c r="N45" i="3"/>
  <c r="C78" i="3" l="1"/>
</calcChain>
</file>

<file path=xl/sharedStrings.xml><?xml version="1.0" encoding="utf-8"?>
<sst xmlns="http://schemas.openxmlformats.org/spreadsheetml/2006/main" count="515" uniqueCount="226">
  <si>
    <t>Negotiated Salary Component (NSC)</t>
  </si>
  <si>
    <t>Contingency Funding</t>
  </si>
  <si>
    <t xml:space="preserve">     * CNAS will not charge contingency, and will provide needed funds on a loan basis</t>
  </si>
  <si>
    <t>Summer Salary</t>
  </si>
  <si>
    <t>Requestor's Name:</t>
  </si>
  <si>
    <t>Requestor's UCPATH ID:</t>
  </si>
  <si>
    <t>Requestor's College:</t>
  </si>
  <si>
    <t>Requestor's Home Department:</t>
  </si>
  <si>
    <t>Requestor's Rank:</t>
  </si>
  <si>
    <t>Requestor's Step:</t>
  </si>
  <si>
    <t>II</t>
  </si>
  <si>
    <t>Requestor's FTE:</t>
  </si>
  <si>
    <t>I&amp;R (40)</t>
  </si>
  <si>
    <t>must have at least 50% I&amp;R appointment to qualify</t>
  </si>
  <si>
    <t>OR (44)</t>
  </si>
  <si>
    <t>CE (62)</t>
  </si>
  <si>
    <t>Total</t>
  </si>
  <si>
    <t>Most Resent M&amp;P:</t>
  </si>
  <si>
    <t>Outcome:</t>
  </si>
  <si>
    <t>Merit</t>
  </si>
  <si>
    <t>Does Requestor have active M&amp;P for current AY?</t>
  </si>
  <si>
    <t>Yes</t>
  </si>
  <si>
    <t>Type:</t>
  </si>
  <si>
    <t>Current Base Salary:</t>
  </si>
  <si>
    <t>a</t>
  </si>
  <si>
    <t>Current Off Scale:</t>
  </si>
  <si>
    <r>
      <t xml:space="preserve">b          </t>
    </r>
    <r>
      <rPr>
        <sz val="10"/>
        <color theme="1"/>
        <rFont val="Times New Roman"/>
        <family val="1"/>
      </rPr>
      <t>IR Appointment</t>
    </r>
  </si>
  <si>
    <t>OR Appointment</t>
  </si>
  <si>
    <t>Annual Base Salary (SBS) = Scale rate + O/S:</t>
  </si>
  <si>
    <t>c</t>
  </si>
  <si>
    <t>Enter the requestor's professorial salary — do not include summer comp, administrative pay/stipends, or current NSTP compensation</t>
  </si>
  <si>
    <t>Base Salary Summer Salary Rate:</t>
  </si>
  <si>
    <t>d</t>
  </si>
  <si>
    <t>Negotiated Salary Percentage (30% max):</t>
  </si>
  <si>
    <t>e</t>
  </si>
  <si>
    <t>Enter a percentage here and the actual dollar amount will calculate below.</t>
  </si>
  <si>
    <t>Negotiated Salary Component (NSC):</t>
  </si>
  <si>
    <t>f</t>
  </si>
  <si>
    <t>Total UC Salary (TUCS) Rate*:</t>
  </si>
  <si>
    <t>g</t>
  </si>
  <si>
    <t>Automatically calculated: Annual Base Salary + Negotiated Salary Component (rounded to the nearest $100)</t>
  </si>
  <si>
    <t>NSC Summer Salary Rate:</t>
  </si>
  <si>
    <t>h</t>
  </si>
  <si>
    <t>Automatically calculated: Total UC Salary (TUCS) ÷ 9</t>
  </si>
  <si>
    <t>Summer Salary Months:</t>
  </si>
  <si>
    <t>i</t>
  </si>
  <si>
    <t>Must equal 3 (may include Chair ninths)</t>
  </si>
  <si>
    <t>NSC Summer Salary Total:</t>
  </si>
  <si>
    <t>j</t>
  </si>
  <si>
    <t>Automatically calculated: Summer Salary Rate x 3</t>
  </si>
  <si>
    <t>Summer Salary Increment:</t>
  </si>
  <si>
    <t>k</t>
  </si>
  <si>
    <t>Difference in summer salary between base rate and NSC rate</t>
  </si>
  <si>
    <t>Total Annual Compensation:</t>
  </si>
  <si>
    <t>l</t>
  </si>
  <si>
    <t>Automatically calculated: Total UC Salary + Summer Salary Total</t>
  </si>
  <si>
    <t>Estimated Benefits Cost (15%)</t>
  </si>
  <si>
    <t>m</t>
  </si>
  <si>
    <t xml:space="preserve">Estimated Benefits </t>
  </si>
  <si>
    <t>based on actual expense types for NSC and Full Summer Salary</t>
  </si>
  <si>
    <t>Total needed beyond normal 3 months Summer Salary</t>
  </si>
  <si>
    <t>n</t>
  </si>
  <si>
    <t>Total needed on C&amp;G funds</t>
  </si>
  <si>
    <t>includes: NSC + Full Summer Salary +Estimated Benefits</t>
  </si>
  <si>
    <t>Fund Manage/Department Manage Certification - Form B - Page 2</t>
  </si>
  <si>
    <t xml:space="preserve">IR Salary </t>
  </si>
  <si>
    <t>OR Salary</t>
  </si>
  <si>
    <t>IR CBR %</t>
  </si>
  <si>
    <t>OR CBR %</t>
  </si>
  <si>
    <t>Estimated Annual Benefits</t>
  </si>
  <si>
    <t>Base Annual Salary</t>
  </si>
  <si>
    <t>Base Summer Salary (@ 3/9ths)</t>
  </si>
  <si>
    <t>Base Total</t>
  </si>
  <si>
    <t>NSTP Total</t>
  </si>
  <si>
    <t>Grand  Total</t>
  </si>
  <si>
    <t>Funding</t>
  </si>
  <si>
    <t>Salary Amount to Cover:</t>
  </si>
  <si>
    <t>NSTP Annual Salary (recorded under NNC and NCB Earn Code)</t>
  </si>
  <si>
    <t>Type of Fund</t>
  </si>
  <si>
    <t>Activity</t>
  </si>
  <si>
    <t xml:space="preserve"> Fund</t>
  </si>
  <si>
    <t>NIH</t>
  </si>
  <si>
    <t>Start Date</t>
  </si>
  <si>
    <t>End Date</t>
  </si>
  <si>
    <t>Salary Amount</t>
  </si>
  <si>
    <t>Calculated Benefits</t>
  </si>
  <si>
    <t>Supplement Assessment</t>
  </si>
  <si>
    <t>GAEL</t>
  </si>
  <si>
    <t>Grand Total</t>
  </si>
  <si>
    <t>Benefits Totals</t>
  </si>
  <si>
    <t>IDC Rate</t>
  </si>
  <si>
    <t>IDC Amount</t>
  </si>
  <si>
    <t>Base Salary General Funds</t>
  </si>
  <si>
    <t>No</t>
  </si>
  <si>
    <t>n/a</t>
  </si>
  <si>
    <t>C&amp;G - Increment</t>
  </si>
  <si>
    <t>Amount to Cover:</t>
  </si>
  <si>
    <t>Includes Base Summer Salary and Increment</t>
  </si>
  <si>
    <t>OR Base Summer Salary</t>
  </si>
  <si>
    <t>Base Summer</t>
  </si>
  <si>
    <t>Summer Increment</t>
  </si>
  <si>
    <t>NIH Salary Caps</t>
  </si>
  <si>
    <t xml:space="preserve">Monthly </t>
  </si>
  <si>
    <t>Annual</t>
  </si>
  <si>
    <t>Calculated Monthly Amount</t>
  </si>
  <si>
    <t>Estimated Overage</t>
  </si>
  <si>
    <t>NSF cap, 2 months salary</t>
  </si>
  <si>
    <t>Total NIH Annual Salary</t>
  </si>
  <si>
    <t>monthly</t>
  </si>
  <si>
    <t>Total NIH Summer Salary</t>
  </si>
  <si>
    <t xml:space="preserve">Total Estimated Summer Salary + NSTP </t>
  </si>
  <si>
    <t>total supplement needed for all 3 summer months</t>
  </si>
  <si>
    <t>Fund Manager Certification</t>
  </si>
  <si>
    <t>Instructions:  Please verify and initial lines 1-4.  If you are unable to verify lines 1-4, please complete line 5 with an explanation.</t>
  </si>
  <si>
    <t>I have verified the following information with regard to the above-named Requestor:</t>
  </si>
  <si>
    <t>Explanation:</t>
  </si>
  <si>
    <t xml:space="preserve">Fund Manager Signature </t>
  </si>
  <si>
    <t>Date</t>
  </si>
  <si>
    <t>Fund Manager Printed Name</t>
  </si>
  <si>
    <t>Side 1</t>
  </si>
  <si>
    <t>Side 2</t>
  </si>
  <si>
    <t>NSC</t>
  </si>
  <si>
    <t>Benefits</t>
  </si>
  <si>
    <t>IDC</t>
  </si>
  <si>
    <t>Total needed</t>
  </si>
  <si>
    <t>IV</t>
  </si>
  <si>
    <t>Stipend</t>
  </si>
  <si>
    <t>Approved</t>
  </si>
  <si>
    <t>Honoraria</t>
  </si>
  <si>
    <t>Satisfactory</t>
  </si>
  <si>
    <t>Promotion</t>
  </si>
  <si>
    <t>Add to Annual Salary</t>
  </si>
  <si>
    <t>Qualified</t>
  </si>
  <si>
    <t>Deferral</t>
  </si>
  <si>
    <t>Research Support</t>
  </si>
  <si>
    <t>Denied</t>
  </si>
  <si>
    <t>Reappointment</t>
  </si>
  <si>
    <t>Other</t>
  </si>
  <si>
    <t>Appraisal</t>
  </si>
  <si>
    <t>Quinquennial</t>
  </si>
  <si>
    <t>AY23, effective 7/1/23</t>
  </si>
  <si>
    <t>AY24, effective 7/1/24</t>
  </si>
  <si>
    <t>General Funds</t>
  </si>
  <si>
    <t>IR Base Summer</t>
  </si>
  <si>
    <t>Endowed Chair Funds</t>
  </si>
  <si>
    <t>Gift Funds</t>
  </si>
  <si>
    <t>Calculated Cap</t>
  </si>
  <si>
    <t>Scheduled NSF Funding</t>
  </si>
  <si>
    <t>Summer 9th rate</t>
  </si>
  <si>
    <t>Note:  The Base Summer Salary (IR or OR) can be paid on 19900 funds</t>
  </si>
  <si>
    <t>NSC remains the same value after M&amp;P, % is recalcuated</t>
  </si>
  <si>
    <t>New Base Salary:</t>
  </si>
  <si>
    <t>New Off Scale:</t>
  </si>
  <si>
    <t>Requestor's New Step:</t>
  </si>
  <si>
    <t>Requestor's New Rank:</t>
  </si>
  <si>
    <t>Effective Date</t>
  </si>
  <si>
    <t>ERN</t>
  </si>
  <si>
    <t>Account</t>
  </si>
  <si>
    <t>Fund</t>
  </si>
  <si>
    <t>Distribution %</t>
  </si>
  <si>
    <t>Full</t>
  </si>
  <si>
    <t>Associate</t>
  </si>
  <si>
    <t>Assistant</t>
  </si>
  <si>
    <t>I</t>
  </si>
  <si>
    <t>III</t>
  </si>
  <si>
    <t>V</t>
  </si>
  <si>
    <t>VI</t>
  </si>
  <si>
    <t>VII</t>
  </si>
  <si>
    <t>VIII</t>
  </si>
  <si>
    <t>IX</t>
  </si>
  <si>
    <t>AS</t>
  </si>
  <si>
    <t>[Blank]</t>
  </si>
  <si>
    <t>1.  The Funds listed in the request are in a UCR account/fund assigned to, or may be used at the discretion and approval of the requestor.</t>
  </si>
  <si>
    <t>3.  The aggregate of the funds listed in the request are appropriate and sufficient to cover the salary and benefits obligations.</t>
  </si>
  <si>
    <t>By signing the form, the fund manager is confirming the above statements</t>
  </si>
  <si>
    <t>OR appointment is not effected by NSTP</t>
  </si>
  <si>
    <t>NSF</t>
  </si>
  <si>
    <t>Funding Type</t>
  </si>
  <si>
    <t>total supplement needed for all 3 summer months (sal &amp; ben)</t>
  </si>
  <si>
    <t xml:space="preserve">Automatically calculated:  NSC + Incremental Increase in Summer Salary + Estimated Benefits Costs </t>
  </si>
  <si>
    <t>CNAS</t>
  </si>
  <si>
    <t>ADADEMIC YEAR (AY) APPOINTMENTS</t>
  </si>
  <si>
    <t>Functn/ PGM</t>
  </si>
  <si>
    <t>Project</t>
  </si>
  <si>
    <t>Flex 1 - Flex 2</t>
  </si>
  <si>
    <t>0000000000</t>
  </si>
  <si>
    <t>0000000000-00000000</t>
  </si>
  <si>
    <t>Automatically calculated:  NSC + Incremental Increase in Summer Salary + Estimated Benefits Costs</t>
  </si>
  <si>
    <t>How to enter into COA Change Request once NSTP is entered into PATH:</t>
  </si>
  <si>
    <t>AY25, effective 7/1/25</t>
  </si>
  <si>
    <t>AY26, effective 7/1/26</t>
  </si>
  <si>
    <t>AY27, effective 7/1/27</t>
  </si>
  <si>
    <t>AY28, effective 7/1/28</t>
  </si>
  <si>
    <t>AY29, effective 7/1/29</t>
  </si>
  <si>
    <t>AY30, effective 7/1/30</t>
  </si>
  <si>
    <t>AY31, effective 7/1/31</t>
  </si>
  <si>
    <t>40-000</t>
  </si>
  <si>
    <t>44-261</t>
  </si>
  <si>
    <t>AY22, effective 7/1/22</t>
  </si>
  <si>
    <t>AY21, effective 7/1/21</t>
  </si>
  <si>
    <t>AY20, effective 7/1/20</t>
  </si>
  <si>
    <t xml:space="preserve">                       Negotiated Salary Program Information:</t>
  </si>
  <si>
    <t>Negotiated Salary Program (NSP)</t>
  </si>
  <si>
    <t xml:space="preserve">     * Participation in NSP requires full obligation of Summer Salary (July-September)</t>
  </si>
  <si>
    <t>NSP Coordinator will complete this tab once M&amp;P has been approved</t>
  </si>
  <si>
    <t>CNAS FORM B to replace APO PDF form</t>
  </si>
  <si>
    <t>NSP Salary Increment</t>
  </si>
  <si>
    <t>NSP Summer Salary Increment (@ 3/9ths)</t>
  </si>
  <si>
    <t xml:space="preserve">NSP Summer Salary (recorded under ACR Earn Code) +OR Summer Salary </t>
  </si>
  <si>
    <t>NSP Annual Salary (recorded under NNC and NCB Earn Code)</t>
  </si>
  <si>
    <t>Includes Base Salary and NSP Increment</t>
  </si>
  <si>
    <t>Grand Total (NSP Annual Salary + Summer Salary)</t>
  </si>
  <si>
    <t>Total Salary (NSP+Summer IR/OR)</t>
  </si>
  <si>
    <t>2.  The total dollar amount requested is within the 30 percent limit set forth by NSP.</t>
  </si>
  <si>
    <t>Actual amount needed for NSP participation (no contingency)</t>
  </si>
  <si>
    <t>Grand Total (NST\P Annual Salary + Summer Salary)</t>
  </si>
  <si>
    <r>
      <t xml:space="preserve">     * Participating faculty with less than 100% I&amp;R appointment must use the annual base salary multiplied by the percent I&amp;R appointment
     * Funding for the NSC must be available for use as of July 1
     * NSC funding must come from external funds (</t>
    </r>
    <r>
      <rPr>
        <b/>
        <sz val="12"/>
        <color theme="1"/>
        <rFont val="Times New Roman"/>
        <family val="1"/>
      </rPr>
      <t>no general funds or start up funds</t>
    </r>
    <r>
      <rPr>
        <sz val="12"/>
        <color theme="1"/>
        <rFont val="Times New Roman"/>
        <family val="1"/>
      </rPr>
      <t xml:space="preserve">)
     * Final TUCS will remain the same for range adjustment and/or advancement effective July 1
     * NSC will decrease when a range adjustment occurs after July 1 and TUCS will remain the same for the fiscal year
   </t>
    </r>
  </si>
  <si>
    <t xml:space="preserve">The [Blank] ERN code will automatically split each COA between NCB and NNC based on the NSTP calculation.  </t>
  </si>
  <si>
    <t>UCGCYN</t>
  </si>
  <si>
    <t>UCPATH coding</t>
  </si>
  <si>
    <t>value entered into PATH at 100% - for HARVEST reference only</t>
  </si>
  <si>
    <t>Updated: 3/06/26</t>
  </si>
  <si>
    <t>Automatically calculated: 37.5% of NSC (f) and 10.2% Summer Increment (k)</t>
  </si>
  <si>
    <t>ONLY REQUIRED IF M&amp;P PROCESS IS ACTIVE FOR FY27</t>
  </si>
  <si>
    <t>4.  The funds are in an assigned UCR account/fund as of June 30, 2026, and will be available for use from July 1, 2026 to June 30, 2027.  These funds will be encumbered, for the benefit of the requestor, upon approval of the proposal.</t>
  </si>
  <si>
    <t>5.  The funds listed in the request are: (i) not appropriate and/or insufficient to cover the NSC and associated benefit obligations, or (ii) will not be available for use as of July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</si>
</sst>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_);_(&quot;$&quot;* \(#,##0\);_(&quot;$&quot;* &quot;-&quot;?_);_(@_)"/>
    <numFmt numFmtId="168" formatCode="_(* #,##0_);_(* \(#,##0\);_(* &quot;-&quot;???_);_(@_)"/>
    <numFmt numFmtId="169" formatCode="_(* #,##0.0000_);_(* \(#,##0.0000\);_(* &quot;-&quot;??_);_(@_)"/>
  </numFmts>
  <fonts count="21" x14ac:knownFonts="1">
    <font>
      <sz val="11"/>
      <color theme="1"/>
      <name val="Calibri"/>
      <family val="2"/>
      <scheme val="minor"/>
    </font>
    <font>
      <sz val="12"/>
      <color theme="1"/>
      <name val="Times New Roman"/>
      <family val="1"/>
    </font>
    <font>
      <sz val="10"/>
      <color theme="1"/>
      <name val="Times New Roman"/>
      <family val="1"/>
    </font>
    <font>
      <sz val="11"/>
      <color theme="1"/>
      <name val="Calibri"/>
      <family val="2"/>
      <scheme val="minor"/>
    </font>
    <font>
      <b/>
      <sz val="12"/>
      <color theme="1"/>
      <name val="Times New Roman"/>
      <family val="1"/>
    </font>
    <font>
      <sz val="9"/>
      <color theme="1"/>
      <name val="Times New Roman"/>
      <family val="1"/>
    </font>
    <font>
      <u/>
      <sz val="12"/>
      <color theme="1"/>
      <name val="Times New Roman"/>
      <family val="1"/>
    </font>
    <font>
      <sz val="8"/>
      <color theme="1"/>
      <name val="Times New Roman"/>
      <family val="1"/>
    </font>
    <font>
      <b/>
      <sz val="11"/>
      <color theme="1"/>
      <name val="Calibri"/>
      <family val="2"/>
      <scheme val="minor"/>
    </font>
    <font>
      <sz val="11"/>
      <color rgb="FFFF0000"/>
      <name val="Calibri"/>
      <family val="2"/>
      <scheme val="minor"/>
    </font>
    <font>
      <sz val="11"/>
      <color theme="0" tint="-0.499984740745262"/>
      <name val="Calibri"/>
      <family val="2"/>
      <scheme val="minor"/>
    </font>
    <font>
      <sz val="11"/>
      <color theme="8" tint="0.39997558519241921"/>
      <name val="Calibri"/>
      <family val="2"/>
      <scheme val="minor"/>
    </font>
    <font>
      <sz val="12"/>
      <color rgb="FFFF0000"/>
      <name val="Times New Roman"/>
      <family val="1"/>
    </font>
    <font>
      <sz val="9"/>
      <color theme="1"/>
      <name val="Calibri"/>
      <family val="2"/>
      <scheme val="minor"/>
    </font>
    <font>
      <b/>
      <sz val="11"/>
      <color rgb="FF000000"/>
      <name val="Calibri"/>
      <family val="2"/>
      <scheme val="minor"/>
    </font>
    <font>
      <sz val="11"/>
      <color rgb="FF000000"/>
      <name val="Calibri"/>
      <family val="2"/>
      <scheme val="minor"/>
    </font>
    <font>
      <sz val="8"/>
      <color theme="1"/>
      <name val="Calibri"/>
      <family val="2"/>
      <scheme val="minor"/>
    </font>
    <font>
      <sz val="11"/>
      <color rgb="FF000000"/>
      <name val="Calibri"/>
      <family val="2"/>
      <scheme val="minor"/>
    </font>
    <font>
      <b/>
      <sz val="12"/>
      <color rgb="FFFF0000"/>
      <name val="Times New Roman"/>
      <family val="1"/>
    </font>
    <font>
      <b/>
      <sz val="8"/>
      <color theme="1"/>
      <name val="Times New Roman"/>
      <family val="1"/>
    </font>
    <font>
      <b/>
      <sz val="12"/>
      <color rgb="FF7030A0"/>
      <name val="Times New Roman"/>
      <family val="1"/>
    </font>
  </fonts>
  <fills count="1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9D9D9"/>
        <bgColor rgb="FF000000"/>
      </patternFill>
    </fill>
    <fill>
      <patternFill patternType="solid">
        <fgColor rgb="FFFFC000"/>
        <bgColor indexed="64"/>
      </patternFill>
    </fill>
    <fill>
      <patternFill patternType="solid">
        <fgColor theme="6" tint="0.59999389629810485"/>
        <bgColor indexed="64"/>
      </patternFill>
    </fill>
    <fill>
      <patternFill patternType="solid">
        <fgColor rgb="FFD8D8D8"/>
        <bgColor rgb="FF000000"/>
      </patternFill>
    </fill>
    <fill>
      <patternFill patternType="solid">
        <fgColor rgb="FFFFFF00"/>
        <bgColor rgb="FF000000"/>
      </patternFill>
    </fill>
    <fill>
      <patternFill patternType="solid">
        <fgColor rgb="FFE2EFDA"/>
        <bgColor rgb="FF000000"/>
      </patternFill>
    </fill>
    <fill>
      <patternFill patternType="solid">
        <fgColor rgb="FFFCE4D6"/>
        <bgColor rgb="FF000000"/>
      </patternFill>
    </fill>
    <fill>
      <patternFill patternType="solid">
        <fgColor rgb="FFF4B084"/>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rgb="FF000000"/>
      </left>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299">
    <xf numFmtId="0" fontId="0" fillId="0" borderId="0" xfId="0"/>
    <xf numFmtId="0" fontId="1" fillId="0" borderId="0" xfId="0" applyFont="1"/>
    <xf numFmtId="0" fontId="2" fillId="0" borderId="0" xfId="0" applyFont="1"/>
    <xf numFmtId="0" fontId="1" fillId="0" borderId="0" xfId="0" applyFont="1" applyAlignment="1">
      <alignment wrapText="1"/>
    </xf>
    <xf numFmtId="0" fontId="1" fillId="0" borderId="0" xfId="0" applyFont="1" applyAlignment="1">
      <alignment horizontal="center"/>
    </xf>
    <xf numFmtId="0" fontId="1" fillId="0" borderId="0" xfId="0" applyFont="1" applyAlignment="1">
      <alignment horizontal="left"/>
    </xf>
    <xf numFmtId="9" fontId="1" fillId="0" borderId="0" xfId="2" applyFont="1"/>
    <xf numFmtId="0" fontId="1" fillId="0" borderId="0" xfId="0" applyFont="1" applyAlignment="1">
      <alignment horizontal="right"/>
    </xf>
    <xf numFmtId="0" fontId="1" fillId="0" borderId="2" xfId="0" applyFont="1" applyBorder="1"/>
    <xf numFmtId="0" fontId="1" fillId="0" borderId="3" xfId="0" applyFont="1" applyBorder="1"/>
    <xf numFmtId="0" fontId="1" fillId="0" borderId="4" xfId="0" applyFont="1" applyBorder="1"/>
    <xf numFmtId="0" fontId="1" fillId="0" borderId="11" xfId="0" applyFont="1" applyBorder="1" applyAlignment="1">
      <alignment wrapText="1"/>
    </xf>
    <xf numFmtId="0" fontId="1" fillId="0" borderId="12" xfId="0" applyFont="1" applyBorder="1" applyAlignment="1">
      <alignment wrapText="1"/>
    </xf>
    <xf numFmtId="0" fontId="1" fillId="0" borderId="13" xfId="0" applyFont="1" applyBorder="1" applyAlignment="1">
      <alignment wrapText="1"/>
    </xf>
    <xf numFmtId="0" fontId="1" fillId="0" borderId="11" xfId="0" applyFont="1" applyBorder="1"/>
    <xf numFmtId="0" fontId="1" fillId="0" borderId="12" xfId="0" applyFont="1" applyBorder="1"/>
    <xf numFmtId="0" fontId="1" fillId="0" borderId="13" xfId="0" applyFont="1" applyBorder="1"/>
    <xf numFmtId="42" fontId="1" fillId="3" borderId="1" xfId="0" applyNumberFormat="1" applyFont="1" applyFill="1" applyBorder="1"/>
    <xf numFmtId="0" fontId="1" fillId="0" borderId="3" xfId="0" applyFont="1" applyBorder="1" applyAlignment="1">
      <alignment wrapText="1"/>
    </xf>
    <xf numFmtId="0" fontId="1" fillId="0" borderId="4" xfId="0" applyFont="1" applyBorder="1" applyAlignment="1">
      <alignment wrapText="1"/>
    </xf>
    <xf numFmtId="0" fontId="2" fillId="0" borderId="5" xfId="0" applyFont="1" applyBorder="1"/>
    <xf numFmtId="0" fontId="1" fillId="0" borderId="6" xfId="0" applyFont="1" applyBorder="1" applyAlignment="1">
      <alignment wrapText="1"/>
    </xf>
    <xf numFmtId="0" fontId="1" fillId="0" borderId="7" xfId="0" applyFont="1" applyBorder="1" applyAlignment="1">
      <alignment wrapText="1"/>
    </xf>
    <xf numFmtId="0" fontId="1" fillId="5" borderId="2" xfId="0" applyFont="1" applyFill="1" applyBorder="1"/>
    <xf numFmtId="0" fontId="1" fillId="5" borderId="3" xfId="0" applyFont="1" applyFill="1" applyBorder="1"/>
    <xf numFmtId="0" fontId="1" fillId="5" borderId="4" xfId="0" applyFont="1" applyFill="1" applyBorder="1"/>
    <xf numFmtId="0" fontId="2" fillId="5" borderId="5" xfId="0" applyFont="1" applyFill="1" applyBorder="1"/>
    <xf numFmtId="0" fontId="2" fillId="5" borderId="6" xfId="0" applyFont="1" applyFill="1" applyBorder="1"/>
    <xf numFmtId="0" fontId="2" fillId="5" borderId="7" xfId="0" applyFont="1" applyFill="1" applyBorder="1"/>
    <xf numFmtId="165" fontId="1" fillId="3" borderId="1" xfId="0" applyNumberFormat="1" applyFont="1" applyFill="1" applyBorder="1"/>
    <xf numFmtId="42" fontId="1" fillId="3" borderId="6" xfId="0" applyNumberFormat="1" applyFont="1" applyFill="1" applyBorder="1"/>
    <xf numFmtId="0" fontId="1" fillId="0" borderId="1" xfId="0" applyFont="1" applyBorder="1"/>
    <xf numFmtId="0" fontId="1" fillId="0" borderId="9" xfId="0" applyFont="1" applyBorder="1"/>
    <xf numFmtId="0" fontId="1" fillId="0" borderId="15" xfId="0" applyFont="1" applyBorder="1"/>
    <xf numFmtId="0" fontId="1" fillId="0" borderId="10" xfId="0" applyFont="1" applyBorder="1"/>
    <xf numFmtId="9" fontId="4" fillId="0" borderId="1" xfId="2" applyFont="1" applyBorder="1"/>
    <xf numFmtId="0" fontId="4" fillId="0" borderId="13" xfId="0" applyFont="1" applyBorder="1"/>
    <xf numFmtId="0" fontId="5" fillId="0" borderId="0" xfId="0" applyFont="1"/>
    <xf numFmtId="164" fontId="1" fillId="2" borderId="1" xfId="1" applyNumberFormat="1" applyFont="1" applyFill="1" applyBorder="1"/>
    <xf numFmtId="0" fontId="4" fillId="5" borderId="2" xfId="0" applyFont="1" applyFill="1" applyBorder="1"/>
    <xf numFmtId="0" fontId="1" fillId="5" borderId="0" xfId="0" applyFont="1" applyFill="1"/>
    <xf numFmtId="0" fontId="1" fillId="5" borderId="16" xfId="0" applyFont="1" applyFill="1" applyBorder="1"/>
    <xf numFmtId="0" fontId="1" fillId="5" borderId="5" xfId="0" applyFont="1" applyFill="1" applyBorder="1"/>
    <xf numFmtId="0" fontId="1" fillId="5" borderId="6" xfId="0" applyFont="1" applyFill="1" applyBorder="1"/>
    <xf numFmtId="0" fontId="1" fillId="5" borderId="7" xfId="0" applyFont="1" applyFill="1" applyBorder="1"/>
    <xf numFmtId="0" fontId="1" fillId="0" borderId="10" xfId="0" applyFont="1" applyBorder="1" applyAlignment="1">
      <alignment horizontal="left"/>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42" fontId="7" fillId="3" borderId="0" xfId="0" applyNumberFormat="1" applyFont="1" applyFill="1"/>
    <xf numFmtId="164" fontId="0" fillId="0" borderId="0" xfId="1" applyNumberFormat="1" applyFont="1" applyBorder="1"/>
    <xf numFmtId="0" fontId="0" fillId="0" borderId="13" xfId="0" applyBorder="1"/>
    <xf numFmtId="0" fontId="0" fillId="5" borderId="17" xfId="0" applyFill="1" applyBorder="1"/>
    <xf numFmtId="0" fontId="0" fillId="5" borderId="18" xfId="0" applyFill="1" applyBorder="1"/>
    <xf numFmtId="164" fontId="0" fillId="5" borderId="18" xfId="1" applyNumberFormat="1" applyFont="1" applyFill="1" applyBorder="1"/>
    <xf numFmtId="164" fontId="0" fillId="5" borderId="19" xfId="1" applyNumberFormat="1" applyFont="1" applyFill="1" applyBorder="1"/>
    <xf numFmtId="0" fontId="8" fillId="3" borderId="17" xfId="0" applyFont="1" applyFill="1" applyBorder="1"/>
    <xf numFmtId="0" fontId="8" fillId="3" borderId="18" xfId="0" applyFont="1" applyFill="1" applyBorder="1"/>
    <xf numFmtId="164" fontId="8" fillId="3" borderId="18" xfId="0" applyNumberFormat="1" applyFont="1" applyFill="1" applyBorder="1"/>
    <xf numFmtId="164" fontId="8" fillId="3" borderId="19" xfId="0" applyNumberFormat="1" applyFont="1" applyFill="1" applyBorder="1"/>
    <xf numFmtId="0" fontId="8" fillId="0" borderId="0" xfId="0" applyFont="1" applyAlignment="1">
      <alignment horizontal="center"/>
    </xf>
    <xf numFmtId="0" fontId="8" fillId="0" borderId="16" xfId="0" applyFont="1" applyBorder="1" applyAlignment="1">
      <alignment horizontal="center"/>
    </xf>
    <xf numFmtId="0" fontId="8" fillId="5" borderId="8" xfId="0" applyFont="1" applyFill="1" applyBorder="1" applyAlignment="1">
      <alignment horizontal="center"/>
    </xf>
    <xf numFmtId="0" fontId="8" fillId="5" borderId="0" xfId="0" applyFont="1" applyFill="1" applyAlignment="1">
      <alignment horizontal="center"/>
    </xf>
    <xf numFmtId="0" fontId="8" fillId="5" borderId="0" xfId="0" applyFont="1" applyFill="1" applyAlignment="1">
      <alignment horizontal="center" wrapText="1"/>
    </xf>
    <xf numFmtId="0" fontId="8" fillId="5" borderId="16" xfId="0" applyFont="1" applyFill="1" applyBorder="1" applyAlignment="1">
      <alignment horizontal="center" wrapText="1"/>
    </xf>
    <xf numFmtId="0" fontId="0" fillId="0" borderId="8" xfId="0" applyBorder="1"/>
    <xf numFmtId="0" fontId="0" fillId="0" borderId="16" xfId="0" applyBorder="1"/>
    <xf numFmtId="0" fontId="8" fillId="3" borderId="14" xfId="0" applyFont="1" applyFill="1" applyBorder="1"/>
    <xf numFmtId="166" fontId="0" fillId="0" borderId="0" xfId="2" applyNumberFormat="1" applyFont="1" applyBorder="1"/>
    <xf numFmtId="0" fontId="8" fillId="5" borderId="2" xfId="0" applyFont="1" applyFill="1" applyBorder="1"/>
    <xf numFmtId="0" fontId="8" fillId="5" borderId="3" xfId="0" applyFont="1" applyFill="1" applyBorder="1"/>
    <xf numFmtId="0" fontId="8" fillId="5" borderId="3" xfId="0" applyFont="1" applyFill="1" applyBorder="1" applyAlignment="1">
      <alignment horizontal="center"/>
    </xf>
    <xf numFmtId="0" fontId="8" fillId="5" borderId="3" xfId="0" applyFont="1" applyFill="1" applyBorder="1" applyAlignment="1">
      <alignment horizontal="center" wrapText="1"/>
    </xf>
    <xf numFmtId="0" fontId="8" fillId="5" borderId="4" xfId="0" applyFont="1" applyFill="1" applyBorder="1" applyAlignment="1">
      <alignment horizontal="center"/>
    </xf>
    <xf numFmtId="0" fontId="8" fillId="0" borderId="8" xfId="0" applyFont="1" applyBorder="1"/>
    <xf numFmtId="0" fontId="8" fillId="0" borderId="0" xfId="0" applyFont="1"/>
    <xf numFmtId="166" fontId="8" fillId="0" borderId="0" xfId="2" applyNumberFormat="1" applyFont="1" applyBorder="1"/>
    <xf numFmtId="0" fontId="8" fillId="5" borderId="5" xfId="0" applyFont="1" applyFill="1" applyBorder="1"/>
    <xf numFmtId="0" fontId="8" fillId="5" borderId="6" xfId="0" applyFont="1" applyFill="1" applyBorder="1"/>
    <xf numFmtId="42" fontId="8" fillId="5" borderId="6" xfId="0" applyNumberFormat="1" applyFont="1" applyFill="1" applyBorder="1"/>
    <xf numFmtId="166" fontId="8" fillId="5" borderId="6" xfId="2" applyNumberFormat="1" applyFont="1" applyFill="1" applyBorder="1"/>
    <xf numFmtId="42" fontId="8" fillId="5" borderId="7" xfId="0" applyNumberFormat="1" applyFont="1" applyFill="1" applyBorder="1"/>
    <xf numFmtId="165" fontId="0" fillId="0" borderId="0" xfId="0" applyNumberFormat="1"/>
    <xf numFmtId="0" fontId="0" fillId="0" borderId="0" xfId="0" applyAlignment="1">
      <alignment horizontal="right"/>
    </xf>
    <xf numFmtId="0" fontId="0" fillId="0" borderId="0" xfId="0" applyAlignment="1">
      <alignment horizontal="center" wrapText="1"/>
    </xf>
    <xf numFmtId="0" fontId="0" fillId="3" borderId="8" xfId="0" applyFill="1" applyBorder="1"/>
    <xf numFmtId="164" fontId="0" fillId="3" borderId="0" xfId="1" applyNumberFormat="1" applyFont="1" applyFill="1" applyBorder="1"/>
    <xf numFmtId="168" fontId="0" fillId="3" borderId="0" xfId="0" applyNumberFormat="1" applyFill="1"/>
    <xf numFmtId="164" fontId="0" fillId="3" borderId="16" xfId="0" applyNumberFormat="1" applyFill="1" applyBorder="1"/>
    <xf numFmtId="42" fontId="0" fillId="0" borderId="0" xfId="0" applyNumberFormat="1"/>
    <xf numFmtId="0" fontId="0" fillId="0" borderId="6" xfId="0" applyBorder="1"/>
    <xf numFmtId="0" fontId="0" fillId="5" borderId="0" xfId="0" applyFill="1"/>
    <xf numFmtId="0" fontId="6" fillId="5" borderId="8" xfId="0" applyFont="1" applyFill="1" applyBorder="1"/>
    <xf numFmtId="44" fontId="1" fillId="0" borderId="0" xfId="0" applyNumberFormat="1" applyFont="1"/>
    <xf numFmtId="42" fontId="1" fillId="0" borderId="0" xfId="0" applyNumberFormat="1" applyFont="1"/>
    <xf numFmtId="164" fontId="0" fillId="0" borderId="0" xfId="0" applyNumberFormat="1"/>
    <xf numFmtId="164" fontId="10" fillId="0" borderId="0" xfId="0" applyNumberFormat="1" applyFont="1"/>
    <xf numFmtId="0" fontId="10" fillId="0" borderId="0" xfId="0" applyFont="1" applyAlignment="1">
      <alignment horizontal="right"/>
    </xf>
    <xf numFmtId="0" fontId="0" fillId="6" borderId="0" xfId="0" applyFill="1"/>
    <xf numFmtId="0" fontId="8" fillId="6" borderId="0" xfId="0" applyFont="1" applyFill="1"/>
    <xf numFmtId="164" fontId="0" fillId="6" borderId="0" xfId="1" applyNumberFormat="1" applyFont="1" applyFill="1"/>
    <xf numFmtId="164" fontId="8" fillId="6" borderId="0" xfId="1" applyNumberFormat="1" applyFont="1" applyFill="1"/>
    <xf numFmtId="164" fontId="0" fillId="0" borderId="0" xfId="1" applyNumberFormat="1" applyFont="1" applyFill="1" applyBorder="1"/>
    <xf numFmtId="164" fontId="8" fillId="7" borderId="0" xfId="1" applyNumberFormat="1" applyFont="1" applyFill="1"/>
    <xf numFmtId="0" fontId="0" fillId="7" borderId="0" xfId="0" applyFill="1"/>
    <xf numFmtId="0" fontId="11" fillId="0" borderId="0" xfId="0" applyFont="1"/>
    <xf numFmtId="164" fontId="0" fillId="3" borderId="0" xfId="0" applyNumberFormat="1" applyFill="1"/>
    <xf numFmtId="0" fontId="4" fillId="5" borderId="8" xfId="0" applyFont="1" applyFill="1" applyBorder="1"/>
    <xf numFmtId="0" fontId="4" fillId="5" borderId="0" xfId="0" applyFont="1" applyFill="1"/>
    <xf numFmtId="0" fontId="0" fillId="8" borderId="0" xfId="0" applyFill="1"/>
    <xf numFmtId="164" fontId="0" fillId="0" borderId="0" xfId="1" applyNumberFormat="1" applyFont="1"/>
    <xf numFmtId="0" fontId="12" fillId="0" borderId="0" xfId="0" applyFont="1"/>
    <xf numFmtId="49" fontId="1" fillId="0" borderId="0" xfId="0" applyNumberFormat="1" applyFont="1"/>
    <xf numFmtId="0" fontId="1" fillId="0" borderId="0" xfId="0" applyFont="1" applyAlignment="1">
      <alignment horizontal="left" vertical="top" wrapText="1"/>
    </xf>
    <xf numFmtId="164" fontId="1" fillId="0" borderId="3" xfId="1" applyNumberFormat="1" applyFont="1" applyFill="1" applyBorder="1"/>
    <xf numFmtId="164" fontId="1" fillId="0" borderId="4" xfId="1" applyNumberFormat="1" applyFont="1" applyFill="1" applyBorder="1"/>
    <xf numFmtId="42" fontId="1" fillId="0" borderId="1" xfId="0" applyNumberFormat="1" applyFont="1" applyBorder="1"/>
    <xf numFmtId="44" fontId="1" fillId="3" borderId="6" xfId="0" applyNumberFormat="1" applyFont="1" applyFill="1" applyBorder="1"/>
    <xf numFmtId="165" fontId="1" fillId="4" borderId="0" xfId="0" applyNumberFormat="1" applyFont="1" applyFill="1"/>
    <xf numFmtId="44" fontId="12" fillId="0" borderId="0" xfId="0" applyNumberFormat="1" applyFont="1"/>
    <xf numFmtId="0" fontId="8" fillId="0" borderId="8" xfId="0" applyFont="1" applyBorder="1" applyAlignment="1">
      <alignment horizontal="right"/>
    </xf>
    <xf numFmtId="164" fontId="0" fillId="5" borderId="21" xfId="1" applyNumberFormat="1" applyFont="1" applyFill="1" applyBorder="1"/>
    <xf numFmtId="0" fontId="0" fillId="3" borderId="16" xfId="0" applyFill="1" applyBorder="1"/>
    <xf numFmtId="166" fontId="0" fillId="0" borderId="8" xfId="2" applyNumberFormat="1" applyFont="1" applyBorder="1"/>
    <xf numFmtId="164" fontId="0" fillId="0" borderId="16" xfId="1" applyNumberFormat="1" applyFont="1" applyBorder="1"/>
    <xf numFmtId="164" fontId="0" fillId="0" borderId="20" xfId="1" applyNumberFormat="1" applyFont="1" applyBorder="1"/>
    <xf numFmtId="0" fontId="8" fillId="5" borderId="2" xfId="0" applyFont="1" applyFill="1" applyBorder="1" applyAlignment="1">
      <alignment horizontal="center" wrapText="1"/>
    </xf>
    <xf numFmtId="0" fontId="8" fillId="5" borderId="4" xfId="0" applyFont="1" applyFill="1" applyBorder="1" applyAlignment="1">
      <alignment horizontal="center" wrapText="1"/>
    </xf>
    <xf numFmtId="0" fontId="13" fillId="0" borderId="0" xfId="0" applyFont="1" applyAlignment="1">
      <alignment horizontal="left"/>
    </xf>
    <xf numFmtId="42" fontId="8" fillId="9" borderId="0" xfId="0" applyNumberFormat="1" applyFont="1" applyFill="1" applyAlignment="1">
      <alignment horizontal="center"/>
    </xf>
    <xf numFmtId="42" fontId="0" fillId="9" borderId="0" xfId="0" applyNumberFormat="1" applyFill="1"/>
    <xf numFmtId="165" fontId="8" fillId="10" borderId="0" xfId="0" applyNumberFormat="1" applyFont="1" applyFill="1" applyAlignment="1">
      <alignment horizontal="center"/>
    </xf>
    <xf numFmtId="165" fontId="0" fillId="10" borderId="0" xfId="3" applyNumberFormat="1" applyFont="1" applyFill="1" applyBorder="1"/>
    <xf numFmtId="0" fontId="0" fillId="0" borderId="0" xfId="0" applyAlignment="1">
      <alignment horizontal="left" vertical="top" wrapText="1"/>
    </xf>
    <xf numFmtId="0" fontId="0" fillId="0" borderId="0" xfId="0" applyAlignment="1">
      <alignment horizontal="left" wrapText="1"/>
    </xf>
    <xf numFmtId="0" fontId="8" fillId="3" borderId="0" xfId="0" applyFont="1" applyFill="1" applyAlignment="1">
      <alignment horizontal="center"/>
    </xf>
    <xf numFmtId="9" fontId="1" fillId="2" borderId="2" xfId="2" applyFont="1" applyFill="1" applyBorder="1"/>
    <xf numFmtId="9" fontId="1" fillId="2" borderId="11" xfId="2" applyFont="1" applyFill="1" applyBorder="1"/>
    <xf numFmtId="9" fontId="1" fillId="2" borderId="8" xfId="2" applyFont="1" applyFill="1" applyBorder="1"/>
    <xf numFmtId="167" fontId="0" fillId="3" borderId="0" xfId="0" applyNumberFormat="1" applyFill="1"/>
    <xf numFmtId="42" fontId="0" fillId="3" borderId="16" xfId="0" applyNumberFormat="1" applyFill="1" applyBorder="1"/>
    <xf numFmtId="165" fontId="8" fillId="3" borderId="0" xfId="0" applyNumberFormat="1" applyFont="1" applyFill="1"/>
    <xf numFmtId="42" fontId="8" fillId="3" borderId="16" xfId="0" applyNumberFormat="1" applyFont="1" applyFill="1" applyBorder="1"/>
    <xf numFmtId="165" fontId="8" fillId="3" borderId="0" xfId="3" applyNumberFormat="1" applyFont="1" applyFill="1" applyBorder="1"/>
    <xf numFmtId="165" fontId="8" fillId="3" borderId="16" xfId="3" applyNumberFormat="1" applyFont="1" applyFill="1" applyBorder="1"/>
    <xf numFmtId="42" fontId="8" fillId="3" borderId="0" xfId="0" applyNumberFormat="1" applyFont="1" applyFill="1"/>
    <xf numFmtId="49" fontId="1" fillId="2" borderId="1" xfId="0" applyNumberFormat="1" applyFont="1" applyFill="1" applyBorder="1"/>
    <xf numFmtId="0" fontId="1" fillId="2" borderId="1" xfId="0" applyFont="1" applyFill="1" applyBorder="1"/>
    <xf numFmtId="14" fontId="0" fillId="0" borderId="6" xfId="0" applyNumberFormat="1" applyBorder="1"/>
    <xf numFmtId="43" fontId="0" fillId="3" borderId="0" xfId="1" applyFont="1" applyFill="1" applyBorder="1"/>
    <xf numFmtId="0" fontId="14" fillId="11" borderId="2" xfId="0" applyFont="1" applyFill="1" applyBorder="1"/>
    <xf numFmtId="0" fontId="14" fillId="11" borderId="3" xfId="0" applyFont="1" applyFill="1" applyBorder="1"/>
    <xf numFmtId="0" fontId="15" fillId="0" borderId="0" xfId="0" applyFont="1"/>
    <xf numFmtId="0" fontId="15" fillId="11" borderId="4" xfId="0" applyFont="1" applyFill="1" applyBorder="1"/>
    <xf numFmtId="0" fontId="15" fillId="0" borderId="8" xfId="0" applyFont="1" applyBorder="1"/>
    <xf numFmtId="0" fontId="15" fillId="0" borderId="16" xfId="0" applyFont="1" applyBorder="1"/>
    <xf numFmtId="0" fontId="15" fillId="0" borderId="5" xfId="0" applyFont="1" applyBorder="1"/>
    <xf numFmtId="0" fontId="15" fillId="0" borderId="6" xfId="0" applyFont="1" applyBorder="1"/>
    <xf numFmtId="0" fontId="15" fillId="0" borderId="7" xfId="0" applyFont="1" applyBorder="1"/>
    <xf numFmtId="44" fontId="15" fillId="0" borderId="0" xfId="3" applyFont="1"/>
    <xf numFmtId="0" fontId="14" fillId="11" borderId="9" xfId="0" applyFont="1" applyFill="1" applyBorder="1" applyAlignment="1">
      <alignment horizontal="center" wrapText="1"/>
    </xf>
    <xf numFmtId="0" fontId="15" fillId="11" borderId="15" xfId="0" applyFont="1" applyFill="1" applyBorder="1"/>
    <xf numFmtId="8" fontId="15" fillId="11" borderId="15" xfId="0" applyNumberFormat="1" applyFont="1" applyFill="1" applyBorder="1"/>
    <xf numFmtId="8" fontId="15" fillId="11" borderId="10" xfId="0" applyNumberFormat="1" applyFont="1" applyFill="1" applyBorder="1"/>
    <xf numFmtId="0" fontId="0" fillId="12" borderId="0" xfId="0" applyFill="1"/>
    <xf numFmtId="42" fontId="5" fillId="0" borderId="0" xfId="0" applyNumberFormat="1" applyFont="1"/>
    <xf numFmtId="43" fontId="1" fillId="0" borderId="0" xfId="1" applyFont="1"/>
    <xf numFmtId="0" fontId="13" fillId="12" borderId="0" xfId="0" applyFont="1" applyFill="1"/>
    <xf numFmtId="0" fontId="0" fillId="2" borderId="0" xfId="0" applyFill="1"/>
    <xf numFmtId="0" fontId="8" fillId="5" borderId="0" xfId="0" applyFont="1" applyFill="1"/>
    <xf numFmtId="9" fontId="1" fillId="2" borderId="0" xfId="2" applyFont="1" applyFill="1"/>
    <xf numFmtId="0" fontId="1" fillId="2" borderId="0" xfId="0" applyFont="1" applyFill="1"/>
    <xf numFmtId="0" fontId="0" fillId="2" borderId="8" xfId="0" applyFill="1" applyBorder="1"/>
    <xf numFmtId="14" fontId="0" fillId="2" borderId="0" xfId="0" applyNumberFormat="1" applyFill="1"/>
    <xf numFmtId="164" fontId="0" fillId="2" borderId="0" xfId="1" applyNumberFormat="1" applyFont="1" applyFill="1" applyBorder="1"/>
    <xf numFmtId="0" fontId="8" fillId="0" borderId="0" xfId="0" applyFont="1" applyAlignment="1">
      <alignment horizontal="left"/>
    </xf>
    <xf numFmtId="10" fontId="0" fillId="8" borderId="0" xfId="2" applyNumberFormat="1" applyFont="1" applyFill="1"/>
    <xf numFmtId="0" fontId="8" fillId="8" borderId="2" xfId="0" applyFont="1" applyFill="1" applyBorder="1"/>
    <xf numFmtId="0" fontId="8" fillId="8" borderId="3" xfId="0" applyFont="1" applyFill="1" applyBorder="1"/>
    <xf numFmtId="44" fontId="0" fillId="8" borderId="3" xfId="3" applyFont="1" applyFill="1" applyBorder="1"/>
    <xf numFmtId="0" fontId="0" fillId="8" borderId="3" xfId="0" applyFill="1" applyBorder="1"/>
    <xf numFmtId="165" fontId="0" fillId="8" borderId="3" xfId="3" applyNumberFormat="1" applyFont="1" applyFill="1" applyBorder="1"/>
    <xf numFmtId="164" fontId="10" fillId="0" borderId="3" xfId="0" applyNumberFormat="1" applyFont="1" applyBorder="1"/>
    <xf numFmtId="164" fontId="0" fillId="0" borderId="3" xfId="0" applyNumberFormat="1" applyBorder="1"/>
    <xf numFmtId="0" fontId="0" fillId="0" borderId="3" xfId="0" applyBorder="1"/>
    <xf numFmtId="0" fontId="0" fillId="0" borderId="4" xfId="0" applyBorder="1"/>
    <xf numFmtId="165" fontId="0" fillId="0" borderId="0" xfId="3" applyNumberFormat="1" applyFont="1" applyBorder="1"/>
    <xf numFmtId="0" fontId="9" fillId="0" borderId="0" xfId="0" applyFont="1"/>
    <xf numFmtId="0" fontId="0" fillId="0" borderId="5" xfId="0" applyBorder="1"/>
    <xf numFmtId="165" fontId="0" fillId="0" borderId="6" xfId="3" applyNumberFormat="1" applyFont="1" applyBorder="1"/>
    <xf numFmtId="165" fontId="0" fillId="0" borderId="6" xfId="0" applyNumberFormat="1" applyBorder="1"/>
    <xf numFmtId="0" fontId="0" fillId="0" borderId="7" xfId="0" applyBorder="1"/>
    <xf numFmtId="164" fontId="0" fillId="13" borderId="16" xfId="0" applyNumberFormat="1" applyFill="1" applyBorder="1"/>
    <xf numFmtId="0" fontId="16" fillId="0" borderId="0" xfId="0" applyFont="1"/>
    <xf numFmtId="0" fontId="17" fillId="14" borderId="22" xfId="0" applyFont="1" applyFill="1" applyBorder="1"/>
    <xf numFmtId="0" fontId="17" fillId="14" borderId="0" xfId="0" applyFont="1" applyFill="1"/>
    <xf numFmtId="0" fontId="17" fillId="15" borderId="22" xfId="0" applyFont="1" applyFill="1" applyBorder="1"/>
    <xf numFmtId="0" fontId="17" fillId="15" borderId="0" xfId="0" applyFont="1" applyFill="1"/>
    <xf numFmtId="14" fontId="17" fillId="15" borderId="0" xfId="0" applyNumberFormat="1" applyFont="1" applyFill="1"/>
    <xf numFmtId="3" fontId="17" fillId="15" borderId="0" xfId="0" applyNumberFormat="1" applyFont="1" applyFill="1"/>
    <xf numFmtId="44" fontId="0" fillId="0" borderId="0" xfId="0" applyNumberFormat="1"/>
    <xf numFmtId="0" fontId="14" fillId="16" borderId="0" xfId="0" applyFont="1" applyFill="1" applyAlignment="1">
      <alignment horizontal="center" wrapText="1"/>
    </xf>
    <xf numFmtId="0" fontId="14" fillId="17" borderId="0" xfId="0" applyFont="1" applyFill="1" applyAlignment="1">
      <alignment horizontal="center" wrapText="1"/>
    </xf>
    <xf numFmtId="0" fontId="14" fillId="0" borderId="0" xfId="0" applyFont="1"/>
    <xf numFmtId="0" fontId="14" fillId="16" borderId="0" xfId="0" applyFont="1" applyFill="1"/>
    <xf numFmtId="0" fontId="14" fillId="17" borderId="0" xfId="0" applyFont="1" applyFill="1"/>
    <xf numFmtId="0" fontId="18" fillId="0" borderId="0" xfId="0" applyFont="1"/>
    <xf numFmtId="0" fontId="4" fillId="0" borderId="0" xfId="0" applyFont="1" applyAlignment="1">
      <alignment horizontal="centerContinuous"/>
    </xf>
    <xf numFmtId="9" fontId="4" fillId="0" borderId="0" xfId="2" applyFont="1" applyAlignment="1">
      <alignment horizontal="centerContinuous"/>
    </xf>
    <xf numFmtId="0" fontId="19" fillId="0" borderId="0" xfId="0" applyFont="1" applyAlignment="1">
      <alignment horizontal="centerContinuous"/>
    </xf>
    <xf numFmtId="0" fontId="8" fillId="3" borderId="2" xfId="0" applyFont="1" applyFill="1" applyBorder="1"/>
    <xf numFmtId="0" fontId="8" fillId="3" borderId="3" xfId="0" applyFont="1" applyFill="1" applyBorder="1"/>
    <xf numFmtId="0" fontId="8" fillId="3" borderId="4" xfId="0" applyFont="1" applyFill="1" applyBorder="1"/>
    <xf numFmtId="0" fontId="8" fillId="3" borderId="8" xfId="0" applyFont="1" applyFill="1" applyBorder="1"/>
    <xf numFmtId="0" fontId="8" fillId="3" borderId="0" xfId="0" applyFont="1" applyFill="1"/>
    <xf numFmtId="0" fontId="8" fillId="3" borderId="16" xfId="0" applyFont="1" applyFill="1" applyBorder="1"/>
    <xf numFmtId="49" fontId="17" fillId="15" borderId="0" xfId="0" applyNumberFormat="1" applyFont="1" applyFill="1"/>
    <xf numFmtId="49" fontId="0" fillId="2" borderId="0" xfId="0" applyNumberFormat="1" applyFill="1"/>
    <xf numFmtId="49" fontId="15" fillId="14" borderId="0" xfId="0" applyNumberFormat="1" applyFont="1" applyFill="1"/>
    <xf numFmtId="49" fontId="15" fillId="15" borderId="0" xfId="0" applyNumberFormat="1" applyFont="1" applyFill="1"/>
    <xf numFmtId="49" fontId="0" fillId="8" borderId="0" xfId="0" applyNumberFormat="1" applyFill="1"/>
    <xf numFmtId="49" fontId="0" fillId="0" borderId="0" xfId="0" applyNumberFormat="1"/>
    <xf numFmtId="10" fontId="0" fillId="0" borderId="0" xfId="2" applyNumberFormat="1" applyFont="1"/>
    <xf numFmtId="10" fontId="15" fillId="18" borderId="0" xfId="2" applyNumberFormat="1" applyFont="1" applyFill="1"/>
    <xf numFmtId="0" fontId="8" fillId="3" borderId="2" xfId="0" applyFont="1" applyFill="1" applyBorder="1" applyAlignment="1">
      <alignment horizontal="centerContinuous"/>
    </xf>
    <xf numFmtId="0" fontId="8" fillId="3" borderId="3" xfId="0" applyFont="1" applyFill="1" applyBorder="1" applyAlignment="1">
      <alignment horizontal="centerContinuous"/>
    </xf>
    <xf numFmtId="0" fontId="8" fillId="3" borderId="8" xfId="0" applyFont="1" applyFill="1" applyBorder="1" applyAlignment="1">
      <alignment horizontal="centerContinuous"/>
    </xf>
    <xf numFmtId="0" fontId="8" fillId="3" borderId="0" xfId="0" applyFont="1" applyFill="1" applyAlignment="1">
      <alignment horizontal="centerContinuous"/>
    </xf>
    <xf numFmtId="0" fontId="8" fillId="3" borderId="16" xfId="0" applyFont="1" applyFill="1" applyBorder="1" applyAlignment="1">
      <alignment horizontal="centerContinuous"/>
    </xf>
    <xf numFmtId="0" fontId="8" fillId="3" borderId="4" xfId="0" applyFont="1" applyFill="1" applyBorder="1" applyAlignment="1">
      <alignment horizontal="centerContinuous"/>
    </xf>
    <xf numFmtId="0" fontId="15" fillId="14" borderId="0" xfId="0" applyFont="1" applyFill="1"/>
    <xf numFmtId="164" fontId="8" fillId="0" borderId="0" xfId="0" applyNumberFormat="1" applyFont="1"/>
    <xf numFmtId="0" fontId="20" fillId="0" borderId="0" xfId="0" applyFont="1"/>
    <xf numFmtId="44" fontId="17" fillId="15" borderId="0" xfId="3" applyFont="1" applyFill="1"/>
    <xf numFmtId="44" fontId="0" fillId="2" borderId="0" xfId="3" applyFont="1" applyFill="1" applyBorder="1"/>
    <xf numFmtId="0" fontId="1" fillId="0" borderId="0" xfId="1" applyNumberFormat="1" applyFont="1"/>
    <xf numFmtId="0" fontId="7" fillId="0" borderId="8" xfId="0" applyFont="1" applyBorder="1" applyAlignment="1">
      <alignment horizontal="center" vertical="center"/>
    </xf>
    <xf numFmtId="42" fontId="1" fillId="3" borderId="9" xfId="0" applyNumberFormat="1" applyFont="1" applyFill="1" applyBorder="1" applyAlignment="1">
      <alignment horizontal="center" vertical="center"/>
    </xf>
    <xf numFmtId="42" fontId="1" fillId="3" borderId="1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165" fontId="1" fillId="3" borderId="9" xfId="0" applyNumberFormat="1" applyFont="1" applyFill="1" applyBorder="1" applyAlignment="1">
      <alignment horizontal="center" vertical="center"/>
    </xf>
    <xf numFmtId="165" fontId="1" fillId="3" borderId="10"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42" fontId="1" fillId="0" borderId="9" xfId="0" applyNumberFormat="1" applyFont="1" applyBorder="1" applyAlignment="1">
      <alignment horizontal="center" vertical="center"/>
    </xf>
    <xf numFmtId="42" fontId="1" fillId="0" borderId="10" xfId="0" applyNumberFormat="1" applyFont="1" applyBorder="1" applyAlignment="1">
      <alignment horizontal="center" vertical="center"/>
    </xf>
    <xf numFmtId="165" fontId="1" fillId="0" borderId="9" xfId="0" applyNumberFormat="1" applyFont="1" applyBorder="1" applyAlignment="1">
      <alignment horizontal="center" vertical="center"/>
    </xf>
    <xf numFmtId="165" fontId="1" fillId="0" borderId="10" xfId="0" applyNumberFormat="1" applyFont="1" applyBorder="1" applyAlignment="1">
      <alignment horizontal="center" vertical="center"/>
    </xf>
    <xf numFmtId="42" fontId="1" fillId="3" borderId="9" xfId="0" applyNumberFormat="1" applyFont="1" applyFill="1" applyBorder="1" applyAlignment="1">
      <alignment horizontal="right" vertical="center"/>
    </xf>
    <xf numFmtId="42" fontId="1" fillId="3" borderId="10" xfId="0" applyNumberFormat="1" applyFont="1" applyFill="1" applyBorder="1" applyAlignment="1">
      <alignment horizontal="righ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xf>
    <xf numFmtId="0" fontId="1" fillId="2" borderId="13" xfId="0" applyFont="1" applyFill="1" applyBorder="1" applyAlignment="1">
      <alignment horizontal="center"/>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0" xfId="0" applyFont="1" applyFill="1" applyAlignment="1">
      <alignment horizontal="left" vertical="top" wrapText="1"/>
    </xf>
    <xf numFmtId="0" fontId="1" fillId="5" borderId="16"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8" fillId="5" borderId="0" xfId="0" applyFont="1" applyFill="1" applyAlignment="1">
      <alignment horizontal="center"/>
    </xf>
    <xf numFmtId="0" fontId="1" fillId="3" borderId="11" xfId="0" applyFont="1" applyFill="1" applyBorder="1" applyAlignment="1">
      <alignment horizontal="center"/>
    </xf>
    <xf numFmtId="0" fontId="1" fillId="3" borderId="13" xfId="0" applyFont="1" applyFill="1" applyBorder="1" applyAlignment="1">
      <alignment horizontal="center"/>
    </xf>
    <xf numFmtId="49" fontId="1" fillId="3" borderId="11" xfId="0" applyNumberFormat="1" applyFont="1" applyFill="1" applyBorder="1" applyAlignment="1">
      <alignment horizontal="center"/>
    </xf>
    <xf numFmtId="49" fontId="1" fillId="3" borderId="13" xfId="0" applyNumberFormat="1" applyFont="1" applyFill="1" applyBorder="1"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wrapText="1"/>
    </xf>
    <xf numFmtId="0" fontId="0" fillId="0" borderId="0" xfId="0" applyAlignment="1">
      <alignment horizontal="center" wrapText="1"/>
    </xf>
    <xf numFmtId="0" fontId="0" fillId="0" borderId="16"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8" fillId="3" borderId="0" xfId="0" applyFont="1" applyFill="1" applyAlignment="1">
      <alignment horizontal="center"/>
    </xf>
    <xf numFmtId="0" fontId="10" fillId="0" borderId="3" xfId="0" applyFont="1" applyBorder="1" applyAlignment="1">
      <alignment horizontal="right"/>
    </xf>
    <xf numFmtId="169" fontId="1" fillId="2" borderId="9" xfId="1" applyNumberFormat="1" applyFont="1" applyFill="1" applyBorder="1" applyAlignment="1">
      <alignment horizontal="center" vertical="center"/>
    </xf>
    <xf numFmtId="169" fontId="1" fillId="2" borderId="10" xfId="1" applyNumberFormat="1" applyFont="1" applyFill="1" applyBorder="1" applyAlignment="1">
      <alignment horizontal="center" vertical="center"/>
    </xf>
    <xf numFmtId="43" fontId="17" fillId="14" borderId="0" xfId="1" applyFont="1" applyFill="1"/>
    <xf numFmtId="43" fontId="0" fillId="3" borderId="0" xfId="1" applyFont="1" applyFill="1"/>
    <xf numFmtId="43" fontId="0" fillId="3" borderId="16" xfId="1" applyFont="1" applyFill="1" applyBorder="1"/>
    <xf numFmtId="43" fontId="17" fillId="15" borderId="0" xfId="1" applyFont="1" applyFill="1"/>
    <xf numFmtId="43" fontId="0" fillId="2" borderId="0" xfId="1" applyFont="1" applyFill="1" applyBorder="1"/>
    <xf numFmtId="43" fontId="0" fillId="13" borderId="16" xfId="1" applyFont="1" applyFill="1" applyBorder="1"/>
    <xf numFmtId="43" fontId="0" fillId="5" borderId="18" xfId="1" applyFont="1" applyFill="1" applyBorder="1"/>
    <xf numFmtId="43" fontId="0" fillId="5" borderId="21" xfId="1" applyFont="1" applyFill="1" applyBorder="1"/>
  </cellXfs>
  <cellStyles count="4">
    <cellStyle name="Comma" xfId="1" builtinId="3"/>
    <cellStyle name="Currency" xfId="3" builtinId="4"/>
    <cellStyle name="Normal" xfId="0" builtinId="0"/>
    <cellStyle name="Percent" xfId="2" builtinId="5"/>
  </cellStyles>
  <dxfs count="8">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L62"/>
  <sheetViews>
    <sheetView tabSelected="1" zoomScale="80" zoomScaleNormal="80" workbookViewId="0">
      <selection activeCell="K56" sqref="K56"/>
    </sheetView>
  </sheetViews>
  <sheetFormatPr defaultColWidth="9.140625" defaultRowHeight="15.75" x14ac:dyDescent="0.25"/>
  <cols>
    <col min="1" max="1" width="22.28515625" style="1" customWidth="1"/>
    <col min="2" max="2" width="21.140625" style="1" customWidth="1"/>
    <col min="3" max="3" width="15.42578125" style="1" customWidth="1"/>
    <col min="4" max="4" width="1.28515625" style="1" customWidth="1"/>
    <col min="5" max="5" width="23.140625" style="1" customWidth="1"/>
    <col min="6" max="6" width="17.28515625" style="1" customWidth="1"/>
    <col min="7" max="7" width="18.5703125" style="1" customWidth="1"/>
    <col min="8" max="8" width="3.140625" style="1" customWidth="1"/>
    <col min="9" max="9" width="19" style="1" customWidth="1"/>
    <col min="10" max="10" width="2.42578125" style="47" customWidth="1"/>
    <col min="11" max="11" width="19.85546875" style="47" customWidth="1"/>
    <col min="12" max="12" width="12.7109375" style="1" bestFit="1" customWidth="1"/>
    <col min="13" max="16384" width="9.140625" style="1"/>
  </cols>
  <sheetData>
    <row r="1" spans="1:11" x14ac:dyDescent="0.25">
      <c r="A1" s="39" t="s">
        <v>201</v>
      </c>
      <c r="B1" s="24"/>
      <c r="C1" s="24"/>
      <c r="D1" s="24"/>
      <c r="E1" s="24"/>
      <c r="F1" s="24"/>
      <c r="G1" s="25"/>
      <c r="I1" s="46" t="s">
        <v>221</v>
      </c>
      <c r="J1" s="1"/>
      <c r="K1" s="1"/>
    </row>
    <row r="2" spans="1:11" x14ac:dyDescent="0.25">
      <c r="A2" s="93" t="s">
        <v>0</v>
      </c>
      <c r="B2" s="40"/>
      <c r="C2" s="40"/>
      <c r="D2" s="40"/>
      <c r="E2" s="40"/>
      <c r="F2" s="40"/>
      <c r="G2" s="41"/>
      <c r="I2" s="233" t="s">
        <v>205</v>
      </c>
      <c r="J2" s="1"/>
      <c r="K2" s="1"/>
    </row>
    <row r="3" spans="1:11" ht="94.5" customHeight="1" x14ac:dyDescent="0.25">
      <c r="A3" s="259" t="s">
        <v>216</v>
      </c>
      <c r="B3" s="260"/>
      <c r="C3" s="260"/>
      <c r="D3" s="260"/>
      <c r="E3" s="260"/>
      <c r="F3" s="260"/>
      <c r="G3" s="261"/>
      <c r="H3" s="114"/>
      <c r="I3" s="114"/>
    </row>
    <row r="4" spans="1:11" x14ac:dyDescent="0.25">
      <c r="A4" s="93" t="s">
        <v>1</v>
      </c>
      <c r="B4" s="40"/>
      <c r="C4" s="40"/>
      <c r="D4" s="40"/>
      <c r="E4" s="40"/>
      <c r="F4" s="40"/>
      <c r="G4" s="41"/>
    </row>
    <row r="5" spans="1:11" x14ac:dyDescent="0.25">
      <c r="A5" s="108" t="s">
        <v>2</v>
      </c>
      <c r="B5" s="109"/>
      <c r="C5" s="109"/>
      <c r="D5" s="109"/>
      <c r="E5" s="109"/>
      <c r="F5" s="40"/>
      <c r="G5" s="41"/>
    </row>
    <row r="6" spans="1:11" x14ac:dyDescent="0.25">
      <c r="A6" s="93" t="s">
        <v>3</v>
      </c>
      <c r="B6" s="40"/>
      <c r="C6" s="40"/>
      <c r="D6" s="40"/>
      <c r="E6" s="40"/>
      <c r="F6" s="40"/>
      <c r="G6" s="41"/>
    </row>
    <row r="7" spans="1:11" x14ac:dyDescent="0.25">
      <c r="A7" s="42" t="s">
        <v>203</v>
      </c>
      <c r="B7" s="43"/>
      <c r="C7" s="43"/>
      <c r="D7" s="43"/>
      <c r="E7" s="43"/>
      <c r="F7" s="43"/>
      <c r="G7" s="44"/>
    </row>
    <row r="9" spans="1:11" x14ac:dyDescent="0.25">
      <c r="A9" s="14" t="s">
        <v>4</v>
      </c>
      <c r="B9" s="254"/>
      <c r="C9" s="255"/>
      <c r="D9" s="4"/>
      <c r="E9" s="14" t="s">
        <v>5</v>
      </c>
      <c r="F9" s="16"/>
      <c r="G9" s="147"/>
      <c r="H9" s="113"/>
      <c r="I9" s="113"/>
    </row>
    <row r="10" spans="1:11" ht="6" customHeight="1" x14ac:dyDescent="0.25">
      <c r="B10" s="4"/>
      <c r="C10" s="4"/>
      <c r="D10" s="4"/>
    </row>
    <row r="11" spans="1:11" x14ac:dyDescent="0.25">
      <c r="A11" s="31" t="s">
        <v>6</v>
      </c>
      <c r="B11" s="254" t="s">
        <v>180</v>
      </c>
      <c r="C11" s="255"/>
      <c r="D11" s="4"/>
      <c r="E11" s="14" t="s">
        <v>7</v>
      </c>
      <c r="F11" s="16"/>
      <c r="G11" s="148"/>
    </row>
    <row r="12" spans="1:11" ht="6.75" customHeight="1" x14ac:dyDescent="0.25">
      <c r="B12" s="4"/>
      <c r="C12" s="4"/>
      <c r="D12" s="4"/>
    </row>
    <row r="13" spans="1:11" x14ac:dyDescent="0.25">
      <c r="A13" s="31" t="s">
        <v>8</v>
      </c>
      <c r="B13" s="254"/>
      <c r="C13" s="255"/>
      <c r="D13" s="4"/>
      <c r="E13" s="31" t="s">
        <v>9</v>
      </c>
      <c r="F13" s="148"/>
    </row>
    <row r="14" spans="1:11" ht="6" customHeight="1" x14ac:dyDescent="0.25">
      <c r="B14" s="4"/>
      <c r="C14" s="4"/>
      <c r="D14" s="4"/>
    </row>
    <row r="15" spans="1:11" x14ac:dyDescent="0.25">
      <c r="A15" s="32" t="s">
        <v>11</v>
      </c>
      <c r="B15" s="137"/>
      <c r="C15" s="32" t="s">
        <v>12</v>
      </c>
      <c r="E15" s="37" t="s">
        <v>13</v>
      </c>
    </row>
    <row r="16" spans="1:11" x14ac:dyDescent="0.25">
      <c r="A16" s="33"/>
      <c r="B16" s="138"/>
      <c r="C16" s="31" t="s">
        <v>14</v>
      </c>
    </row>
    <row r="17" spans="1:12" x14ac:dyDescent="0.25">
      <c r="A17" s="33"/>
      <c r="B17" s="139"/>
      <c r="C17" s="45" t="s">
        <v>15</v>
      </c>
      <c r="D17" s="5"/>
    </row>
    <row r="18" spans="1:12" x14ac:dyDescent="0.25">
      <c r="A18" s="34"/>
      <c r="B18" s="35">
        <f>SUM(B15:B17)</f>
        <v>0</v>
      </c>
      <c r="C18" s="36" t="s">
        <v>16</v>
      </c>
      <c r="L18" s="112"/>
    </row>
    <row r="19" spans="1:12" ht="7.5" customHeight="1" x14ac:dyDescent="0.25">
      <c r="B19" s="6"/>
    </row>
    <row r="20" spans="1:12" ht="20.25" customHeight="1" x14ac:dyDescent="0.25">
      <c r="A20" s="208" t="s">
        <v>181</v>
      </c>
      <c r="B20" s="209"/>
      <c r="C20" s="208"/>
      <c r="D20" s="208"/>
      <c r="E20" s="208"/>
      <c r="F20" s="208"/>
      <c r="G20" s="208"/>
      <c r="H20" s="208"/>
      <c r="I20" s="208"/>
      <c r="J20" s="210"/>
      <c r="K20" s="210"/>
    </row>
    <row r="21" spans="1:12" ht="6.75" customHeight="1" x14ac:dyDescent="0.25">
      <c r="B21" s="6"/>
    </row>
    <row r="22" spans="1:12" x14ac:dyDescent="0.25">
      <c r="A22" s="1" t="s">
        <v>17</v>
      </c>
      <c r="B22" s="171"/>
      <c r="E22" s="1" t="s">
        <v>18</v>
      </c>
      <c r="F22" s="172"/>
    </row>
    <row r="23" spans="1:12" x14ac:dyDescent="0.25">
      <c r="A23" s="1" t="s">
        <v>20</v>
      </c>
      <c r="B23" s="6"/>
      <c r="E23" s="172"/>
      <c r="F23" s="1" t="s">
        <v>22</v>
      </c>
      <c r="G23" s="172"/>
      <c r="I23" s="207" t="str">
        <f>IF(E23="Yes","Complete M&amp;P tabs once approved","")</f>
        <v/>
      </c>
    </row>
    <row r="24" spans="1:12" ht="10.5" customHeight="1" x14ac:dyDescent="0.25">
      <c r="B24" s="6"/>
    </row>
    <row r="25" spans="1:12" ht="17.25" customHeight="1" x14ac:dyDescent="0.25">
      <c r="A25" s="31" t="s">
        <v>23</v>
      </c>
      <c r="B25" s="38"/>
      <c r="C25" s="46" t="s">
        <v>24</v>
      </c>
      <c r="E25" s="31" t="s">
        <v>25</v>
      </c>
      <c r="F25" s="38"/>
      <c r="G25" s="46" t="s">
        <v>26</v>
      </c>
      <c r="H25" s="46"/>
      <c r="I25" s="47" t="s">
        <v>27</v>
      </c>
      <c r="K25" s="47" t="s">
        <v>16</v>
      </c>
    </row>
    <row r="26" spans="1:12" ht="5.25" customHeight="1" x14ac:dyDescent="0.25">
      <c r="A26" s="8"/>
      <c r="B26" s="115"/>
      <c r="C26" s="46"/>
      <c r="E26" s="9"/>
      <c r="F26" s="116"/>
      <c r="G26" s="46"/>
      <c r="H26" s="46"/>
      <c r="I26" s="46"/>
      <c r="K26" s="46"/>
    </row>
    <row r="27" spans="1:12" x14ac:dyDescent="0.25">
      <c r="A27" s="8" t="s">
        <v>28</v>
      </c>
      <c r="B27" s="9"/>
      <c r="C27" s="9"/>
      <c r="D27" s="9"/>
      <c r="E27" s="9"/>
      <c r="F27" s="10"/>
      <c r="G27" s="238">
        <f>(B25+F25)*B15</f>
        <v>0</v>
      </c>
      <c r="H27" s="237" t="s">
        <v>29</v>
      </c>
      <c r="I27" s="238">
        <f>(B25+F25)*B16</f>
        <v>0</v>
      </c>
      <c r="J27" s="237"/>
      <c r="K27" s="238">
        <f>G27+I27</f>
        <v>0</v>
      </c>
    </row>
    <row r="28" spans="1:12" ht="26.25" customHeight="1" x14ac:dyDescent="0.25">
      <c r="A28" s="262" t="s">
        <v>30</v>
      </c>
      <c r="B28" s="263"/>
      <c r="C28" s="263"/>
      <c r="D28" s="263"/>
      <c r="E28" s="263"/>
      <c r="F28" s="264"/>
      <c r="G28" s="239"/>
      <c r="H28" s="237"/>
      <c r="I28" s="239"/>
      <c r="J28" s="237"/>
      <c r="K28" s="239"/>
    </row>
    <row r="29" spans="1:12" ht="3.75" customHeight="1" x14ac:dyDescent="0.25">
      <c r="H29" s="48"/>
      <c r="J29" s="48"/>
      <c r="K29" s="1"/>
    </row>
    <row r="30" spans="1:12" x14ac:dyDescent="0.25">
      <c r="A30" s="14" t="s">
        <v>31</v>
      </c>
      <c r="B30" s="11"/>
      <c r="C30" s="12"/>
      <c r="D30" s="12"/>
      <c r="E30" s="12"/>
      <c r="F30" s="13"/>
      <c r="G30" s="29">
        <f>G27/9</f>
        <v>0</v>
      </c>
      <c r="H30" s="48" t="s">
        <v>32</v>
      </c>
      <c r="I30" s="29">
        <f>I27/9</f>
        <v>0</v>
      </c>
      <c r="J30" s="48"/>
      <c r="K30" s="29">
        <f>K27/9</f>
        <v>0</v>
      </c>
      <c r="L30" s="120"/>
    </row>
    <row r="31" spans="1:12" ht="11.25" customHeight="1" x14ac:dyDescent="0.25">
      <c r="H31" s="48"/>
      <c r="J31" s="48"/>
      <c r="K31" s="1"/>
    </row>
    <row r="32" spans="1:12" x14ac:dyDescent="0.25">
      <c r="A32" s="8" t="s">
        <v>33</v>
      </c>
      <c r="B32" s="9"/>
      <c r="C32" s="9"/>
      <c r="D32" s="9"/>
      <c r="E32" s="9"/>
      <c r="F32" s="10"/>
      <c r="G32" s="252"/>
      <c r="H32" s="237" t="s">
        <v>34</v>
      </c>
      <c r="I32" s="240"/>
      <c r="J32" s="237"/>
      <c r="K32" s="240"/>
      <c r="L32" s="94"/>
    </row>
    <row r="33" spans="1:12" ht="15.75" customHeight="1" x14ac:dyDescent="0.25">
      <c r="A33" s="262" t="s">
        <v>35</v>
      </c>
      <c r="B33" s="263"/>
      <c r="C33" s="263"/>
      <c r="D33" s="263"/>
      <c r="E33" s="263"/>
      <c r="F33" s="264"/>
      <c r="G33" s="253"/>
      <c r="H33" s="237"/>
      <c r="I33" s="241"/>
      <c r="J33" s="237"/>
      <c r="K33" s="241"/>
    </row>
    <row r="34" spans="1:12" ht="4.5" customHeight="1" x14ac:dyDescent="0.25">
      <c r="H34" s="48"/>
      <c r="J34" s="48"/>
      <c r="K34" s="1"/>
    </row>
    <row r="35" spans="1:12" x14ac:dyDescent="0.25">
      <c r="A35" s="14" t="s">
        <v>36</v>
      </c>
      <c r="B35" s="15"/>
      <c r="C35" s="15"/>
      <c r="D35" s="15"/>
      <c r="E35" s="15"/>
      <c r="F35" s="16"/>
      <c r="G35" s="17">
        <f>(G27*G32/100)</f>
        <v>0</v>
      </c>
      <c r="H35" s="48" t="s">
        <v>37</v>
      </c>
      <c r="I35" s="117"/>
      <c r="J35" s="48"/>
      <c r="K35" s="17">
        <f>G35+I35</f>
        <v>0</v>
      </c>
      <c r="L35" s="112"/>
    </row>
    <row r="36" spans="1:12" ht="4.5" customHeight="1" x14ac:dyDescent="0.25">
      <c r="H36" s="48"/>
      <c r="J36" s="48"/>
      <c r="K36" s="1"/>
    </row>
    <row r="37" spans="1:12" x14ac:dyDescent="0.25">
      <c r="A37" s="23" t="s">
        <v>38</v>
      </c>
      <c r="B37" s="24"/>
      <c r="C37" s="24"/>
      <c r="D37" s="24"/>
      <c r="E37" s="24"/>
      <c r="F37" s="25"/>
      <c r="G37" s="250">
        <f>ROUNDUP(G27+G35,3)</f>
        <v>0</v>
      </c>
      <c r="H37" s="237" t="s">
        <v>39</v>
      </c>
      <c r="I37" s="250">
        <f>(I27+I35)</f>
        <v>0</v>
      </c>
      <c r="J37" s="237"/>
      <c r="K37" s="238">
        <f>G37+I37</f>
        <v>0</v>
      </c>
      <c r="L37" s="95"/>
    </row>
    <row r="38" spans="1:12" ht="15" customHeight="1" x14ac:dyDescent="0.25">
      <c r="A38" s="256" t="s">
        <v>40</v>
      </c>
      <c r="B38" s="257"/>
      <c r="C38" s="257"/>
      <c r="D38" s="257"/>
      <c r="E38" s="257"/>
      <c r="F38" s="258"/>
      <c r="G38" s="251"/>
      <c r="H38" s="237"/>
      <c r="I38" s="251"/>
      <c r="J38" s="237"/>
      <c r="K38" s="239"/>
      <c r="L38" s="95"/>
    </row>
    <row r="39" spans="1:12" ht="7.5" customHeight="1" x14ac:dyDescent="0.25">
      <c r="H39" s="48"/>
      <c r="J39" s="48"/>
      <c r="K39" s="1"/>
    </row>
    <row r="40" spans="1:12" x14ac:dyDescent="0.25">
      <c r="A40" s="268" t="s">
        <v>41</v>
      </c>
      <c r="B40" s="269"/>
      <c r="C40" s="269"/>
      <c r="D40" s="269"/>
      <c r="E40" s="269"/>
      <c r="F40" s="270"/>
      <c r="G40" s="242">
        <f>G37/9</f>
        <v>0</v>
      </c>
      <c r="H40" s="237" t="s">
        <v>42</v>
      </c>
      <c r="I40" s="248"/>
      <c r="J40" s="237"/>
      <c r="K40" s="242">
        <f>G40+I40</f>
        <v>0</v>
      </c>
    </row>
    <row r="41" spans="1:12" ht="16.5" customHeight="1" x14ac:dyDescent="0.25">
      <c r="A41" s="262" t="s">
        <v>43</v>
      </c>
      <c r="B41" s="263"/>
      <c r="C41" s="263"/>
      <c r="D41" s="263"/>
      <c r="E41" s="263"/>
      <c r="F41" s="264"/>
      <c r="G41" s="243"/>
      <c r="H41" s="237"/>
      <c r="I41" s="249"/>
      <c r="J41" s="237"/>
      <c r="K41" s="243"/>
    </row>
    <row r="42" spans="1:12" ht="6" customHeight="1" x14ac:dyDescent="0.25">
      <c r="A42" s="3"/>
      <c r="B42" s="3"/>
      <c r="C42" s="3"/>
      <c r="D42" s="3"/>
      <c r="E42" s="3"/>
      <c r="F42" s="3"/>
      <c r="H42" s="48"/>
      <c r="J42" s="48"/>
      <c r="K42" s="1"/>
    </row>
    <row r="43" spans="1:12" ht="16.5" customHeight="1" x14ac:dyDescent="0.25">
      <c r="A43" s="265" t="s">
        <v>44</v>
      </c>
      <c r="B43" s="266"/>
      <c r="C43" s="266"/>
      <c r="D43" s="266"/>
      <c r="E43" s="266"/>
      <c r="F43" s="267"/>
      <c r="G43" s="244">
        <v>3</v>
      </c>
      <c r="H43" s="237" t="s">
        <v>45</v>
      </c>
      <c r="I43" s="244">
        <v>3</v>
      </c>
      <c r="J43" s="237"/>
      <c r="K43" s="244">
        <v>3</v>
      </c>
    </row>
    <row r="44" spans="1:12" ht="15.75" customHeight="1" x14ac:dyDescent="0.25">
      <c r="A44" s="262" t="s">
        <v>46</v>
      </c>
      <c r="B44" s="263"/>
      <c r="C44" s="263"/>
      <c r="D44" s="263"/>
      <c r="E44" s="263"/>
      <c r="F44" s="264"/>
      <c r="G44" s="245"/>
      <c r="H44" s="237"/>
      <c r="I44" s="245"/>
      <c r="J44" s="237"/>
      <c r="K44" s="245"/>
    </row>
    <row r="45" spans="1:12" ht="5.25" customHeight="1" x14ac:dyDescent="0.25">
      <c r="A45" s="3"/>
      <c r="B45" s="3"/>
      <c r="C45" s="3"/>
      <c r="D45" s="3"/>
      <c r="E45" s="3"/>
      <c r="F45" s="3"/>
      <c r="H45" s="48"/>
      <c r="J45" s="48"/>
      <c r="K45" s="1"/>
    </row>
    <row r="46" spans="1:12" x14ac:dyDescent="0.25">
      <c r="A46" s="23" t="s">
        <v>47</v>
      </c>
      <c r="B46" s="24"/>
      <c r="C46" s="24"/>
      <c r="D46" s="24"/>
      <c r="E46" s="24"/>
      <c r="F46" s="25"/>
      <c r="G46" s="238">
        <f>G40*G43</f>
        <v>0</v>
      </c>
      <c r="H46" s="237" t="s">
        <v>48</v>
      </c>
      <c r="I46" s="238">
        <f>I30*I43</f>
        <v>0</v>
      </c>
      <c r="J46" s="237"/>
      <c r="K46" s="238">
        <f>G46+I46</f>
        <v>0</v>
      </c>
    </row>
    <row r="47" spans="1:12" ht="15.75" customHeight="1" x14ac:dyDescent="0.25">
      <c r="A47" s="256" t="s">
        <v>49</v>
      </c>
      <c r="B47" s="257"/>
      <c r="C47" s="257"/>
      <c r="D47" s="257"/>
      <c r="E47" s="257"/>
      <c r="F47" s="258"/>
      <c r="G47" s="239"/>
      <c r="H47" s="237"/>
      <c r="I47" s="239"/>
      <c r="J47" s="237"/>
      <c r="K47" s="239"/>
    </row>
    <row r="48" spans="1:12" ht="4.5" customHeight="1" x14ac:dyDescent="0.25">
      <c r="A48" s="3"/>
      <c r="B48" s="3"/>
      <c r="C48" s="3"/>
      <c r="D48" s="3"/>
      <c r="E48" s="3"/>
      <c r="F48" s="3"/>
      <c r="H48" s="48"/>
      <c r="J48" s="48"/>
      <c r="K48" s="1"/>
    </row>
    <row r="49" spans="1:11" x14ac:dyDescent="0.25">
      <c r="A49" s="8" t="s">
        <v>50</v>
      </c>
      <c r="B49" s="18"/>
      <c r="C49" s="18"/>
      <c r="D49" s="18"/>
      <c r="E49" s="18"/>
      <c r="F49" s="19"/>
      <c r="G49" s="238">
        <f>(G40*G43)-(G30*G43)</f>
        <v>0</v>
      </c>
      <c r="H49" s="237" t="s">
        <v>51</v>
      </c>
      <c r="I49" s="246"/>
      <c r="J49" s="237"/>
      <c r="K49" s="238">
        <f>G49+I49</f>
        <v>0</v>
      </c>
    </row>
    <row r="50" spans="1:11" x14ac:dyDescent="0.25">
      <c r="A50" s="20" t="s">
        <v>52</v>
      </c>
      <c r="B50" s="21"/>
      <c r="C50" s="21"/>
      <c r="D50" s="21"/>
      <c r="E50" s="21"/>
      <c r="F50" s="22"/>
      <c r="G50" s="239"/>
      <c r="H50" s="237"/>
      <c r="I50" s="247"/>
      <c r="J50" s="237"/>
      <c r="K50" s="239"/>
    </row>
    <row r="51" spans="1:11" ht="8.25" customHeight="1" x14ac:dyDescent="0.25">
      <c r="A51" s="3"/>
      <c r="B51" s="3"/>
      <c r="C51" s="3"/>
      <c r="D51" s="3"/>
      <c r="E51" s="3"/>
      <c r="F51" s="3"/>
      <c r="H51" s="48"/>
      <c r="J51" s="48"/>
      <c r="K51" s="1"/>
    </row>
    <row r="52" spans="1:11" x14ac:dyDescent="0.25">
      <c r="A52" s="23" t="s">
        <v>53</v>
      </c>
      <c r="B52" s="24"/>
      <c r="C52" s="24"/>
      <c r="D52" s="24"/>
      <c r="E52" s="24"/>
      <c r="F52" s="25"/>
      <c r="G52" s="238">
        <f>G37+G46</f>
        <v>0</v>
      </c>
      <c r="H52" s="237" t="s">
        <v>54</v>
      </c>
      <c r="I52" s="238">
        <f>I37+I46</f>
        <v>0</v>
      </c>
      <c r="J52" s="237"/>
      <c r="K52" s="238">
        <f>G52+I52</f>
        <v>0</v>
      </c>
    </row>
    <row r="53" spans="1:11" x14ac:dyDescent="0.25">
      <c r="A53" s="26" t="s">
        <v>55</v>
      </c>
      <c r="B53" s="27"/>
      <c r="C53" s="27"/>
      <c r="D53" s="27"/>
      <c r="E53" s="27"/>
      <c r="F53" s="28"/>
      <c r="G53" s="239"/>
      <c r="H53" s="237"/>
      <c r="I53" s="239"/>
      <c r="J53" s="237"/>
      <c r="K53" s="239"/>
    </row>
    <row r="54" spans="1:11" x14ac:dyDescent="0.25">
      <c r="J54" s="48"/>
      <c r="K54" s="48"/>
    </row>
    <row r="55" spans="1:11" x14ac:dyDescent="0.25">
      <c r="A55" s="1" t="s">
        <v>56</v>
      </c>
      <c r="C55" s="118">
        <f>(G35*0.375)+(G49*0.102)</f>
        <v>0</v>
      </c>
      <c r="D55" s="49" t="s">
        <v>57</v>
      </c>
      <c r="F55" s="7"/>
      <c r="I55" s="94" t="s">
        <v>58</v>
      </c>
      <c r="J55" s="94"/>
      <c r="K55" s="119">
        <f>(G35*(0.375)+G46*(0.102)+(I35*(0.375)+(I46*(0.102))))</f>
        <v>0</v>
      </c>
    </row>
    <row r="56" spans="1:11" x14ac:dyDescent="0.25">
      <c r="A56" s="2" t="s">
        <v>222</v>
      </c>
      <c r="I56" s="46" t="s">
        <v>59</v>
      </c>
      <c r="J56" s="1"/>
      <c r="K56" s="1"/>
    </row>
    <row r="57" spans="1:11" x14ac:dyDescent="0.25">
      <c r="J57" s="1"/>
      <c r="K57" s="1"/>
    </row>
    <row r="58" spans="1:11" x14ac:dyDescent="0.25">
      <c r="A58" s="1" t="s">
        <v>60</v>
      </c>
      <c r="E58" s="30">
        <f>G35+G49+C55</f>
        <v>0</v>
      </c>
      <c r="F58" s="37" t="s">
        <v>61</v>
      </c>
      <c r="I58" s="7" t="s">
        <v>62</v>
      </c>
      <c r="J58" s="1"/>
      <c r="K58" s="119">
        <f>G35+I35+G46+I46+K55</f>
        <v>0</v>
      </c>
    </row>
    <row r="59" spans="1:11" x14ac:dyDescent="0.25">
      <c r="A59" s="2" t="s">
        <v>179</v>
      </c>
      <c r="I59" s="46" t="s">
        <v>63</v>
      </c>
      <c r="J59" s="1"/>
      <c r="K59" s="1"/>
    </row>
    <row r="61" spans="1:11" x14ac:dyDescent="0.25">
      <c r="A61" s="1" t="s">
        <v>219</v>
      </c>
      <c r="B61" s="2" t="s">
        <v>220</v>
      </c>
      <c r="C61" s="2"/>
      <c r="D61" s="2"/>
      <c r="E61" s="2"/>
      <c r="F61" s="2"/>
    </row>
    <row r="62" spans="1:11" x14ac:dyDescent="0.25">
      <c r="A62" s="1" t="s">
        <v>218</v>
      </c>
      <c r="B62" s="236" t="e">
        <f>G35/B15</f>
        <v>#DIV/0!</v>
      </c>
    </row>
  </sheetData>
  <mergeCells count="52">
    <mergeCell ref="B9:C9"/>
    <mergeCell ref="B11:C11"/>
    <mergeCell ref="B13:C13"/>
    <mergeCell ref="A47:F47"/>
    <mergeCell ref="A3:G3"/>
    <mergeCell ref="G46:G47"/>
    <mergeCell ref="A28:F28"/>
    <mergeCell ref="A33:F33"/>
    <mergeCell ref="A38:F38"/>
    <mergeCell ref="A41:F41"/>
    <mergeCell ref="A44:F44"/>
    <mergeCell ref="A43:F43"/>
    <mergeCell ref="A40:F40"/>
    <mergeCell ref="J49:J50"/>
    <mergeCell ref="J52:J53"/>
    <mergeCell ref="J27:J28"/>
    <mergeCell ref="J32:J33"/>
    <mergeCell ref="J37:J38"/>
    <mergeCell ref="J40:J41"/>
    <mergeCell ref="J43:J44"/>
    <mergeCell ref="J46:J47"/>
    <mergeCell ref="G49:G50"/>
    <mergeCell ref="G52:G53"/>
    <mergeCell ref="G27:G28"/>
    <mergeCell ref="G32:G33"/>
    <mergeCell ref="G37:G38"/>
    <mergeCell ref="G40:G41"/>
    <mergeCell ref="G43:G44"/>
    <mergeCell ref="I27:I28"/>
    <mergeCell ref="I32:I33"/>
    <mergeCell ref="I52:I53"/>
    <mergeCell ref="I49:I50"/>
    <mergeCell ref="I46:I47"/>
    <mergeCell ref="I43:I44"/>
    <mergeCell ref="I40:I41"/>
    <mergeCell ref="I37:I38"/>
    <mergeCell ref="H46:H47"/>
    <mergeCell ref="H49:H50"/>
    <mergeCell ref="H52:H53"/>
    <mergeCell ref="K27:K28"/>
    <mergeCell ref="K32:K33"/>
    <mergeCell ref="K37:K38"/>
    <mergeCell ref="K40:K41"/>
    <mergeCell ref="K43:K44"/>
    <mergeCell ref="K46:K47"/>
    <mergeCell ref="K49:K50"/>
    <mergeCell ref="K52:K53"/>
    <mergeCell ref="H27:H28"/>
    <mergeCell ref="H32:H33"/>
    <mergeCell ref="H37:H38"/>
    <mergeCell ref="H40:H41"/>
    <mergeCell ref="H43:H44"/>
  </mergeCells>
  <pageMargins left="0.45" right="0.45" top="0.5" bottom="0.5" header="0.3" footer="0.3"/>
  <pageSetup scale="10" orientation="portrait" r:id="rId1"/>
  <rowBreaks count="1" manualBreakCount="1">
    <brk id="60"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Sheet2!$I$1:$I$6</xm:f>
          </x14:formula1>
          <xm:sqref>F22 G23:H23</xm:sqref>
        </x14:dataValidation>
        <x14:dataValidation type="list" allowBlank="1" showInputMessage="1" showErrorMessage="1" xr:uid="{00000000-0002-0000-0000-000001000000}">
          <x14:formula1>
            <xm:f>Sheet2!$K$1:$K$2</xm:f>
          </x14:formula1>
          <xm:sqref>E23</xm:sqref>
        </x14:dataValidation>
        <x14:dataValidation type="list" allowBlank="1" showInputMessage="1" showErrorMessage="1" xr:uid="{00000000-0002-0000-0000-000002000000}">
          <x14:formula1>
            <xm:f>Sheet2!$G$13:$G$15</xm:f>
          </x14:formula1>
          <xm:sqref>B13:C13</xm:sqref>
        </x14:dataValidation>
        <x14:dataValidation type="list" allowBlank="1" showInputMessage="1" showErrorMessage="1" xr:uid="{00000000-0002-0000-0000-000003000000}">
          <x14:formula1>
            <xm:f>Sheet2!$H$13:$H$22</xm:f>
          </x14:formula1>
          <xm:sqref>F13</xm:sqref>
        </x14:dataValidation>
        <x14:dataValidation type="list" allowBlank="1" showInputMessage="1" showErrorMessage="1" xr:uid="{00000000-0002-0000-0000-000004000000}">
          <x14:formula1>
            <xm:f>Sheet2!$D$1:$D$11</xm:f>
          </x14:formula1>
          <xm:sqref>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D78"/>
  <sheetViews>
    <sheetView zoomScale="80" zoomScaleNormal="80" workbookViewId="0">
      <selection activeCell="F49" sqref="F49"/>
    </sheetView>
  </sheetViews>
  <sheetFormatPr defaultRowHeight="15" x14ac:dyDescent="0.25"/>
  <cols>
    <col min="1" max="1" width="26.7109375" customWidth="1"/>
    <col min="2" max="2" width="12.5703125" customWidth="1"/>
    <col min="3" max="3" width="12.140625" customWidth="1"/>
    <col min="4" max="4" width="9.7109375" customWidth="1"/>
    <col min="5" max="5" width="13.28515625" customWidth="1"/>
    <col min="6" max="6" width="22.42578125" customWidth="1"/>
    <col min="7" max="7" width="13.5703125" customWidth="1"/>
    <col min="8" max="8" width="10.7109375" customWidth="1"/>
    <col min="9" max="9" width="11.42578125" customWidth="1"/>
    <col min="10" max="10" width="12.28515625" customWidth="1"/>
    <col min="11" max="11" width="10.28515625" customWidth="1"/>
    <col min="12" max="12" width="14" customWidth="1"/>
    <col min="13" max="13" width="10.7109375" customWidth="1"/>
    <col min="14" max="14" width="13.28515625" customWidth="1"/>
    <col min="15" max="16" width="11.7109375" customWidth="1"/>
    <col min="17" max="17" width="12.7109375" customWidth="1"/>
    <col min="25" max="25" width="13" customWidth="1"/>
    <col min="26" max="26" width="21.7109375" customWidth="1"/>
    <col min="27" max="27" width="13.28515625" customWidth="1"/>
  </cols>
  <sheetData>
    <row r="1" spans="1:15" x14ac:dyDescent="0.25">
      <c r="A1" s="271" t="s">
        <v>202</v>
      </c>
      <c r="B1" s="271"/>
      <c r="C1" s="271"/>
      <c r="D1" s="271"/>
      <c r="E1" s="271"/>
      <c r="F1" s="271"/>
      <c r="G1" s="271"/>
      <c r="H1" s="271"/>
      <c r="I1" s="271"/>
      <c r="J1" s="271"/>
      <c r="K1" s="271"/>
      <c r="L1" s="271"/>
      <c r="M1" s="63"/>
      <c r="O1" s="46" t="str">
        <f>'Form B Side 1-AY'!I1</f>
        <v>Updated: 3/06/26</v>
      </c>
    </row>
    <row r="2" spans="1:15" x14ac:dyDescent="0.25">
      <c r="A2" s="271" t="s">
        <v>64</v>
      </c>
      <c r="B2" s="271"/>
      <c r="C2" s="271"/>
      <c r="D2" s="271"/>
      <c r="E2" s="271"/>
      <c r="F2" s="271"/>
      <c r="G2" s="271"/>
      <c r="H2" s="271"/>
      <c r="I2" s="271"/>
      <c r="J2" s="271"/>
      <c r="K2" s="271"/>
      <c r="L2" s="271"/>
      <c r="M2" s="63"/>
      <c r="O2" s="194"/>
    </row>
    <row r="3" spans="1:15" ht="15.75" x14ac:dyDescent="0.25">
      <c r="A3" s="14" t="s">
        <v>4</v>
      </c>
      <c r="B3" s="272">
        <f>'Form B Side 1-AY'!B9:C9</f>
        <v>0</v>
      </c>
      <c r="C3" s="273"/>
      <c r="D3" s="4"/>
      <c r="E3" s="14" t="s">
        <v>5</v>
      </c>
      <c r="F3" s="15"/>
      <c r="G3" s="51"/>
      <c r="H3" s="274">
        <f>'Form B Side 1-AY'!G9</f>
        <v>0</v>
      </c>
      <c r="I3" s="275"/>
    </row>
    <row r="4" spans="1:15" ht="15.75" x14ac:dyDescent="0.25">
      <c r="A4" s="1"/>
      <c r="B4" s="4"/>
      <c r="C4" s="4"/>
      <c r="D4" s="4"/>
      <c r="E4" s="1"/>
      <c r="F4" s="1"/>
      <c r="G4" s="1"/>
    </row>
    <row r="5" spans="1:15" ht="15.75" x14ac:dyDescent="0.25">
      <c r="A5" s="31" t="s">
        <v>6</v>
      </c>
      <c r="B5" s="272" t="str">
        <f>'Form B Side 1-AY'!B11:C11</f>
        <v>CNAS</v>
      </c>
      <c r="C5" s="273"/>
      <c r="D5" s="4"/>
      <c r="E5" s="14" t="s">
        <v>7</v>
      </c>
      <c r="F5" s="16"/>
      <c r="G5" s="51"/>
      <c r="H5" s="272">
        <f>'Form B Side 1-AY'!G11</f>
        <v>0</v>
      </c>
      <c r="I5" s="273"/>
    </row>
    <row r="6" spans="1:15" ht="13.5" customHeight="1" x14ac:dyDescent="0.25"/>
    <row r="7" spans="1:15" ht="45" x14ac:dyDescent="0.25">
      <c r="A7" s="70"/>
      <c r="B7" s="71"/>
      <c r="C7" s="72" t="s">
        <v>65</v>
      </c>
      <c r="D7" s="71" t="s">
        <v>66</v>
      </c>
      <c r="E7" s="72" t="s">
        <v>67</v>
      </c>
      <c r="F7" s="72" t="s">
        <v>68</v>
      </c>
      <c r="G7" s="73" t="s">
        <v>69</v>
      </c>
      <c r="H7" s="74" t="s">
        <v>16</v>
      </c>
      <c r="J7" s="161" t="s">
        <v>148</v>
      </c>
    </row>
    <row r="8" spans="1:15" x14ac:dyDescent="0.25">
      <c r="A8" s="66" t="s">
        <v>70</v>
      </c>
      <c r="C8" s="131">
        <f>'Form B Side 1-AY'!G27</f>
        <v>0</v>
      </c>
      <c r="D8" s="131">
        <f>'Form B Side 1-AY'!I27</f>
        <v>0</v>
      </c>
      <c r="E8" s="69">
        <v>0.375</v>
      </c>
      <c r="F8" s="69">
        <v>0.45400000000000001</v>
      </c>
      <c r="G8" s="140">
        <f>(C8*E8)+(D8*F8)</f>
        <v>0</v>
      </c>
      <c r="H8" s="141">
        <f>C8+D8+G8</f>
        <v>0</v>
      </c>
      <c r="J8" s="162"/>
    </row>
    <row r="9" spans="1:15" x14ac:dyDescent="0.25">
      <c r="A9" s="66" t="s">
        <v>71</v>
      </c>
      <c r="C9" s="133">
        <f>'Form B Side 1-AY'!G30*3</f>
        <v>0</v>
      </c>
      <c r="D9" s="133">
        <f>'Form B Side 1-AY'!I30*3</f>
        <v>0</v>
      </c>
      <c r="E9" s="69">
        <v>0.10199999999999999</v>
      </c>
      <c r="F9" s="69">
        <v>0.10199999999999999</v>
      </c>
      <c r="G9" s="140">
        <f>(C9*E9)+(D9*F9)</f>
        <v>0</v>
      </c>
      <c r="H9" s="141">
        <f>C9+D9+G9</f>
        <v>0</v>
      </c>
      <c r="J9" s="163">
        <f>(C9+D9)/3</f>
        <v>0</v>
      </c>
    </row>
    <row r="10" spans="1:15" x14ac:dyDescent="0.25">
      <c r="A10" s="75" t="s">
        <v>72</v>
      </c>
      <c r="B10" s="76"/>
      <c r="C10" s="146">
        <f>C8+C9</f>
        <v>0</v>
      </c>
      <c r="D10" s="146">
        <f>D8+D9</f>
        <v>0</v>
      </c>
      <c r="E10" s="77"/>
      <c r="F10" s="69"/>
      <c r="G10" s="142">
        <f>G8+G9</f>
        <v>0</v>
      </c>
      <c r="H10" s="143">
        <f>H8+H9</f>
        <v>0</v>
      </c>
      <c r="J10" s="162"/>
    </row>
    <row r="11" spans="1:15" ht="6.75" customHeight="1" x14ac:dyDescent="0.25">
      <c r="A11" s="66"/>
      <c r="E11" s="69"/>
      <c r="F11" s="69"/>
      <c r="H11" s="67"/>
      <c r="J11" s="162"/>
    </row>
    <row r="12" spans="1:15" x14ac:dyDescent="0.25">
      <c r="A12" s="66" t="s">
        <v>206</v>
      </c>
      <c r="C12" s="131">
        <f>'Form B Side 1-AY'!G35</f>
        <v>0</v>
      </c>
      <c r="D12" s="131">
        <f>'Form B Side 1-AY'!I35</f>
        <v>0</v>
      </c>
      <c r="E12" s="69">
        <v>0.375</v>
      </c>
      <c r="F12" s="69">
        <v>0.45400000000000001</v>
      </c>
      <c r="G12" s="140">
        <f>(C12*E12)+(D12*F12)</f>
        <v>0</v>
      </c>
      <c r="H12" s="141">
        <f>C12+D12+G12</f>
        <v>0</v>
      </c>
      <c r="J12" s="162"/>
    </row>
    <row r="13" spans="1:15" x14ac:dyDescent="0.25">
      <c r="A13" s="66" t="s">
        <v>207</v>
      </c>
      <c r="C13" s="133">
        <f>'Form B Side 1-AY'!G49</f>
        <v>0</v>
      </c>
      <c r="D13" s="133">
        <f>'Form B Side 1-AY'!I49</f>
        <v>0</v>
      </c>
      <c r="E13" s="69">
        <v>0.10199999999999999</v>
      </c>
      <c r="F13" s="69">
        <v>0.10199999999999999</v>
      </c>
      <c r="G13" s="140">
        <f>(C13*E13)+(D13*F13)</f>
        <v>0</v>
      </c>
      <c r="H13" s="141">
        <f>C13+D13+G13</f>
        <v>0</v>
      </c>
      <c r="J13" s="163">
        <f>C13/3</f>
        <v>0</v>
      </c>
    </row>
    <row r="14" spans="1:15" x14ac:dyDescent="0.25">
      <c r="A14" s="75" t="s">
        <v>73</v>
      </c>
      <c r="B14" s="76"/>
      <c r="C14" s="144">
        <f>C12+C13</f>
        <v>0</v>
      </c>
      <c r="D14" s="144">
        <f>D12+D13</f>
        <v>0</v>
      </c>
      <c r="E14" s="77"/>
      <c r="F14" s="77"/>
      <c r="G14" s="144">
        <f>G12+G13</f>
        <v>0</v>
      </c>
      <c r="H14" s="145">
        <f>H12+H13</f>
        <v>0</v>
      </c>
      <c r="J14" s="162"/>
    </row>
    <row r="15" spans="1:15" x14ac:dyDescent="0.25">
      <c r="A15" s="78" t="s">
        <v>74</v>
      </c>
      <c r="B15" s="79"/>
      <c r="C15" s="80">
        <f>C10+C14</f>
        <v>0</v>
      </c>
      <c r="D15" s="80">
        <f>D10+D14</f>
        <v>0</v>
      </c>
      <c r="E15" s="81"/>
      <c r="F15" s="81"/>
      <c r="G15" s="80">
        <f>G10+G14</f>
        <v>0</v>
      </c>
      <c r="H15" s="82">
        <f>ROUND(H10+H14,0)</f>
        <v>0</v>
      </c>
      <c r="I15" s="90"/>
      <c r="J15" s="164">
        <f>SUM(J8:J14)</f>
        <v>0</v>
      </c>
    </row>
    <row r="16" spans="1:15" x14ac:dyDescent="0.25">
      <c r="C16" s="90"/>
      <c r="K16" s="90"/>
    </row>
    <row r="17" spans="1:28" x14ac:dyDescent="0.25">
      <c r="A17" s="225" t="s">
        <v>75</v>
      </c>
      <c r="B17" s="226"/>
      <c r="C17" s="226"/>
      <c r="D17" s="226"/>
      <c r="E17" s="226"/>
      <c r="F17" s="226"/>
      <c r="G17" s="226"/>
      <c r="H17" s="226"/>
      <c r="I17" s="226"/>
      <c r="J17" s="226"/>
      <c r="K17" s="226"/>
      <c r="L17" s="226"/>
      <c r="M17" s="226"/>
      <c r="N17" s="230"/>
      <c r="O17" s="60"/>
    </row>
    <row r="18" spans="1:28" ht="11.25" customHeight="1" x14ac:dyDescent="0.25">
      <c r="A18" s="121" t="s">
        <v>76</v>
      </c>
      <c r="B18" s="130">
        <f>C12+C8+D8+D12</f>
        <v>0</v>
      </c>
      <c r="C18" s="129" t="s">
        <v>210</v>
      </c>
      <c r="D18" s="60"/>
      <c r="E18" s="60"/>
      <c r="F18" s="60"/>
      <c r="G18" s="60"/>
      <c r="H18" s="60"/>
      <c r="I18" s="60"/>
      <c r="J18" s="60"/>
      <c r="K18" s="60">
        <v>0.375</v>
      </c>
      <c r="L18" s="60">
        <v>6.4999999999999997E-3</v>
      </c>
      <c r="M18" s="60">
        <v>1.95E-2</v>
      </c>
      <c r="N18" s="61"/>
      <c r="O18" s="60"/>
    </row>
    <row r="19" spans="1:28" x14ac:dyDescent="0.25">
      <c r="A19" s="227" t="s">
        <v>209</v>
      </c>
      <c r="B19" s="228"/>
      <c r="C19" s="228"/>
      <c r="D19" s="228"/>
      <c r="E19" s="228"/>
      <c r="F19" s="228"/>
      <c r="G19" s="228"/>
      <c r="H19" s="228"/>
      <c r="I19" s="228"/>
      <c r="J19" s="228"/>
      <c r="K19" s="228"/>
      <c r="L19" s="228"/>
      <c r="M19" s="228"/>
      <c r="N19" s="229"/>
      <c r="O19" s="60"/>
      <c r="S19" t="s">
        <v>188</v>
      </c>
    </row>
    <row r="20" spans="1:28" ht="30" x14ac:dyDescent="0.25">
      <c r="A20" s="62" t="s">
        <v>78</v>
      </c>
      <c r="B20" s="63" t="s">
        <v>79</v>
      </c>
      <c r="C20" s="63" t="s">
        <v>80</v>
      </c>
      <c r="D20" s="64" t="s">
        <v>182</v>
      </c>
      <c r="E20" s="64" t="s">
        <v>183</v>
      </c>
      <c r="F20" s="64" t="s">
        <v>184</v>
      </c>
      <c r="G20" s="64" t="s">
        <v>177</v>
      </c>
      <c r="H20" s="63" t="s">
        <v>82</v>
      </c>
      <c r="I20" s="63" t="s">
        <v>83</v>
      </c>
      <c r="J20" s="64" t="s">
        <v>84</v>
      </c>
      <c r="K20" s="64" t="s">
        <v>85</v>
      </c>
      <c r="L20" s="64" t="s">
        <v>86</v>
      </c>
      <c r="M20" s="64" t="s">
        <v>87</v>
      </c>
      <c r="N20" s="65" t="s">
        <v>88</v>
      </c>
      <c r="O20" s="64" t="s">
        <v>89</v>
      </c>
      <c r="P20" s="127" t="s">
        <v>90</v>
      </c>
      <c r="Q20" s="128" t="s">
        <v>91</v>
      </c>
      <c r="S20" s="64" t="s">
        <v>155</v>
      </c>
      <c r="T20" s="64" t="s">
        <v>156</v>
      </c>
      <c r="U20" s="64" t="s">
        <v>157</v>
      </c>
      <c r="V20" s="64" t="s">
        <v>79</v>
      </c>
      <c r="W20" s="64" t="s">
        <v>158</v>
      </c>
      <c r="X20" s="64" t="s">
        <v>182</v>
      </c>
      <c r="Y20" s="64" t="s">
        <v>183</v>
      </c>
      <c r="Z20" s="64" t="s">
        <v>184</v>
      </c>
      <c r="AA20" s="64" t="s">
        <v>159</v>
      </c>
    </row>
    <row r="21" spans="1:28" x14ac:dyDescent="0.25">
      <c r="A21" s="195" t="s">
        <v>92</v>
      </c>
      <c r="B21" s="196"/>
      <c r="C21" s="196">
        <v>19900</v>
      </c>
      <c r="D21" s="231" t="s">
        <v>196</v>
      </c>
      <c r="E21" s="219" t="s">
        <v>185</v>
      </c>
      <c r="F21" s="219" t="s">
        <v>186</v>
      </c>
      <c r="G21" s="196" t="s">
        <v>137</v>
      </c>
      <c r="H21" s="196" t="s">
        <v>94</v>
      </c>
      <c r="I21" s="196" t="s">
        <v>94</v>
      </c>
      <c r="J21" s="291">
        <f>C8</f>
        <v>0</v>
      </c>
      <c r="K21" s="292">
        <f t="shared" ref="K21:K28" si="0">J21*$K$18</f>
        <v>0</v>
      </c>
      <c r="L21" s="150">
        <f t="shared" ref="L21:L28" si="1">IF(A21="Base Salary General Funds",J21*$L$18,IF(A21="IR Base Summer Salary", J21*$L$18,IF(A21="OR Base Summer Salary",J21*$L$18,0)))</f>
        <v>0</v>
      </c>
      <c r="M21" s="150">
        <f>IF(A21="C&amp;G - Increment",0,J21*$M$18)</f>
        <v>0</v>
      </c>
      <c r="N21" s="293">
        <f>SUM(J21:M21)</f>
        <v>0</v>
      </c>
      <c r="O21" s="107"/>
      <c r="P21" s="86"/>
      <c r="Q21" s="123"/>
      <c r="S21" s="110"/>
      <c r="T21" s="110" t="s">
        <v>171</v>
      </c>
      <c r="U21" s="110">
        <f>(IF('Form B Side 1-AY'!$B$13="Assistant",500020,IF('Form B Side 1-AY'!$B$13="Associate",500010,500000)))</f>
        <v>500000</v>
      </c>
      <c r="V21" s="110">
        <f>B21</f>
        <v>0</v>
      </c>
      <c r="W21" s="110">
        <f>C21</f>
        <v>19900</v>
      </c>
      <c r="X21" s="110" t="str">
        <f>D21</f>
        <v>40-000</v>
      </c>
      <c r="Y21" s="221" t="str">
        <f>E21</f>
        <v>0000000000</v>
      </c>
      <c r="Z21" s="221" t="str">
        <f>F21</f>
        <v>0000000000-00000000</v>
      </c>
      <c r="AA21" s="177" t="e">
        <f>J21/($J$29-$J$22)</f>
        <v>#DIV/0!</v>
      </c>
    </row>
    <row r="22" spans="1:28" x14ac:dyDescent="0.25">
      <c r="A22" s="195" t="s">
        <v>92</v>
      </c>
      <c r="B22" s="196"/>
      <c r="C22" s="196">
        <v>19900</v>
      </c>
      <c r="D22" s="231" t="s">
        <v>197</v>
      </c>
      <c r="E22" s="219" t="s">
        <v>185</v>
      </c>
      <c r="F22" s="219" t="s">
        <v>186</v>
      </c>
      <c r="G22" s="196" t="s">
        <v>137</v>
      </c>
      <c r="H22" s="196" t="s">
        <v>94</v>
      </c>
      <c r="I22" s="196" t="s">
        <v>94</v>
      </c>
      <c r="J22" s="291">
        <f>D8</f>
        <v>0</v>
      </c>
      <c r="K22" s="292">
        <f>J22*$F$8</f>
        <v>0</v>
      </c>
      <c r="L22" s="150">
        <f t="shared" si="1"/>
        <v>0</v>
      </c>
      <c r="M22" s="150">
        <f t="shared" ref="M22:M28" si="2">IF(A22="C&amp;G - Increment",0,J22*$M$18)</f>
        <v>0</v>
      </c>
      <c r="N22" s="293">
        <f>SUM(J22:M22)</f>
        <v>0</v>
      </c>
      <c r="O22" s="107"/>
      <c r="P22" s="86"/>
      <c r="Q22" s="123"/>
      <c r="S22" s="110"/>
      <c r="T22" s="110" t="s">
        <v>171</v>
      </c>
      <c r="U22" s="110">
        <f>(IF('Form B Side 1-AY'!$B$13="Assistant",500020,IF('Form B Side 1-AY'!$B$13="Associate",500010,500000)))</f>
        <v>500000</v>
      </c>
      <c r="V22" s="110">
        <f t="shared" ref="V22:X28" si="3">B22</f>
        <v>0</v>
      </c>
      <c r="W22" s="110">
        <f t="shared" si="3"/>
        <v>19900</v>
      </c>
      <c r="X22" s="110" t="str">
        <f t="shared" si="3"/>
        <v>44-261</v>
      </c>
      <c r="Y22" s="221" t="str">
        <f t="shared" ref="Y22:Y28" si="4">E22</f>
        <v>0000000000</v>
      </c>
      <c r="Z22" s="221" t="str">
        <f t="shared" ref="Z22:Z28" si="5">F22</f>
        <v>0000000000-00000000</v>
      </c>
      <c r="AA22" s="177">
        <v>1</v>
      </c>
      <c r="AB22" t="s">
        <v>175</v>
      </c>
    </row>
    <row r="23" spans="1:28" x14ac:dyDescent="0.25">
      <c r="A23" s="197"/>
      <c r="B23" s="198"/>
      <c r="C23" s="198"/>
      <c r="D23" s="198"/>
      <c r="E23" s="220"/>
      <c r="F23" s="217"/>
      <c r="G23" s="198"/>
      <c r="H23" s="199"/>
      <c r="I23" s="199"/>
      <c r="J23" s="294"/>
      <c r="K23" s="292">
        <f t="shared" si="0"/>
        <v>0</v>
      </c>
      <c r="L23" s="150">
        <f t="shared" si="1"/>
        <v>0</v>
      </c>
      <c r="M23" s="150">
        <f t="shared" si="2"/>
        <v>0</v>
      </c>
      <c r="N23" s="293">
        <f t="shared" ref="N23:N28" si="6">SUM(J23:M23)</f>
        <v>0</v>
      </c>
      <c r="O23" s="96">
        <f>SUM(K23:M23)</f>
        <v>0</v>
      </c>
      <c r="P23" s="124">
        <v>0.57499999999999996</v>
      </c>
      <c r="Q23" s="125">
        <f>N23*P23</f>
        <v>0</v>
      </c>
      <c r="S23" s="76"/>
      <c r="T23" t="s">
        <v>171</v>
      </c>
      <c r="U23">
        <f>(IF('Form B Side 1-AY'!$B$13="Assistant",500020,IF('Form B Side 1-AY'!$B$13="Associate",500010,500000)))</f>
        <v>500000</v>
      </c>
      <c r="V23">
        <f t="shared" si="3"/>
        <v>0</v>
      </c>
      <c r="W23">
        <f t="shared" si="3"/>
        <v>0</v>
      </c>
      <c r="X23">
        <f t="shared" si="3"/>
        <v>0</v>
      </c>
      <c r="Y23" s="222">
        <f t="shared" si="4"/>
        <v>0</v>
      </c>
      <c r="Z23" s="222">
        <f t="shared" si="5"/>
        <v>0</v>
      </c>
      <c r="AA23" s="223" t="e">
        <f t="shared" ref="AA23:AA28" si="7">J23/($J$29-$J$22)</f>
        <v>#DIV/0!</v>
      </c>
    </row>
    <row r="24" spans="1:28" x14ac:dyDescent="0.25">
      <c r="A24" s="197"/>
      <c r="B24" s="198"/>
      <c r="C24" s="198"/>
      <c r="D24" s="198"/>
      <c r="E24" s="217"/>
      <c r="F24" s="217"/>
      <c r="G24" s="198"/>
      <c r="H24" s="198"/>
      <c r="I24" s="198"/>
      <c r="J24" s="294"/>
      <c r="K24" s="292">
        <f t="shared" si="0"/>
        <v>0</v>
      </c>
      <c r="L24" s="150">
        <f t="shared" si="1"/>
        <v>0</v>
      </c>
      <c r="M24" s="150">
        <f t="shared" si="2"/>
        <v>0</v>
      </c>
      <c r="N24" s="293">
        <f t="shared" si="6"/>
        <v>0</v>
      </c>
      <c r="O24" s="96">
        <f t="shared" ref="O24:O28" si="8">SUM(K24:M24)</f>
        <v>0</v>
      </c>
      <c r="P24" s="124">
        <v>0.57499999999999996</v>
      </c>
      <c r="Q24" s="125">
        <f t="shared" ref="Q24:Q28" si="9">N24*P24</f>
        <v>0</v>
      </c>
      <c r="S24" s="76"/>
      <c r="T24" t="s">
        <v>171</v>
      </c>
      <c r="U24">
        <f>(IF('Form B Side 1-AY'!$B$13="Assistant",500020,IF('Form B Side 1-AY'!$B$13="Associate",500010,500000)))</f>
        <v>500000</v>
      </c>
      <c r="V24">
        <f t="shared" si="3"/>
        <v>0</v>
      </c>
      <c r="W24">
        <f t="shared" si="3"/>
        <v>0</v>
      </c>
      <c r="X24">
        <f t="shared" si="3"/>
        <v>0</v>
      </c>
      <c r="Y24" s="222">
        <f t="shared" si="4"/>
        <v>0</v>
      </c>
      <c r="Z24" s="222">
        <f t="shared" si="5"/>
        <v>0</v>
      </c>
      <c r="AA24" s="223" t="e">
        <f t="shared" si="7"/>
        <v>#DIV/0!</v>
      </c>
    </row>
    <row r="25" spans="1:28" x14ac:dyDescent="0.25">
      <c r="A25" s="173"/>
      <c r="B25" s="169"/>
      <c r="C25" s="169"/>
      <c r="D25" s="169"/>
      <c r="E25" s="218"/>
      <c r="F25" s="218"/>
      <c r="G25" s="169"/>
      <c r="H25" s="174"/>
      <c r="I25" s="174"/>
      <c r="J25" s="295"/>
      <c r="K25" s="292">
        <f t="shared" si="0"/>
        <v>0</v>
      </c>
      <c r="L25" s="150">
        <f t="shared" si="1"/>
        <v>0</v>
      </c>
      <c r="M25" s="150">
        <f t="shared" si="2"/>
        <v>0</v>
      </c>
      <c r="N25" s="293">
        <f t="shared" si="6"/>
        <v>0</v>
      </c>
      <c r="O25" s="96">
        <f t="shared" si="8"/>
        <v>0</v>
      </c>
      <c r="P25" s="124">
        <v>0.57499999999999996</v>
      </c>
      <c r="Q25" s="125">
        <f t="shared" si="9"/>
        <v>0</v>
      </c>
      <c r="T25" t="s">
        <v>171</v>
      </c>
      <c r="U25">
        <f>(IF('Form B Side 1-AY'!$B$13="Assistant",500020,IF('Form B Side 1-AY'!$B$13="Associate",500010,500000)))</f>
        <v>500000</v>
      </c>
      <c r="V25">
        <f t="shared" si="3"/>
        <v>0</v>
      </c>
      <c r="W25">
        <f t="shared" si="3"/>
        <v>0</v>
      </c>
      <c r="X25">
        <f t="shared" si="3"/>
        <v>0</v>
      </c>
      <c r="Y25" s="222">
        <f t="shared" si="4"/>
        <v>0</v>
      </c>
      <c r="Z25" s="222">
        <f t="shared" si="5"/>
        <v>0</v>
      </c>
      <c r="AA25" s="223" t="e">
        <f t="shared" si="7"/>
        <v>#DIV/0!</v>
      </c>
    </row>
    <row r="26" spans="1:28" x14ac:dyDescent="0.25">
      <c r="A26" s="173"/>
      <c r="B26" s="169"/>
      <c r="C26" s="169"/>
      <c r="D26" s="169"/>
      <c r="E26" s="218"/>
      <c r="F26" s="218"/>
      <c r="G26" s="169"/>
      <c r="H26" s="174"/>
      <c r="I26" s="174"/>
      <c r="J26" s="295"/>
      <c r="K26" s="292">
        <f t="shared" si="0"/>
        <v>0</v>
      </c>
      <c r="L26" s="150">
        <f t="shared" si="1"/>
        <v>0</v>
      </c>
      <c r="M26" s="150">
        <f t="shared" si="2"/>
        <v>0</v>
      </c>
      <c r="N26" s="293">
        <f t="shared" si="6"/>
        <v>0</v>
      </c>
      <c r="O26" s="96">
        <f t="shared" si="8"/>
        <v>0</v>
      </c>
      <c r="P26" s="124">
        <v>0.57499999999999996</v>
      </c>
      <c r="Q26" s="125">
        <f t="shared" si="9"/>
        <v>0</v>
      </c>
      <c r="T26" t="s">
        <v>171</v>
      </c>
      <c r="U26">
        <f>(IF('Form B Side 1-AY'!$B$13="Assistant",500020,IF('Form B Side 1-AY'!$B$13="Associate",500010,500000)))</f>
        <v>500000</v>
      </c>
      <c r="V26">
        <f t="shared" si="3"/>
        <v>0</v>
      </c>
      <c r="W26">
        <f t="shared" si="3"/>
        <v>0</v>
      </c>
      <c r="X26">
        <f t="shared" si="3"/>
        <v>0</v>
      </c>
      <c r="Y26" s="222">
        <f t="shared" si="4"/>
        <v>0</v>
      </c>
      <c r="Z26" s="222">
        <f t="shared" si="5"/>
        <v>0</v>
      </c>
      <c r="AA26" s="223" t="e">
        <f t="shared" si="7"/>
        <v>#DIV/0!</v>
      </c>
    </row>
    <row r="27" spans="1:28" x14ac:dyDescent="0.25">
      <c r="A27" s="173"/>
      <c r="B27" s="169"/>
      <c r="C27" s="169"/>
      <c r="D27" s="169"/>
      <c r="E27" s="218"/>
      <c r="F27" s="218"/>
      <c r="G27" s="169"/>
      <c r="H27" s="174"/>
      <c r="I27" s="174"/>
      <c r="J27" s="295"/>
      <c r="K27" s="292">
        <f t="shared" si="0"/>
        <v>0</v>
      </c>
      <c r="L27" s="150">
        <f t="shared" si="1"/>
        <v>0</v>
      </c>
      <c r="M27" s="150">
        <f t="shared" si="2"/>
        <v>0</v>
      </c>
      <c r="N27" s="293">
        <f t="shared" si="6"/>
        <v>0</v>
      </c>
      <c r="O27" s="96">
        <f t="shared" si="8"/>
        <v>0</v>
      </c>
      <c r="P27" s="124">
        <v>0.57499999999999996</v>
      </c>
      <c r="Q27" s="125">
        <f t="shared" si="9"/>
        <v>0</v>
      </c>
      <c r="T27" t="s">
        <v>171</v>
      </c>
      <c r="U27">
        <f>(IF('Form B Side 1-AY'!$B$13="Assistant",500020,IF('Form B Side 1-AY'!$B$13="Associate",500010,500000)))</f>
        <v>500000</v>
      </c>
      <c r="V27">
        <f t="shared" si="3"/>
        <v>0</v>
      </c>
      <c r="W27">
        <f t="shared" si="3"/>
        <v>0</v>
      </c>
      <c r="X27">
        <f t="shared" si="3"/>
        <v>0</v>
      </c>
      <c r="Y27" s="222">
        <f t="shared" si="4"/>
        <v>0</v>
      </c>
      <c r="Z27" s="222">
        <f t="shared" si="5"/>
        <v>0</v>
      </c>
      <c r="AA27" s="223" t="e">
        <f t="shared" si="7"/>
        <v>#DIV/0!</v>
      </c>
    </row>
    <row r="28" spans="1:28" ht="15.75" thickBot="1" x14ac:dyDescent="0.3">
      <c r="A28" s="173"/>
      <c r="B28" s="169"/>
      <c r="C28" s="169"/>
      <c r="D28" s="169"/>
      <c r="E28" s="218"/>
      <c r="F28" s="218"/>
      <c r="G28" s="169"/>
      <c r="H28" s="174"/>
      <c r="I28" s="174"/>
      <c r="J28" s="295"/>
      <c r="K28" s="292">
        <f t="shared" si="0"/>
        <v>0</v>
      </c>
      <c r="L28" s="150">
        <f t="shared" si="1"/>
        <v>0</v>
      </c>
      <c r="M28" s="150">
        <f t="shared" si="2"/>
        <v>0</v>
      </c>
      <c r="N28" s="293">
        <f t="shared" si="6"/>
        <v>0</v>
      </c>
      <c r="O28" s="96">
        <f t="shared" si="8"/>
        <v>0</v>
      </c>
      <c r="P28" s="124">
        <v>0.57499999999999996</v>
      </c>
      <c r="Q28" s="126">
        <f t="shared" si="9"/>
        <v>0</v>
      </c>
      <c r="T28" t="s">
        <v>171</v>
      </c>
      <c r="U28">
        <f>(IF('Form B Side 1-AY'!$B$13="Assistant",500020,IF('Form B Side 1-AY'!$B$13="Associate",500010,500000)))</f>
        <v>500000</v>
      </c>
      <c r="V28">
        <f t="shared" si="3"/>
        <v>0</v>
      </c>
      <c r="W28">
        <f t="shared" si="3"/>
        <v>0</v>
      </c>
      <c r="X28">
        <f t="shared" si="3"/>
        <v>0</v>
      </c>
      <c r="Y28" s="222">
        <f t="shared" si="4"/>
        <v>0</v>
      </c>
      <c r="Z28" s="222">
        <f t="shared" si="5"/>
        <v>0</v>
      </c>
      <c r="AA28" s="223" t="e">
        <f t="shared" si="7"/>
        <v>#DIV/0!</v>
      </c>
    </row>
    <row r="29" spans="1:28" ht="15.75" thickBot="1" x14ac:dyDescent="0.3">
      <c r="A29" s="52" t="s">
        <v>16</v>
      </c>
      <c r="B29" s="53"/>
      <c r="C29" s="53"/>
      <c r="D29" s="53"/>
      <c r="E29" s="53"/>
      <c r="F29" s="53"/>
      <c r="G29" s="53"/>
      <c r="H29" s="53"/>
      <c r="I29" s="53"/>
      <c r="J29" s="54">
        <f>SUM(J21:J28)</f>
        <v>0</v>
      </c>
      <c r="K29" s="54">
        <f t="shared" ref="K29:O29" si="10">SUM(K21:K28)</f>
        <v>0</v>
      </c>
      <c r="L29" s="54">
        <f t="shared" si="10"/>
        <v>0</v>
      </c>
      <c r="M29" s="54">
        <f t="shared" si="10"/>
        <v>0</v>
      </c>
      <c r="N29" s="122">
        <f t="shared" si="10"/>
        <v>0</v>
      </c>
      <c r="O29" s="122">
        <f t="shared" si="10"/>
        <v>0</v>
      </c>
      <c r="P29" s="54"/>
      <c r="Q29" s="55">
        <f>SUM(Q21:Q28)</f>
        <v>0</v>
      </c>
      <c r="S29" s="170" t="s">
        <v>217</v>
      </c>
      <c r="T29" s="170"/>
      <c r="U29" s="170"/>
      <c r="V29" s="170"/>
      <c r="W29" s="170"/>
      <c r="X29" s="170"/>
      <c r="Y29" s="170"/>
      <c r="Z29" s="170"/>
      <c r="AA29" s="170"/>
      <c r="AB29" s="170"/>
    </row>
    <row r="30" spans="1:28" ht="5.25" customHeight="1" x14ac:dyDescent="0.25">
      <c r="J30" s="103"/>
      <c r="K30" s="103"/>
      <c r="L30" s="103"/>
      <c r="M30" s="103"/>
      <c r="N30" s="103"/>
      <c r="O30" s="103"/>
    </row>
    <row r="31" spans="1:28" ht="0.75" customHeight="1" x14ac:dyDescent="0.25">
      <c r="A31" s="66"/>
      <c r="J31" s="50">
        <f>SUM(J23:J28)</f>
        <v>0</v>
      </c>
      <c r="K31" s="50">
        <f t="shared" ref="K31:N31" si="11">SUM(K23:K28)</f>
        <v>0</v>
      </c>
      <c r="L31" s="50">
        <f>SUM(L23:L28)</f>
        <v>0</v>
      </c>
      <c r="M31" s="50">
        <f t="shared" si="11"/>
        <v>0</v>
      </c>
      <c r="N31" s="50">
        <f t="shared" si="11"/>
        <v>0</v>
      </c>
      <c r="O31" s="50"/>
      <c r="P31" s="96">
        <f>K31+L31+M31</f>
        <v>0</v>
      </c>
    </row>
    <row r="32" spans="1:28" x14ac:dyDescent="0.25">
      <c r="A32" s="225" t="s">
        <v>208</v>
      </c>
      <c r="B32" s="226"/>
      <c r="C32" s="226"/>
      <c r="D32" s="226"/>
      <c r="E32" s="226"/>
      <c r="F32" s="226"/>
      <c r="G32" s="226"/>
      <c r="H32" s="226"/>
      <c r="I32" s="226"/>
      <c r="J32" s="226"/>
      <c r="K32" s="226"/>
      <c r="L32" s="226"/>
      <c r="M32" s="212"/>
      <c r="N32" s="213"/>
      <c r="O32" s="60"/>
      <c r="P32" s="168" t="s">
        <v>149</v>
      </c>
      <c r="Q32" s="168"/>
      <c r="R32" s="168"/>
      <c r="S32" s="168"/>
      <c r="T32" s="168"/>
      <c r="U32" s="165"/>
    </row>
    <row r="33" spans="1:30" ht="12.75" customHeight="1" x14ac:dyDescent="0.25">
      <c r="A33" s="121" t="s">
        <v>96</v>
      </c>
      <c r="B33" s="132">
        <f>C9+D9+C13+D13</f>
        <v>0</v>
      </c>
      <c r="C33" s="129" t="s">
        <v>97</v>
      </c>
      <c r="D33" s="60"/>
      <c r="E33" s="60"/>
      <c r="F33" s="60"/>
      <c r="G33" s="60"/>
      <c r="H33" s="60"/>
      <c r="I33" s="60"/>
      <c r="J33" s="60"/>
      <c r="K33" s="60">
        <v>0.10199999999999999</v>
      </c>
      <c r="L33" s="60">
        <v>6.4999999999999997E-3</v>
      </c>
      <c r="M33" s="60">
        <v>1.95E-2</v>
      </c>
      <c r="N33" s="61"/>
      <c r="O33" s="60"/>
      <c r="S33" t="s">
        <v>188</v>
      </c>
      <c r="T33" s="153"/>
      <c r="U33" s="153"/>
      <c r="V33" s="153"/>
      <c r="W33" s="153"/>
      <c r="X33" s="153"/>
      <c r="Y33" s="153"/>
      <c r="Z33" s="153"/>
      <c r="AA33" s="153"/>
      <c r="AB33" s="153"/>
      <c r="AC33" s="153"/>
      <c r="AD33" s="153"/>
    </row>
    <row r="34" spans="1:30" ht="30" x14ac:dyDescent="0.25">
      <c r="A34" s="62" t="s">
        <v>78</v>
      </c>
      <c r="B34" s="63" t="s">
        <v>79</v>
      </c>
      <c r="C34" s="63" t="s">
        <v>80</v>
      </c>
      <c r="D34" s="64" t="s">
        <v>182</v>
      </c>
      <c r="E34" s="64" t="s">
        <v>183</v>
      </c>
      <c r="F34" s="64" t="s">
        <v>184</v>
      </c>
      <c r="G34" s="64" t="s">
        <v>177</v>
      </c>
      <c r="H34" s="63" t="s">
        <v>82</v>
      </c>
      <c r="I34" s="63" t="s">
        <v>83</v>
      </c>
      <c r="J34" s="64" t="s">
        <v>84</v>
      </c>
      <c r="K34" s="64" t="s">
        <v>85</v>
      </c>
      <c r="L34" s="64" t="s">
        <v>86</v>
      </c>
      <c r="M34" s="64" t="s">
        <v>87</v>
      </c>
      <c r="N34" s="65" t="s">
        <v>88</v>
      </c>
      <c r="O34" s="64" t="s">
        <v>89</v>
      </c>
      <c r="P34" s="127" t="s">
        <v>90</v>
      </c>
      <c r="Q34" s="128" t="s">
        <v>91</v>
      </c>
      <c r="S34" s="202" t="s">
        <v>155</v>
      </c>
      <c r="T34" s="202" t="s">
        <v>156</v>
      </c>
      <c r="U34" s="202" t="s">
        <v>157</v>
      </c>
      <c r="V34" s="202" t="s">
        <v>79</v>
      </c>
      <c r="W34" s="202" t="s">
        <v>158</v>
      </c>
      <c r="X34" s="64" t="s">
        <v>182</v>
      </c>
      <c r="Y34" s="64" t="s">
        <v>183</v>
      </c>
      <c r="Z34" s="64" t="s">
        <v>184</v>
      </c>
      <c r="AA34" s="203" t="s">
        <v>159</v>
      </c>
      <c r="AB34" s="153"/>
      <c r="AC34" s="153"/>
      <c r="AD34" s="153"/>
    </row>
    <row r="35" spans="1:30" x14ac:dyDescent="0.25">
      <c r="A35" s="197"/>
      <c r="B35" s="198"/>
      <c r="C35" s="198"/>
      <c r="D35" s="198"/>
      <c r="E35" s="217"/>
      <c r="F35" s="217"/>
      <c r="G35" s="198"/>
      <c r="H35" s="198"/>
      <c r="I35" s="198"/>
      <c r="J35" s="200"/>
      <c r="K35" s="292">
        <f t="shared" ref="K35:K41" si="12">J35*$K$33</f>
        <v>0</v>
      </c>
      <c r="L35" s="150">
        <f t="shared" ref="L35:L41" si="13">IF(A35="Base Salary General Funds",J35*$L$18,IF(A35="IR Base Summer Salary", J35*$L$18,IF(A35="OR Base Summer Salary",J35*$L$18,0)))</f>
        <v>0</v>
      </c>
      <c r="M35" s="150">
        <f>IF(A35="C&amp;G - Increment",0,J35*$M$18)</f>
        <v>0</v>
      </c>
      <c r="N35" s="296">
        <f>SUM(J35:M35)</f>
        <v>0</v>
      </c>
      <c r="O35" s="96">
        <f>SUM(K35:M35)</f>
        <v>0</v>
      </c>
      <c r="P35" s="124">
        <v>0.57499999999999996</v>
      </c>
      <c r="Q35" s="125">
        <f>N35*P35</f>
        <v>0</v>
      </c>
      <c r="S35" s="153"/>
      <c r="T35" s="153" t="s">
        <v>171</v>
      </c>
      <c r="U35" s="153">
        <v>500420</v>
      </c>
      <c r="V35" s="153">
        <f>B35</f>
        <v>0</v>
      </c>
      <c r="W35" s="153">
        <f t="shared" ref="W35:Z35" si="14">C35</f>
        <v>0</v>
      </c>
      <c r="X35" s="153">
        <f t="shared" si="14"/>
        <v>0</v>
      </c>
      <c r="Y35" s="153">
        <f t="shared" si="14"/>
        <v>0</v>
      </c>
      <c r="Z35" s="153">
        <f t="shared" si="14"/>
        <v>0</v>
      </c>
      <c r="AA35" s="224" t="e">
        <f t="shared" ref="AA35:AA41" si="15">J35/$J$42</f>
        <v>#DIV/0!</v>
      </c>
      <c r="AB35" s="153"/>
      <c r="AC35" s="153"/>
      <c r="AD35" s="153"/>
    </row>
    <row r="36" spans="1:30" x14ac:dyDescent="0.25">
      <c r="A36" s="197"/>
      <c r="B36" s="198"/>
      <c r="C36" s="198"/>
      <c r="D36" s="198"/>
      <c r="E36" s="217"/>
      <c r="F36" s="217"/>
      <c r="G36" s="198"/>
      <c r="H36" s="199"/>
      <c r="I36" s="199"/>
      <c r="J36" s="200"/>
      <c r="K36" s="292">
        <f t="shared" si="12"/>
        <v>0</v>
      </c>
      <c r="L36" s="150">
        <f t="shared" si="13"/>
        <v>0</v>
      </c>
      <c r="M36" s="150">
        <f t="shared" ref="M36:M41" si="16">IF(A36="C&amp;G - Increment",0,J36*$M$18)</f>
        <v>0</v>
      </c>
      <c r="N36" s="293">
        <f t="shared" ref="N36:N41" si="17">SUM(J36:M36)</f>
        <v>0</v>
      </c>
      <c r="O36" s="96">
        <f t="shared" ref="O36:O41" si="18">SUM(K36:M36)</f>
        <v>0</v>
      </c>
      <c r="P36" s="124">
        <v>0.57499999999999996</v>
      </c>
      <c r="Q36" s="125">
        <f t="shared" ref="Q36:Q41" si="19">N36*P36</f>
        <v>0</v>
      </c>
      <c r="S36" s="153"/>
      <c r="T36" s="153" t="s">
        <v>171</v>
      </c>
      <c r="U36" s="153">
        <v>500420</v>
      </c>
      <c r="V36" s="153">
        <f t="shared" ref="V36:V41" si="20">B36</f>
        <v>0</v>
      </c>
      <c r="W36" s="153">
        <f t="shared" ref="W36:W41" si="21">C36</f>
        <v>0</v>
      </c>
      <c r="X36" s="153">
        <f t="shared" ref="X36:X41" si="22">D36</f>
        <v>0</v>
      </c>
      <c r="Y36" s="153">
        <f t="shared" ref="Y36:Y41" si="23">E36</f>
        <v>0</v>
      </c>
      <c r="Z36" s="153">
        <f t="shared" ref="Z36:Z41" si="24">F36</f>
        <v>0</v>
      </c>
      <c r="AA36" s="224" t="e">
        <f t="shared" si="15"/>
        <v>#DIV/0!</v>
      </c>
      <c r="AB36" s="153"/>
      <c r="AC36" s="153"/>
      <c r="AD36" s="153"/>
    </row>
    <row r="37" spans="1:30" x14ac:dyDescent="0.25">
      <c r="A37" s="197"/>
      <c r="B37" s="198"/>
      <c r="C37" s="198"/>
      <c r="D37" s="198"/>
      <c r="E37" s="217"/>
      <c r="F37" s="217"/>
      <c r="G37" s="198"/>
      <c r="H37" s="199"/>
      <c r="I37" s="199"/>
      <c r="J37" s="200"/>
      <c r="K37" s="292">
        <f t="shared" si="12"/>
        <v>0</v>
      </c>
      <c r="L37" s="150">
        <f t="shared" si="13"/>
        <v>0</v>
      </c>
      <c r="M37" s="150">
        <f t="shared" si="16"/>
        <v>0</v>
      </c>
      <c r="N37" s="293">
        <f t="shared" si="17"/>
        <v>0</v>
      </c>
      <c r="O37" s="96">
        <f t="shared" si="18"/>
        <v>0</v>
      </c>
      <c r="P37" s="124">
        <v>0.57499999999999996</v>
      </c>
      <c r="Q37" s="125">
        <f t="shared" si="19"/>
        <v>0</v>
      </c>
      <c r="S37" s="204"/>
      <c r="T37" s="153" t="s">
        <v>171</v>
      </c>
      <c r="U37" s="153">
        <v>500420</v>
      </c>
      <c r="V37" s="153">
        <f t="shared" si="20"/>
        <v>0</v>
      </c>
      <c r="W37" s="153">
        <f t="shared" si="21"/>
        <v>0</v>
      </c>
      <c r="X37" s="153">
        <f t="shared" si="22"/>
        <v>0</v>
      </c>
      <c r="Y37" s="153">
        <f t="shared" si="23"/>
        <v>0</v>
      </c>
      <c r="Z37" s="153">
        <f t="shared" si="24"/>
        <v>0</v>
      </c>
      <c r="AA37" s="224" t="e">
        <f t="shared" si="15"/>
        <v>#DIV/0!</v>
      </c>
      <c r="AB37" s="153"/>
      <c r="AC37" s="153"/>
      <c r="AD37" s="153"/>
    </row>
    <row r="38" spans="1:30" x14ac:dyDescent="0.25">
      <c r="A38" s="197"/>
      <c r="B38" s="198"/>
      <c r="C38" s="198"/>
      <c r="D38" s="198"/>
      <c r="E38" s="217"/>
      <c r="F38" s="217"/>
      <c r="G38" s="198"/>
      <c r="H38" s="199"/>
      <c r="I38" s="199"/>
      <c r="J38" s="200"/>
      <c r="K38" s="292">
        <f t="shared" si="12"/>
        <v>0</v>
      </c>
      <c r="L38" s="150">
        <f t="shared" si="13"/>
        <v>0</v>
      </c>
      <c r="M38" s="150">
        <f t="shared" si="16"/>
        <v>0</v>
      </c>
      <c r="N38" s="293">
        <f t="shared" si="17"/>
        <v>0</v>
      </c>
      <c r="O38" s="96">
        <f t="shared" si="18"/>
        <v>0</v>
      </c>
      <c r="P38" s="124">
        <v>0.57499999999999996</v>
      </c>
      <c r="Q38" s="125">
        <f t="shared" si="19"/>
        <v>0</v>
      </c>
      <c r="S38" s="204"/>
      <c r="T38" s="153" t="s">
        <v>171</v>
      </c>
      <c r="U38" s="153">
        <v>500420</v>
      </c>
      <c r="V38" s="153">
        <f t="shared" si="20"/>
        <v>0</v>
      </c>
      <c r="W38" s="153">
        <f t="shared" si="21"/>
        <v>0</v>
      </c>
      <c r="X38" s="153">
        <f t="shared" si="22"/>
        <v>0</v>
      </c>
      <c r="Y38" s="153">
        <f t="shared" si="23"/>
        <v>0</v>
      </c>
      <c r="Z38" s="153">
        <f t="shared" si="24"/>
        <v>0</v>
      </c>
      <c r="AA38" s="224" t="e">
        <f t="shared" si="15"/>
        <v>#DIV/0!</v>
      </c>
      <c r="AB38" s="153"/>
      <c r="AC38" s="153"/>
      <c r="AD38" s="153"/>
    </row>
    <row r="39" spans="1:30" x14ac:dyDescent="0.25">
      <c r="A39" s="197"/>
      <c r="B39" s="198"/>
      <c r="C39" s="198"/>
      <c r="D39" s="198"/>
      <c r="E39" s="217"/>
      <c r="F39" s="217"/>
      <c r="G39" s="198"/>
      <c r="H39" s="198"/>
      <c r="I39" s="198"/>
      <c r="J39" s="198"/>
      <c r="K39" s="292">
        <f t="shared" si="12"/>
        <v>0</v>
      </c>
      <c r="L39" s="150">
        <f t="shared" si="13"/>
        <v>0</v>
      </c>
      <c r="M39" s="150">
        <f t="shared" si="16"/>
        <v>0</v>
      </c>
      <c r="N39" s="293">
        <f t="shared" si="17"/>
        <v>0</v>
      </c>
      <c r="O39" s="96">
        <f t="shared" si="18"/>
        <v>0</v>
      </c>
      <c r="P39" s="124">
        <v>0.57499999999999996</v>
      </c>
      <c r="Q39" s="125">
        <f t="shared" si="19"/>
        <v>0</v>
      </c>
      <c r="S39" s="153"/>
      <c r="T39" s="153" t="s">
        <v>171</v>
      </c>
      <c r="U39" s="153">
        <v>500420</v>
      </c>
      <c r="V39" s="153">
        <f t="shared" si="20"/>
        <v>0</v>
      </c>
      <c r="W39" s="153">
        <f t="shared" si="21"/>
        <v>0</v>
      </c>
      <c r="X39" s="153">
        <f t="shared" si="22"/>
        <v>0</v>
      </c>
      <c r="Y39" s="153">
        <f t="shared" si="23"/>
        <v>0</v>
      </c>
      <c r="Z39" s="153">
        <f t="shared" si="24"/>
        <v>0</v>
      </c>
      <c r="AA39" s="224" t="e">
        <f t="shared" si="15"/>
        <v>#DIV/0!</v>
      </c>
      <c r="AB39" s="153"/>
      <c r="AC39" s="153"/>
      <c r="AD39" s="153"/>
    </row>
    <row r="40" spans="1:30" x14ac:dyDescent="0.25">
      <c r="A40" s="173"/>
      <c r="B40" s="169"/>
      <c r="C40" s="169"/>
      <c r="D40" s="169"/>
      <c r="E40" s="218"/>
      <c r="F40" s="218"/>
      <c r="G40" s="169"/>
      <c r="H40" s="174"/>
      <c r="I40" s="174"/>
      <c r="J40" s="175"/>
      <c r="K40" s="292">
        <f t="shared" si="12"/>
        <v>0</v>
      </c>
      <c r="L40" s="150">
        <f t="shared" si="13"/>
        <v>0</v>
      </c>
      <c r="M40" s="150">
        <f t="shared" si="16"/>
        <v>0</v>
      </c>
      <c r="N40" s="293">
        <f t="shared" si="17"/>
        <v>0</v>
      </c>
      <c r="O40" s="96">
        <f t="shared" si="18"/>
        <v>0</v>
      </c>
      <c r="P40" s="124">
        <v>0.57499999999999996</v>
      </c>
      <c r="Q40" s="125">
        <f t="shared" si="19"/>
        <v>0</v>
      </c>
      <c r="S40" s="153"/>
      <c r="T40" s="153" t="s">
        <v>171</v>
      </c>
      <c r="U40" s="153">
        <v>500420</v>
      </c>
      <c r="V40" s="153">
        <f t="shared" si="20"/>
        <v>0</v>
      </c>
      <c r="W40" s="153">
        <f t="shared" si="21"/>
        <v>0</v>
      </c>
      <c r="X40" s="153">
        <f t="shared" si="22"/>
        <v>0</v>
      </c>
      <c r="Y40" s="153">
        <f t="shared" si="23"/>
        <v>0</v>
      </c>
      <c r="Z40" s="153">
        <f t="shared" si="24"/>
        <v>0</v>
      </c>
      <c r="AA40" s="224" t="e">
        <f t="shared" si="15"/>
        <v>#DIV/0!</v>
      </c>
      <c r="AB40" s="153"/>
      <c r="AC40" s="153"/>
      <c r="AD40" s="153"/>
    </row>
    <row r="41" spans="1:30" ht="15.75" thickBot="1" x14ac:dyDescent="0.3">
      <c r="A41" s="173"/>
      <c r="B41" s="169"/>
      <c r="C41" s="169"/>
      <c r="D41" s="169"/>
      <c r="E41" s="218"/>
      <c r="F41" s="218"/>
      <c r="G41" s="169"/>
      <c r="H41" s="174"/>
      <c r="I41" s="174"/>
      <c r="J41" s="175"/>
      <c r="K41" s="292">
        <f t="shared" si="12"/>
        <v>0</v>
      </c>
      <c r="L41" s="150">
        <f t="shared" si="13"/>
        <v>0</v>
      </c>
      <c r="M41" s="150">
        <f t="shared" si="16"/>
        <v>0</v>
      </c>
      <c r="N41" s="293">
        <f t="shared" si="17"/>
        <v>0</v>
      </c>
      <c r="O41" s="96">
        <f t="shared" si="18"/>
        <v>0</v>
      </c>
      <c r="P41" s="124">
        <v>0.57499999999999996</v>
      </c>
      <c r="Q41" s="126">
        <f t="shared" si="19"/>
        <v>0</v>
      </c>
      <c r="S41" s="153"/>
      <c r="T41" s="153" t="s">
        <v>171</v>
      </c>
      <c r="U41" s="153">
        <v>500420</v>
      </c>
      <c r="V41" s="153">
        <f t="shared" si="20"/>
        <v>0</v>
      </c>
      <c r="W41" s="153">
        <f t="shared" si="21"/>
        <v>0</v>
      </c>
      <c r="X41" s="153">
        <f t="shared" si="22"/>
        <v>0</v>
      </c>
      <c r="Y41" s="153">
        <f t="shared" si="23"/>
        <v>0</v>
      </c>
      <c r="Z41" s="153">
        <f t="shared" si="24"/>
        <v>0</v>
      </c>
      <c r="AA41" s="224" t="e">
        <f t="shared" si="15"/>
        <v>#DIV/0!</v>
      </c>
      <c r="AB41" s="153"/>
      <c r="AC41" s="153"/>
      <c r="AD41" s="153"/>
    </row>
    <row r="42" spans="1:30" ht="15.75" thickBot="1" x14ac:dyDescent="0.3">
      <c r="A42" s="52" t="s">
        <v>16</v>
      </c>
      <c r="B42" s="53"/>
      <c r="C42" s="53"/>
      <c r="D42" s="53"/>
      <c r="E42" s="53"/>
      <c r="F42" s="53"/>
      <c r="G42" s="53"/>
      <c r="H42" s="53"/>
      <c r="I42" s="53"/>
      <c r="J42" s="54">
        <f>SUM(J35:J41)</f>
        <v>0</v>
      </c>
      <c r="K42" s="297">
        <f t="shared" ref="K42" si="25">SUM(K35:K41)</f>
        <v>0</v>
      </c>
      <c r="L42" s="297">
        <f t="shared" ref="L42" si="26">SUM(L35:L41)</f>
        <v>0</v>
      </c>
      <c r="M42" s="297">
        <f t="shared" ref="M42" si="27">SUM(M35:M41)</f>
        <v>0</v>
      </c>
      <c r="N42" s="298">
        <f t="shared" ref="N42:O42" si="28">SUM(N35:N41)</f>
        <v>0</v>
      </c>
      <c r="O42" s="122">
        <f t="shared" si="28"/>
        <v>0</v>
      </c>
      <c r="P42" s="54"/>
      <c r="Q42" s="55">
        <f>SUM(Q35:Q41)</f>
        <v>0</v>
      </c>
      <c r="S42" s="205" t="s">
        <v>217</v>
      </c>
      <c r="T42" s="205"/>
      <c r="U42" s="205"/>
      <c r="V42" s="205"/>
      <c r="W42" s="205"/>
      <c r="X42" s="205"/>
      <c r="Y42" s="205"/>
      <c r="Z42" s="205"/>
      <c r="AA42" s="206"/>
      <c r="AB42" s="204"/>
      <c r="AC42" s="153"/>
      <c r="AD42" s="153"/>
    </row>
    <row r="43" spans="1:30" ht="9" customHeight="1" thickBot="1" x14ac:dyDescent="0.3">
      <c r="J43" s="103"/>
      <c r="K43" s="103"/>
      <c r="L43" s="103"/>
      <c r="M43" s="103"/>
      <c r="N43" s="103"/>
      <c r="O43" s="103"/>
    </row>
    <row r="44" spans="1:30" ht="15.75" hidden="1" thickBot="1" x14ac:dyDescent="0.3">
      <c r="F44" t="s">
        <v>99</v>
      </c>
      <c r="H44" s="103">
        <f>'Form B Side 1-AY'!G30*3</f>
        <v>0</v>
      </c>
      <c r="I44" s="50">
        <f t="shared" ref="I44:I45" si="29">H44*0.085</f>
        <v>0</v>
      </c>
      <c r="J44" s="103" t="e">
        <f>((H44/J42)*L42)</f>
        <v>#DIV/0!</v>
      </c>
      <c r="K44" s="103" t="e">
        <f>(H44/J42)*M42</f>
        <v>#DIV/0!</v>
      </c>
      <c r="L44" s="103" t="e">
        <f>SUM(H44:K44)</f>
        <v>#DIV/0!</v>
      </c>
      <c r="M44" s="103"/>
    </row>
    <row r="45" spans="1:30" ht="23.25" hidden="1" customHeight="1" thickBot="1" x14ac:dyDescent="0.3">
      <c r="A45" s="66"/>
      <c r="F45" t="s">
        <v>100</v>
      </c>
      <c r="H45" s="50">
        <f>'Form B Side 1-AY'!G49</f>
        <v>0</v>
      </c>
      <c r="I45" s="50">
        <f t="shared" si="29"/>
        <v>0</v>
      </c>
      <c r="J45" s="50" t="e">
        <f>((H45/J42)*L42)</f>
        <v>#DIV/0!</v>
      </c>
      <c r="K45" s="50" t="e">
        <f>(H45/J42)*M42</f>
        <v>#DIV/0!</v>
      </c>
      <c r="L45" s="103" t="e">
        <f>SUM(H45:K45)</f>
        <v>#DIV/0!</v>
      </c>
      <c r="M45" s="103"/>
      <c r="N45" s="111" t="e">
        <f>I45+J45+K45</f>
        <v>#DIV/0!</v>
      </c>
    </row>
    <row r="46" spans="1:30" ht="15.75" thickBot="1" x14ac:dyDescent="0.3">
      <c r="A46" s="56" t="s">
        <v>211</v>
      </c>
      <c r="B46" s="68"/>
      <c r="C46" s="57"/>
      <c r="D46" s="57"/>
      <c r="E46" s="57"/>
      <c r="F46" s="57"/>
      <c r="G46" s="57"/>
      <c r="H46" s="58">
        <f>ROUND(J29+J42,0)</f>
        <v>0</v>
      </c>
      <c r="I46" s="58">
        <f>ROUND(K29+K42,0)</f>
        <v>0</v>
      </c>
      <c r="J46" s="58">
        <f t="shared" ref="J46:K46" si="30">L29+L42</f>
        <v>0</v>
      </c>
      <c r="K46" s="58">
        <f t="shared" si="30"/>
        <v>0</v>
      </c>
      <c r="L46" s="59">
        <f>N29+N42</f>
        <v>0</v>
      </c>
      <c r="M46" s="232"/>
    </row>
    <row r="47" spans="1:30" x14ac:dyDescent="0.25">
      <c r="H47" s="98" t="s">
        <v>212</v>
      </c>
      <c r="I47" s="97">
        <f>H46+I46</f>
        <v>0</v>
      </c>
      <c r="J47" s="106" t="str">
        <f>IF(I47=H15,"Match","Review")</f>
        <v>Match</v>
      </c>
    </row>
    <row r="48" spans="1:30" x14ac:dyDescent="0.25">
      <c r="A48" s="178" t="s">
        <v>101</v>
      </c>
      <c r="B48" s="179" t="s">
        <v>102</v>
      </c>
      <c r="C48" s="180">
        <f>F48/12</f>
        <v>19000</v>
      </c>
      <c r="D48" s="181"/>
      <c r="E48" s="179" t="s">
        <v>103</v>
      </c>
      <c r="F48" s="182">
        <v>228000</v>
      </c>
      <c r="G48" s="288"/>
      <c r="H48" s="288"/>
      <c r="I48" s="183"/>
      <c r="J48" s="184"/>
      <c r="K48" s="185"/>
      <c r="L48" s="186"/>
    </row>
    <row r="49" spans="1:18" ht="8.25" customHeight="1" x14ac:dyDescent="0.25">
      <c r="A49" s="66"/>
      <c r="C49" s="187"/>
      <c r="F49" s="187"/>
      <c r="L49" s="67"/>
    </row>
    <row r="50" spans="1:18" ht="19.5" customHeight="1" x14ac:dyDescent="0.25">
      <c r="A50" s="66"/>
      <c r="C50" s="187"/>
      <c r="D50" t="s">
        <v>104</v>
      </c>
      <c r="F50" s="187"/>
      <c r="G50" t="s">
        <v>105</v>
      </c>
      <c r="I50" t="s">
        <v>122</v>
      </c>
      <c r="L50" s="67"/>
      <c r="O50" s="151" t="s">
        <v>106</v>
      </c>
      <c r="P50" s="152"/>
      <c r="Q50" s="152"/>
      <c r="R50" s="154"/>
    </row>
    <row r="51" spans="1:18" x14ac:dyDescent="0.25">
      <c r="A51" s="66" t="s">
        <v>107</v>
      </c>
      <c r="C51" s="187">
        <f>SUMIF(G21:G28,"NIH",J21:J28)</f>
        <v>0</v>
      </c>
      <c r="D51" s="83">
        <f>C51/12</f>
        <v>0</v>
      </c>
      <c r="E51" s="188"/>
      <c r="G51" s="187">
        <f>IF(D51&gt;C48,(D51-C48),0)</f>
        <v>0</v>
      </c>
      <c r="H51" t="s">
        <v>108</v>
      </c>
      <c r="I51" s="83">
        <f>G51*K18</f>
        <v>0</v>
      </c>
      <c r="L51" s="67"/>
      <c r="O51" s="155" t="s">
        <v>146</v>
      </c>
      <c r="P51" s="153"/>
      <c r="Q51" s="160">
        <f>J15*2</f>
        <v>0</v>
      </c>
      <c r="R51" s="156"/>
    </row>
    <row r="52" spans="1:18" x14ac:dyDescent="0.25">
      <c r="A52" s="66" t="s">
        <v>109</v>
      </c>
      <c r="C52" s="187">
        <f>SUMIF(G35:G41,"NIH",J35:J41)</f>
        <v>0</v>
      </c>
      <c r="D52" s="83">
        <f>C52/3</f>
        <v>0</v>
      </c>
      <c r="E52" s="83"/>
      <c r="G52" s="187">
        <f>IF((D52+D51)&gt;C48,((D52+D51)-C48),0)</f>
        <v>0</v>
      </c>
      <c r="H52" t="s">
        <v>108</v>
      </c>
      <c r="I52" s="83">
        <f>G52*K33</f>
        <v>0</v>
      </c>
      <c r="L52" s="67"/>
      <c r="O52" s="155" t="s">
        <v>147</v>
      </c>
      <c r="P52" s="153"/>
      <c r="Q52" s="160">
        <f>SUMIF(G21:G41,"NSF",J21:J41)</f>
        <v>0</v>
      </c>
      <c r="R52" s="156"/>
    </row>
    <row r="53" spans="1:18" ht="6.75" customHeight="1" x14ac:dyDescent="0.25">
      <c r="A53" s="66"/>
      <c r="C53" s="187"/>
      <c r="D53" s="83"/>
      <c r="E53" s="83"/>
      <c r="G53" s="187"/>
      <c r="L53" s="67"/>
      <c r="O53" s="155"/>
      <c r="P53" s="153"/>
      <c r="Q53" s="153"/>
      <c r="R53" s="156"/>
    </row>
    <row r="54" spans="1:18" x14ac:dyDescent="0.25">
      <c r="A54" s="189" t="s">
        <v>110</v>
      </c>
      <c r="B54" s="91"/>
      <c r="C54" s="190"/>
      <c r="D54" s="191">
        <f>SUM(D51:D52)</f>
        <v>0</v>
      </c>
      <c r="E54" s="191"/>
      <c r="F54" s="91"/>
      <c r="G54" s="190">
        <f>IF(D54&gt;C48,((G51+I51+G52+I52)*3),0)</f>
        <v>0</v>
      </c>
      <c r="H54" s="91" t="s">
        <v>178</v>
      </c>
      <c r="I54" s="91"/>
      <c r="J54" s="91"/>
      <c r="K54" s="91"/>
      <c r="L54" s="192"/>
      <c r="O54" s="157"/>
      <c r="P54" s="158"/>
      <c r="Q54" s="158" t="str">
        <f>IF(Q52&gt;Q51,"OVER CAP","Within Cap Limit")</f>
        <v>Within Cap Limit</v>
      </c>
      <c r="R54" s="159"/>
    </row>
    <row r="55" spans="1:18" x14ac:dyDescent="0.25">
      <c r="D55" s="83"/>
      <c r="E55" s="83"/>
    </row>
    <row r="56" spans="1:18" x14ac:dyDescent="0.25">
      <c r="A56" s="287" t="s">
        <v>112</v>
      </c>
      <c r="B56" s="287"/>
      <c r="C56" s="287"/>
      <c r="D56" s="287"/>
      <c r="E56" s="287"/>
      <c r="F56" s="287"/>
      <c r="G56" s="287"/>
      <c r="H56" s="287"/>
      <c r="I56" s="287"/>
      <c r="J56" s="287"/>
      <c r="K56" s="287"/>
      <c r="L56" s="287"/>
      <c r="M56" s="136"/>
    </row>
    <row r="57" spans="1:18" x14ac:dyDescent="0.25">
      <c r="A57" s="92" t="s">
        <v>113</v>
      </c>
      <c r="B57" s="92"/>
      <c r="C57" s="92"/>
      <c r="D57" s="92"/>
      <c r="E57" s="92"/>
      <c r="F57" s="92"/>
      <c r="G57" s="92"/>
      <c r="H57" s="92"/>
      <c r="I57" s="92"/>
      <c r="J57" s="92"/>
      <c r="K57" s="92"/>
      <c r="L57" s="92"/>
      <c r="M57" s="92"/>
    </row>
    <row r="58" spans="1:18" x14ac:dyDescent="0.25">
      <c r="A58" t="s">
        <v>114</v>
      </c>
    </row>
    <row r="59" spans="1:18" x14ac:dyDescent="0.25">
      <c r="A59" t="s">
        <v>172</v>
      </c>
    </row>
    <row r="60" spans="1:18" x14ac:dyDescent="0.25">
      <c r="A60" t="s">
        <v>213</v>
      </c>
    </row>
    <row r="61" spans="1:18" x14ac:dyDescent="0.25">
      <c r="A61" t="s">
        <v>173</v>
      </c>
    </row>
    <row r="62" spans="1:18" ht="30.75" customHeight="1" x14ac:dyDescent="0.25">
      <c r="A62" s="276" t="s">
        <v>224</v>
      </c>
      <c r="B62" s="276"/>
      <c r="C62" s="276"/>
      <c r="D62" s="276"/>
      <c r="E62" s="276"/>
      <c r="F62" s="276"/>
      <c r="G62" s="276"/>
      <c r="H62" s="276"/>
      <c r="I62" s="276"/>
      <c r="J62" s="276"/>
      <c r="K62" s="276"/>
      <c r="L62" s="276"/>
      <c r="M62" s="134"/>
    </row>
    <row r="63" spans="1:18" ht="30.75" customHeight="1" x14ac:dyDescent="0.25">
      <c r="A63" s="277" t="s">
        <v>225</v>
      </c>
      <c r="B63" s="277"/>
      <c r="C63" s="277"/>
      <c r="D63" s="277"/>
      <c r="E63" s="277"/>
      <c r="F63" s="277"/>
      <c r="G63" s="277"/>
      <c r="H63" s="277"/>
      <c r="I63" s="277"/>
      <c r="J63" s="277"/>
      <c r="K63" s="277"/>
      <c r="L63" s="277"/>
      <c r="M63" s="135"/>
    </row>
    <row r="64" spans="1:18" x14ac:dyDescent="0.25">
      <c r="A64" t="s">
        <v>115</v>
      </c>
    </row>
    <row r="65" spans="1:13" ht="18" customHeight="1" x14ac:dyDescent="0.25">
      <c r="A65" s="278"/>
      <c r="B65" s="279"/>
      <c r="C65" s="279"/>
      <c r="D65" s="279"/>
      <c r="E65" s="279"/>
      <c r="F65" s="279"/>
      <c r="G65" s="279"/>
      <c r="H65" s="279"/>
      <c r="I65" s="279"/>
      <c r="J65" s="279"/>
      <c r="K65" s="279"/>
      <c r="L65" s="280"/>
      <c r="M65" s="85"/>
    </row>
    <row r="66" spans="1:13" ht="22.5" customHeight="1" x14ac:dyDescent="0.25">
      <c r="A66" s="281"/>
      <c r="B66" s="282"/>
      <c r="C66" s="282"/>
      <c r="D66" s="282"/>
      <c r="E66" s="282"/>
      <c r="F66" s="282"/>
      <c r="G66" s="282"/>
      <c r="H66" s="282"/>
      <c r="I66" s="282"/>
      <c r="J66" s="282"/>
      <c r="K66" s="282"/>
      <c r="L66" s="283"/>
      <c r="M66" s="85"/>
    </row>
    <row r="67" spans="1:13" ht="10.5" customHeight="1" x14ac:dyDescent="0.25">
      <c r="A67" s="284"/>
      <c r="B67" s="285"/>
      <c r="C67" s="285"/>
      <c r="D67" s="285"/>
      <c r="E67" s="285"/>
      <c r="F67" s="285"/>
      <c r="G67" s="285"/>
      <c r="H67" s="285"/>
      <c r="I67" s="285"/>
      <c r="J67" s="285"/>
      <c r="K67" s="285"/>
      <c r="L67" s="286"/>
      <c r="M67" s="85"/>
    </row>
    <row r="68" spans="1:13" x14ac:dyDescent="0.25">
      <c r="A68" s="176" t="s">
        <v>174</v>
      </c>
      <c r="B68" s="85"/>
      <c r="C68" s="85"/>
      <c r="D68" s="85"/>
      <c r="E68" s="85"/>
      <c r="F68" s="85"/>
      <c r="G68" s="85"/>
      <c r="H68" s="85"/>
      <c r="I68" s="85"/>
      <c r="J68" s="85"/>
      <c r="K68" s="85"/>
      <c r="L68" s="85"/>
      <c r="M68" s="85"/>
    </row>
    <row r="69" spans="1:13" x14ac:dyDescent="0.25">
      <c r="A69" t="s">
        <v>116</v>
      </c>
      <c r="B69" s="91"/>
      <c r="C69" s="91"/>
      <c r="D69" s="91"/>
      <c r="E69" s="84" t="s">
        <v>117</v>
      </c>
      <c r="F69" s="149"/>
      <c r="I69" s="84" t="s">
        <v>118</v>
      </c>
      <c r="J69" s="91"/>
      <c r="K69" s="91"/>
      <c r="L69" s="91"/>
    </row>
    <row r="72" spans="1:13" x14ac:dyDescent="0.25">
      <c r="A72" s="99"/>
      <c r="B72" s="99" t="s">
        <v>119</v>
      </c>
      <c r="C72" s="99" t="s">
        <v>120</v>
      </c>
    </row>
    <row r="73" spans="1:13" x14ac:dyDescent="0.25">
      <c r="A73" s="99" t="s">
        <v>121</v>
      </c>
      <c r="B73" s="101">
        <f>'Form B Side 1-AY'!G35</f>
        <v>0</v>
      </c>
      <c r="C73" s="101">
        <f>C12</f>
        <v>0</v>
      </c>
    </row>
    <row r="74" spans="1:13" x14ac:dyDescent="0.25">
      <c r="A74" s="99" t="s">
        <v>99</v>
      </c>
      <c r="B74" s="101">
        <f>'Form B Side 1-AY'!G30*3</f>
        <v>0</v>
      </c>
      <c r="C74" s="101">
        <f>C9+D9</f>
        <v>0</v>
      </c>
    </row>
    <row r="75" spans="1:13" x14ac:dyDescent="0.25">
      <c r="A75" s="99" t="s">
        <v>100</v>
      </c>
      <c r="B75" s="101">
        <f>'Form B Side 1-AY'!G49</f>
        <v>0</v>
      </c>
      <c r="C75" s="101">
        <f>B75</f>
        <v>0</v>
      </c>
    </row>
    <row r="76" spans="1:13" x14ac:dyDescent="0.25">
      <c r="A76" s="99" t="s">
        <v>122</v>
      </c>
      <c r="B76" s="101">
        <f>'Form B Side 1-AY'!C55</f>
        <v>0</v>
      </c>
      <c r="C76" s="101">
        <f>O29+O42</f>
        <v>0</v>
      </c>
    </row>
    <row r="77" spans="1:13" x14ac:dyDescent="0.25">
      <c r="A77" s="99" t="s">
        <v>123</v>
      </c>
      <c r="B77" s="101">
        <v>0</v>
      </c>
      <c r="C77" s="101">
        <f>Q29+Q42</f>
        <v>0</v>
      </c>
    </row>
    <row r="78" spans="1:13" x14ac:dyDescent="0.25">
      <c r="A78" s="100" t="s">
        <v>124</v>
      </c>
      <c r="B78" s="102">
        <f>SUM(B73:B77)</f>
        <v>0</v>
      </c>
      <c r="C78" s="104">
        <f>SUM(C73:C77)</f>
        <v>0</v>
      </c>
      <c r="D78" s="105" t="s">
        <v>214</v>
      </c>
      <c r="E78" s="105"/>
      <c r="F78" s="105"/>
      <c r="G78" s="105"/>
      <c r="H78" s="105"/>
    </row>
  </sheetData>
  <mergeCells count="11">
    <mergeCell ref="A62:L62"/>
    <mergeCell ref="A63:L63"/>
    <mergeCell ref="A65:L67"/>
    <mergeCell ref="A56:L56"/>
    <mergeCell ref="G48:H48"/>
    <mergeCell ref="A1:L1"/>
    <mergeCell ref="A2:L2"/>
    <mergeCell ref="B3:C3"/>
    <mergeCell ref="B5:C5"/>
    <mergeCell ref="H3:I3"/>
    <mergeCell ref="H5:I5"/>
  </mergeCells>
  <conditionalFormatting sqref="D51:D54">
    <cfRule type="cellIs" dxfId="7" priority="6" operator="greaterThan">
      <formula>$C$48</formula>
    </cfRule>
  </conditionalFormatting>
  <conditionalFormatting sqref="G51">
    <cfRule type="cellIs" dxfId="6" priority="2" operator="greaterThan">
      <formula>$C$48</formula>
    </cfRule>
  </conditionalFormatting>
  <conditionalFormatting sqref="G52:G54">
    <cfRule type="expression" dxfId="5" priority="3">
      <formula>($D$52+$D$51)&gt;$C$48</formula>
    </cfRule>
  </conditionalFormatting>
  <conditionalFormatting sqref="Q54">
    <cfRule type="expression" dxfId="4" priority="1">
      <formula>$Q$52&gt;$Q$51</formula>
    </cfRule>
  </conditionalFormatting>
  <pageMargins left="0.5" right="0.5" top="0.5" bottom="0.5" header="0.3" footer="0.3"/>
  <pageSetup scale="1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Sheet2!$A$13:$A$20</xm:f>
          </x14:formula1>
          <xm:sqref>A21:A28 A35:A41</xm:sqref>
        </x14:dataValidation>
        <x14:dataValidation type="list" allowBlank="1" showInputMessage="1" showErrorMessage="1" xr:uid="{00000000-0002-0000-0100-000001000000}">
          <x14:formula1>
            <xm:f>Sheet2!$M$1:$M$3</xm:f>
          </x14:formula1>
          <xm:sqref>G21:G28 G35:G41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63"/>
  <sheetViews>
    <sheetView topLeftCell="A33" zoomScale="80" zoomScaleNormal="80" workbookViewId="0">
      <selection activeCell="I5" sqref="I5"/>
    </sheetView>
  </sheetViews>
  <sheetFormatPr defaultColWidth="9.140625" defaultRowHeight="15.75" x14ac:dyDescent="0.25"/>
  <cols>
    <col min="1" max="1" width="22.28515625" style="1" customWidth="1"/>
    <col min="2" max="2" width="21.140625" style="1" customWidth="1"/>
    <col min="3" max="3" width="15.42578125" style="1" customWidth="1"/>
    <col min="4" max="4" width="1.28515625" style="1" customWidth="1"/>
    <col min="5" max="5" width="23.140625" style="1" customWidth="1"/>
    <col min="6" max="6" width="17.28515625" style="1" customWidth="1"/>
    <col min="7" max="7" width="18.5703125" style="1" customWidth="1"/>
    <col min="8" max="8" width="3.140625" style="1" customWidth="1"/>
    <col min="9" max="9" width="19" style="1" customWidth="1"/>
    <col min="10" max="10" width="2.42578125" style="47" customWidth="1"/>
    <col min="11" max="11" width="19.85546875" style="47" customWidth="1"/>
    <col min="12" max="12" width="12.7109375" style="1" bestFit="1" customWidth="1"/>
    <col min="13" max="16384" width="9.140625" style="1"/>
  </cols>
  <sheetData>
    <row r="1" spans="1:11" x14ac:dyDescent="0.25">
      <c r="A1" s="39" t="s">
        <v>201</v>
      </c>
      <c r="B1" s="24"/>
      <c r="C1" s="24"/>
      <c r="D1" s="24"/>
      <c r="E1" s="24"/>
      <c r="F1" s="24"/>
      <c r="G1" s="25"/>
      <c r="I1" s="46" t="str">
        <f>'Form B Side 1-AY'!I1</f>
        <v>Updated: 3/06/26</v>
      </c>
      <c r="J1" s="1"/>
      <c r="K1" s="1"/>
    </row>
    <row r="2" spans="1:11" x14ac:dyDescent="0.25">
      <c r="A2" s="93" t="s">
        <v>0</v>
      </c>
      <c r="B2" s="40"/>
      <c r="C2" s="40"/>
      <c r="D2" s="40"/>
      <c r="E2" s="40"/>
      <c r="F2" s="40"/>
      <c r="G2" s="41"/>
      <c r="J2" s="1"/>
      <c r="K2" s="1"/>
    </row>
    <row r="3" spans="1:11" ht="94.5" customHeight="1" x14ac:dyDescent="0.25">
      <c r="A3" s="259" t="s">
        <v>216</v>
      </c>
      <c r="B3" s="260"/>
      <c r="C3" s="260"/>
      <c r="D3" s="260"/>
      <c r="E3" s="260"/>
      <c r="F3" s="260"/>
      <c r="G3" s="261"/>
      <c r="H3" s="114"/>
      <c r="I3" s="114"/>
    </row>
    <row r="4" spans="1:11" x14ac:dyDescent="0.25">
      <c r="A4" s="93" t="s">
        <v>1</v>
      </c>
      <c r="B4" s="40"/>
      <c r="C4" s="40"/>
      <c r="D4" s="40"/>
      <c r="E4" s="40"/>
      <c r="F4" s="40"/>
      <c r="G4" s="41"/>
      <c r="I4" s="112" t="s">
        <v>223</v>
      </c>
    </row>
    <row r="5" spans="1:11" x14ac:dyDescent="0.25">
      <c r="A5" s="108" t="s">
        <v>2</v>
      </c>
      <c r="B5" s="109"/>
      <c r="C5" s="109"/>
      <c r="D5" s="109"/>
      <c r="E5" s="109"/>
      <c r="F5" s="40"/>
      <c r="G5" s="41"/>
      <c r="I5" s="112" t="s">
        <v>204</v>
      </c>
    </row>
    <row r="6" spans="1:11" x14ac:dyDescent="0.25">
      <c r="A6" s="93" t="s">
        <v>3</v>
      </c>
      <c r="B6" s="40"/>
      <c r="C6" s="40"/>
      <c r="D6" s="40"/>
      <c r="E6" s="40"/>
      <c r="F6" s="40"/>
      <c r="G6" s="41"/>
    </row>
    <row r="7" spans="1:11" x14ac:dyDescent="0.25">
      <c r="A7" s="42" t="s">
        <v>203</v>
      </c>
      <c r="B7" s="43"/>
      <c r="C7" s="43"/>
      <c r="D7" s="43"/>
      <c r="E7" s="43"/>
      <c r="F7" s="43"/>
      <c r="G7" s="44"/>
    </row>
    <row r="9" spans="1:11" x14ac:dyDescent="0.25">
      <c r="A9" s="14" t="s">
        <v>4</v>
      </c>
      <c r="B9" s="254">
        <f>'Form B Side 1-AY'!B9:C9</f>
        <v>0</v>
      </c>
      <c r="C9" s="255"/>
      <c r="D9" s="4"/>
      <c r="E9" s="14" t="s">
        <v>5</v>
      </c>
      <c r="F9" s="16"/>
      <c r="G9" s="147">
        <f>'Form B Side 1-AY'!G9</f>
        <v>0</v>
      </c>
      <c r="H9" s="113"/>
      <c r="I9" s="113"/>
    </row>
    <row r="10" spans="1:11" ht="6" customHeight="1" x14ac:dyDescent="0.25">
      <c r="B10" s="4"/>
      <c r="C10" s="4"/>
      <c r="D10" s="4"/>
    </row>
    <row r="11" spans="1:11" x14ac:dyDescent="0.25">
      <c r="A11" s="31" t="s">
        <v>6</v>
      </c>
      <c r="B11" s="254" t="str">
        <f>'Form B Side 1-AY'!B11:C11</f>
        <v>CNAS</v>
      </c>
      <c r="C11" s="255"/>
      <c r="D11" s="4"/>
      <c r="E11" s="14" t="s">
        <v>7</v>
      </c>
      <c r="F11" s="16"/>
      <c r="G11" s="148">
        <f>'Form B Side 1-AY'!G11</f>
        <v>0</v>
      </c>
    </row>
    <row r="12" spans="1:11" ht="6.75" customHeight="1" x14ac:dyDescent="0.25">
      <c r="B12" s="4"/>
      <c r="C12" s="4"/>
      <c r="D12" s="4"/>
    </row>
    <row r="13" spans="1:11" x14ac:dyDescent="0.25">
      <c r="A13" s="31" t="s">
        <v>154</v>
      </c>
      <c r="B13" s="254">
        <f>'Form B Side 1-AY'!B13:C13</f>
        <v>0</v>
      </c>
      <c r="C13" s="255"/>
      <c r="D13" s="4"/>
      <c r="E13" s="31" t="s">
        <v>153</v>
      </c>
      <c r="F13" s="148">
        <f>'Form B Side 1-AY'!F13</f>
        <v>0</v>
      </c>
    </row>
    <row r="14" spans="1:11" ht="6" customHeight="1" x14ac:dyDescent="0.25">
      <c r="B14" s="4"/>
      <c r="C14" s="4"/>
      <c r="D14" s="4"/>
    </row>
    <row r="15" spans="1:11" x14ac:dyDescent="0.25">
      <c r="A15" s="32" t="s">
        <v>11</v>
      </c>
      <c r="B15" s="137">
        <f>'Form B Side 1-AY'!B15</f>
        <v>0</v>
      </c>
      <c r="C15" s="32" t="s">
        <v>12</v>
      </c>
      <c r="E15" s="37" t="s">
        <v>13</v>
      </c>
    </row>
    <row r="16" spans="1:11" x14ac:dyDescent="0.25">
      <c r="A16" s="33"/>
      <c r="B16" s="138">
        <f>'Form B Side 1-AY'!B16</f>
        <v>0</v>
      </c>
      <c r="C16" s="31" t="s">
        <v>14</v>
      </c>
    </row>
    <row r="17" spans="1:12" x14ac:dyDescent="0.25">
      <c r="A17" s="33"/>
      <c r="B17" s="139">
        <f>'Form B Side 1-AY'!B17</f>
        <v>0</v>
      </c>
      <c r="C17" s="45" t="s">
        <v>15</v>
      </c>
      <c r="D17" s="5"/>
    </row>
    <row r="18" spans="1:12" x14ac:dyDescent="0.25">
      <c r="A18" s="34"/>
      <c r="B18" s="35">
        <f>SUM(B15:B17)</f>
        <v>0</v>
      </c>
      <c r="C18" s="36" t="s">
        <v>16</v>
      </c>
      <c r="L18" s="112"/>
    </row>
    <row r="19" spans="1:12" ht="7.5" customHeight="1" x14ac:dyDescent="0.25">
      <c r="B19" s="6"/>
    </row>
    <row r="20" spans="1:12" ht="17.25" customHeight="1" x14ac:dyDescent="0.25">
      <c r="A20" s="208" t="s">
        <v>181</v>
      </c>
      <c r="B20" s="209"/>
      <c r="C20" s="208"/>
      <c r="D20" s="208"/>
      <c r="E20" s="208"/>
      <c r="F20" s="208"/>
      <c r="G20" s="208"/>
      <c r="H20" s="208"/>
      <c r="I20" s="208"/>
      <c r="J20" s="210"/>
      <c r="K20" s="210"/>
    </row>
    <row r="21" spans="1:12" ht="7.5" customHeight="1" x14ac:dyDescent="0.25">
      <c r="B21" s="6"/>
    </row>
    <row r="22" spans="1:12" x14ac:dyDescent="0.25">
      <c r="A22" s="1" t="s">
        <v>17</v>
      </c>
      <c r="B22" s="171">
        <f>'Form B Side 1-AY'!B22</f>
        <v>0</v>
      </c>
      <c r="E22" s="1" t="s">
        <v>18</v>
      </c>
      <c r="F22" s="172">
        <f>'Form B Side 1-AY'!F22</f>
        <v>0</v>
      </c>
    </row>
    <row r="23" spans="1:12" x14ac:dyDescent="0.25">
      <c r="A23" s="1" t="s">
        <v>20</v>
      </c>
      <c r="B23" s="6"/>
      <c r="E23" s="172">
        <f>'Form B Side 1-AY'!E23</f>
        <v>0</v>
      </c>
      <c r="F23" s="1" t="s">
        <v>22</v>
      </c>
      <c r="G23" s="172">
        <f>'Form B Side 1-AY'!G23</f>
        <v>0</v>
      </c>
    </row>
    <row r="24" spans="1:12" ht="10.5" customHeight="1" x14ac:dyDescent="0.25">
      <c r="B24" s="6"/>
    </row>
    <row r="25" spans="1:12" ht="17.25" customHeight="1" x14ac:dyDescent="0.25">
      <c r="A25" s="31" t="s">
        <v>151</v>
      </c>
      <c r="B25" s="38"/>
      <c r="C25" s="46" t="s">
        <v>24</v>
      </c>
      <c r="E25" s="31" t="s">
        <v>152</v>
      </c>
      <c r="F25" s="38"/>
      <c r="G25" s="46" t="s">
        <v>26</v>
      </c>
      <c r="H25" s="46"/>
      <c r="I25" s="47" t="s">
        <v>27</v>
      </c>
      <c r="K25" s="47" t="s">
        <v>16</v>
      </c>
    </row>
    <row r="26" spans="1:12" ht="5.25" customHeight="1" x14ac:dyDescent="0.25">
      <c r="A26" s="8"/>
      <c r="B26" s="115"/>
      <c r="C26" s="46"/>
      <c r="E26" s="9"/>
      <c r="F26" s="116"/>
      <c r="G26" s="46"/>
      <c r="H26" s="46"/>
      <c r="I26" s="46"/>
      <c r="K26" s="46"/>
    </row>
    <row r="27" spans="1:12" x14ac:dyDescent="0.25">
      <c r="A27" s="8" t="s">
        <v>28</v>
      </c>
      <c r="B27" s="9"/>
      <c r="C27" s="9"/>
      <c r="D27" s="9"/>
      <c r="E27" s="9"/>
      <c r="F27" s="10"/>
      <c r="G27" s="238">
        <f>(B25+F25)*B15</f>
        <v>0</v>
      </c>
      <c r="H27" s="237" t="s">
        <v>29</v>
      </c>
      <c r="I27" s="238">
        <f>(B25+F25)*B16</f>
        <v>0</v>
      </c>
      <c r="J27" s="237"/>
      <c r="K27" s="238">
        <f>G27+I27</f>
        <v>0</v>
      </c>
    </row>
    <row r="28" spans="1:12" ht="26.25" customHeight="1" x14ac:dyDescent="0.25">
      <c r="A28" s="262" t="s">
        <v>30</v>
      </c>
      <c r="B28" s="263"/>
      <c r="C28" s="263"/>
      <c r="D28" s="263"/>
      <c r="E28" s="263"/>
      <c r="F28" s="264"/>
      <c r="G28" s="239"/>
      <c r="H28" s="237"/>
      <c r="I28" s="239"/>
      <c r="J28" s="237"/>
      <c r="K28" s="239"/>
    </row>
    <row r="29" spans="1:12" ht="3.75" customHeight="1" x14ac:dyDescent="0.25">
      <c r="H29" s="48"/>
      <c r="J29" s="48"/>
      <c r="K29" s="1"/>
    </row>
    <row r="30" spans="1:12" x14ac:dyDescent="0.25">
      <c r="A30" s="14" t="s">
        <v>31</v>
      </c>
      <c r="B30" s="11"/>
      <c r="C30" s="12"/>
      <c r="D30" s="12"/>
      <c r="E30" s="12"/>
      <c r="F30" s="13"/>
      <c r="G30" s="29">
        <f>G27/9</f>
        <v>0</v>
      </c>
      <c r="H30" s="48" t="s">
        <v>32</v>
      </c>
      <c r="I30" s="29">
        <f>I27/9</f>
        <v>0</v>
      </c>
      <c r="J30" s="48"/>
      <c r="K30" s="29">
        <f>K27/9</f>
        <v>0</v>
      </c>
      <c r="L30" s="120"/>
    </row>
    <row r="31" spans="1:12" ht="11.25" customHeight="1" x14ac:dyDescent="0.25">
      <c r="H31" s="48"/>
      <c r="J31" s="48"/>
      <c r="K31" s="1"/>
    </row>
    <row r="32" spans="1:12" x14ac:dyDescent="0.25">
      <c r="A32" s="8" t="s">
        <v>33</v>
      </c>
      <c r="B32" s="9"/>
      <c r="C32" s="9"/>
      <c r="D32" s="9"/>
      <c r="E32" s="9"/>
      <c r="F32" s="10"/>
      <c r="G32" s="289" t="e">
        <f>(G35/G27)*100</f>
        <v>#DIV/0!</v>
      </c>
      <c r="H32" s="237" t="s">
        <v>34</v>
      </c>
      <c r="I32" s="240"/>
      <c r="J32" s="237"/>
      <c r="K32" s="240"/>
      <c r="L32" s="94"/>
    </row>
    <row r="33" spans="1:12" ht="15.75" customHeight="1" x14ac:dyDescent="0.25">
      <c r="A33" s="262" t="s">
        <v>35</v>
      </c>
      <c r="B33" s="263"/>
      <c r="C33" s="263"/>
      <c r="D33" s="263"/>
      <c r="E33" s="263"/>
      <c r="F33" s="264"/>
      <c r="G33" s="290"/>
      <c r="H33" s="237"/>
      <c r="I33" s="241"/>
      <c r="J33" s="237"/>
      <c r="K33" s="241"/>
      <c r="L33" s="167"/>
    </row>
    <row r="34" spans="1:12" ht="4.5" customHeight="1" x14ac:dyDescent="0.25">
      <c r="H34" s="48"/>
      <c r="J34" s="48"/>
      <c r="K34" s="1"/>
    </row>
    <row r="35" spans="1:12" x14ac:dyDescent="0.25">
      <c r="A35" s="14" t="s">
        <v>36</v>
      </c>
      <c r="B35" s="15"/>
      <c r="C35" s="15"/>
      <c r="D35" s="15"/>
      <c r="E35" s="15"/>
      <c r="F35" s="16"/>
      <c r="G35" s="17">
        <f>'Form B Side 1-AY'!G35</f>
        <v>0</v>
      </c>
      <c r="H35" s="48" t="s">
        <v>37</v>
      </c>
      <c r="I35" s="117"/>
      <c r="J35" s="48"/>
      <c r="K35" s="17">
        <f>G35+I35</f>
        <v>0</v>
      </c>
      <c r="L35" s="1" t="s">
        <v>150</v>
      </c>
    </row>
    <row r="36" spans="1:12" ht="4.5" customHeight="1" x14ac:dyDescent="0.25">
      <c r="H36" s="48"/>
      <c r="J36" s="48"/>
      <c r="K36" s="1"/>
    </row>
    <row r="37" spans="1:12" x14ac:dyDescent="0.25">
      <c r="A37" s="23" t="s">
        <v>38</v>
      </c>
      <c r="B37" s="24"/>
      <c r="C37" s="24"/>
      <c r="D37" s="24"/>
      <c r="E37" s="24"/>
      <c r="F37" s="25"/>
      <c r="G37" s="250">
        <f>(G27+G35)</f>
        <v>0</v>
      </c>
      <c r="H37" s="237" t="s">
        <v>39</v>
      </c>
      <c r="I37" s="250">
        <f>(I27+I35)</f>
        <v>0</v>
      </c>
      <c r="J37" s="237"/>
      <c r="K37" s="238">
        <f>G37+I37</f>
        <v>0</v>
      </c>
      <c r="L37" s="166"/>
    </row>
    <row r="38" spans="1:12" ht="15" customHeight="1" x14ac:dyDescent="0.25">
      <c r="A38" s="256" t="s">
        <v>40</v>
      </c>
      <c r="B38" s="257"/>
      <c r="C38" s="257"/>
      <c r="D38" s="257"/>
      <c r="E38" s="257"/>
      <c r="F38" s="258"/>
      <c r="G38" s="251"/>
      <c r="H38" s="237"/>
      <c r="I38" s="251"/>
      <c r="J38" s="237"/>
      <c r="K38" s="239"/>
      <c r="L38" s="166"/>
    </row>
    <row r="39" spans="1:12" ht="7.5" customHeight="1" x14ac:dyDescent="0.25">
      <c r="H39" s="48"/>
      <c r="J39" s="48"/>
      <c r="K39" s="1"/>
    </row>
    <row r="40" spans="1:12" x14ac:dyDescent="0.25">
      <c r="A40" s="268" t="s">
        <v>41</v>
      </c>
      <c r="B40" s="269"/>
      <c r="C40" s="269"/>
      <c r="D40" s="269"/>
      <c r="E40" s="269"/>
      <c r="F40" s="270"/>
      <c r="G40" s="242">
        <f>G37/9</f>
        <v>0</v>
      </c>
      <c r="H40" s="237" t="s">
        <v>42</v>
      </c>
      <c r="I40" s="248"/>
      <c r="J40" s="237"/>
      <c r="K40" s="242">
        <f>G40+I40</f>
        <v>0</v>
      </c>
    </row>
    <row r="41" spans="1:12" ht="16.5" customHeight="1" x14ac:dyDescent="0.25">
      <c r="A41" s="262" t="s">
        <v>43</v>
      </c>
      <c r="B41" s="263"/>
      <c r="C41" s="263"/>
      <c r="D41" s="263"/>
      <c r="E41" s="263"/>
      <c r="F41" s="264"/>
      <c r="G41" s="243"/>
      <c r="H41" s="237"/>
      <c r="I41" s="249"/>
      <c r="J41" s="237"/>
      <c r="K41" s="243"/>
    </row>
    <row r="42" spans="1:12" ht="6" customHeight="1" x14ac:dyDescent="0.25">
      <c r="A42" s="3"/>
      <c r="B42" s="3"/>
      <c r="C42" s="3"/>
      <c r="D42" s="3"/>
      <c r="E42" s="3"/>
      <c r="F42" s="3"/>
      <c r="H42" s="48"/>
      <c r="J42" s="48"/>
      <c r="K42" s="1"/>
    </row>
    <row r="43" spans="1:12" ht="16.5" customHeight="1" x14ac:dyDescent="0.25">
      <c r="A43" s="265" t="s">
        <v>44</v>
      </c>
      <c r="B43" s="266"/>
      <c r="C43" s="266"/>
      <c r="D43" s="266"/>
      <c r="E43" s="266"/>
      <c r="F43" s="267"/>
      <c r="G43" s="244">
        <v>3</v>
      </c>
      <c r="H43" s="237" t="s">
        <v>45</v>
      </c>
      <c r="I43" s="244">
        <v>3</v>
      </c>
      <c r="J43" s="237"/>
      <c r="K43" s="244">
        <v>3</v>
      </c>
    </row>
    <row r="44" spans="1:12" ht="15.75" customHeight="1" x14ac:dyDescent="0.25">
      <c r="A44" s="262" t="s">
        <v>46</v>
      </c>
      <c r="B44" s="263"/>
      <c r="C44" s="263"/>
      <c r="D44" s="263"/>
      <c r="E44" s="263"/>
      <c r="F44" s="264"/>
      <c r="G44" s="245"/>
      <c r="H44" s="237"/>
      <c r="I44" s="245"/>
      <c r="J44" s="237"/>
      <c r="K44" s="245"/>
    </row>
    <row r="45" spans="1:12" ht="5.25" customHeight="1" x14ac:dyDescent="0.25">
      <c r="A45" s="3"/>
      <c r="B45" s="3"/>
      <c r="C45" s="3"/>
      <c r="D45" s="3"/>
      <c r="E45" s="3"/>
      <c r="F45" s="3"/>
      <c r="H45" s="48"/>
      <c r="J45" s="48"/>
      <c r="K45" s="1"/>
    </row>
    <row r="46" spans="1:12" x14ac:dyDescent="0.25">
      <c r="A46" s="23" t="s">
        <v>47</v>
      </c>
      <c r="B46" s="24"/>
      <c r="C46" s="24"/>
      <c r="D46" s="24"/>
      <c r="E46" s="24"/>
      <c r="F46" s="25"/>
      <c r="G46" s="238">
        <f>G40*G43</f>
        <v>0</v>
      </c>
      <c r="H46" s="237" t="s">
        <v>48</v>
      </c>
      <c r="I46" s="238">
        <f>I30*I43</f>
        <v>0</v>
      </c>
      <c r="J46" s="237"/>
      <c r="K46" s="238">
        <f>G46+I46</f>
        <v>0</v>
      </c>
    </row>
    <row r="47" spans="1:12" ht="15.75" customHeight="1" x14ac:dyDescent="0.25">
      <c r="A47" s="256" t="s">
        <v>49</v>
      </c>
      <c r="B47" s="257"/>
      <c r="C47" s="257"/>
      <c r="D47" s="257"/>
      <c r="E47" s="257"/>
      <c r="F47" s="258"/>
      <c r="G47" s="239"/>
      <c r="H47" s="237"/>
      <c r="I47" s="239"/>
      <c r="J47" s="237"/>
      <c r="K47" s="239"/>
    </row>
    <row r="48" spans="1:12" ht="4.5" customHeight="1" x14ac:dyDescent="0.25">
      <c r="A48" s="3"/>
      <c r="B48" s="3"/>
      <c r="C48" s="3"/>
      <c r="D48" s="3"/>
      <c r="E48" s="3"/>
      <c r="F48" s="3"/>
      <c r="H48" s="48"/>
      <c r="J48" s="48"/>
      <c r="K48" s="1"/>
    </row>
    <row r="49" spans="1:11" x14ac:dyDescent="0.25">
      <c r="A49" s="8" t="s">
        <v>50</v>
      </c>
      <c r="B49" s="18"/>
      <c r="C49" s="18"/>
      <c r="D49" s="18"/>
      <c r="E49" s="18"/>
      <c r="F49" s="19"/>
      <c r="G49" s="238">
        <f>(G40*G43)-(G30*G43)</f>
        <v>0</v>
      </c>
      <c r="H49" s="237" t="s">
        <v>51</v>
      </c>
      <c r="I49" s="246"/>
      <c r="J49" s="237"/>
      <c r="K49" s="238">
        <f>G49+I49</f>
        <v>0</v>
      </c>
    </row>
    <row r="50" spans="1:11" x14ac:dyDescent="0.25">
      <c r="A50" s="20" t="s">
        <v>52</v>
      </c>
      <c r="B50" s="21"/>
      <c r="C50" s="21"/>
      <c r="D50" s="21"/>
      <c r="E50" s="21"/>
      <c r="F50" s="22"/>
      <c r="G50" s="239"/>
      <c r="H50" s="237"/>
      <c r="I50" s="247"/>
      <c r="J50" s="237"/>
      <c r="K50" s="239"/>
    </row>
    <row r="51" spans="1:11" ht="8.25" customHeight="1" x14ac:dyDescent="0.25">
      <c r="A51" s="3"/>
      <c r="B51" s="3"/>
      <c r="C51" s="3"/>
      <c r="D51" s="3"/>
      <c r="E51" s="3"/>
      <c r="F51" s="3"/>
      <c r="H51" s="48"/>
      <c r="J51" s="48"/>
      <c r="K51" s="1"/>
    </row>
    <row r="52" spans="1:11" x14ac:dyDescent="0.25">
      <c r="A52" s="23" t="s">
        <v>53</v>
      </c>
      <c r="B52" s="24"/>
      <c r="C52" s="24"/>
      <c r="D52" s="24"/>
      <c r="E52" s="24"/>
      <c r="F52" s="25"/>
      <c r="G52" s="238">
        <f>G37+G46</f>
        <v>0</v>
      </c>
      <c r="H52" s="237" t="s">
        <v>54</v>
      </c>
      <c r="I52" s="238">
        <f>I37+I46</f>
        <v>0</v>
      </c>
      <c r="J52" s="237"/>
      <c r="K52" s="238">
        <f>G52+I52</f>
        <v>0</v>
      </c>
    </row>
    <row r="53" spans="1:11" x14ac:dyDescent="0.25">
      <c r="A53" s="26" t="s">
        <v>55</v>
      </c>
      <c r="B53" s="27"/>
      <c r="C53" s="27"/>
      <c r="D53" s="27"/>
      <c r="E53" s="27"/>
      <c r="F53" s="28"/>
      <c r="G53" s="239"/>
      <c r="H53" s="237"/>
      <c r="I53" s="239"/>
      <c r="J53" s="237"/>
      <c r="K53" s="239"/>
    </row>
    <row r="54" spans="1:11" x14ac:dyDescent="0.25">
      <c r="J54" s="48"/>
      <c r="K54" s="48"/>
    </row>
    <row r="55" spans="1:11" x14ac:dyDescent="0.25">
      <c r="A55" s="1" t="s">
        <v>56</v>
      </c>
      <c r="C55" s="118">
        <f>(G35*0.375)+(G49*0.102)</f>
        <v>0</v>
      </c>
      <c r="D55" s="49" t="s">
        <v>57</v>
      </c>
      <c r="F55" s="7"/>
      <c r="I55" s="94" t="s">
        <v>58</v>
      </c>
      <c r="J55" s="94"/>
      <c r="K55" s="119">
        <f>(G35*(0.375)+G46*(0.102)+(I35*(0.375)+(I46*(0.102))))</f>
        <v>0</v>
      </c>
    </row>
    <row r="56" spans="1:11" x14ac:dyDescent="0.25">
      <c r="A56" s="2" t="s">
        <v>222</v>
      </c>
      <c r="I56" s="46" t="s">
        <v>59</v>
      </c>
      <c r="J56" s="1"/>
      <c r="K56" s="1"/>
    </row>
    <row r="57" spans="1:11" x14ac:dyDescent="0.25">
      <c r="J57" s="1"/>
      <c r="K57" s="1"/>
    </row>
    <row r="58" spans="1:11" x14ac:dyDescent="0.25">
      <c r="A58" s="1" t="s">
        <v>60</v>
      </c>
      <c r="E58" s="30">
        <f>G35+G49+C55</f>
        <v>0</v>
      </c>
      <c r="F58" s="37" t="s">
        <v>61</v>
      </c>
      <c r="I58" s="7" t="s">
        <v>62</v>
      </c>
      <c r="J58" s="1"/>
      <c r="K58" s="119">
        <f>G35+I35+G46+I46+K55</f>
        <v>0</v>
      </c>
    </row>
    <row r="59" spans="1:11" x14ac:dyDescent="0.25">
      <c r="A59" s="2" t="s">
        <v>187</v>
      </c>
      <c r="I59" s="46" t="s">
        <v>63</v>
      </c>
      <c r="J59" s="1"/>
      <c r="K59" s="1"/>
    </row>
    <row r="62" spans="1:11" x14ac:dyDescent="0.25">
      <c r="A62" s="1" t="s">
        <v>219</v>
      </c>
      <c r="B62" s="2" t="s">
        <v>220</v>
      </c>
      <c r="C62" s="2"/>
      <c r="D62" s="2"/>
      <c r="E62" s="2"/>
      <c r="F62" s="2"/>
    </row>
    <row r="63" spans="1:11" x14ac:dyDescent="0.25">
      <c r="A63" s="1" t="s">
        <v>218</v>
      </c>
      <c r="B63" s="236" t="e">
        <f>G35/B15</f>
        <v>#DIV/0!</v>
      </c>
    </row>
  </sheetData>
  <mergeCells count="52">
    <mergeCell ref="A3:G3"/>
    <mergeCell ref="B9:C9"/>
    <mergeCell ref="B11:C11"/>
    <mergeCell ref="B13:C13"/>
    <mergeCell ref="G27:G28"/>
    <mergeCell ref="I27:I28"/>
    <mergeCell ref="J27:J28"/>
    <mergeCell ref="K27:K28"/>
    <mergeCell ref="A28:F28"/>
    <mergeCell ref="G32:G33"/>
    <mergeCell ref="H32:H33"/>
    <mergeCell ref="I32:I33"/>
    <mergeCell ref="J32:J33"/>
    <mergeCell ref="K32:K33"/>
    <mergeCell ref="A33:F33"/>
    <mergeCell ref="H27:H28"/>
    <mergeCell ref="K37:K38"/>
    <mergeCell ref="J43:J44"/>
    <mergeCell ref="K43:K44"/>
    <mergeCell ref="A44:F44"/>
    <mergeCell ref="A40:F40"/>
    <mergeCell ref="G40:G41"/>
    <mergeCell ref="H40:H41"/>
    <mergeCell ref="I40:I41"/>
    <mergeCell ref="J40:J41"/>
    <mergeCell ref="K40:K41"/>
    <mergeCell ref="A41:F41"/>
    <mergeCell ref="A38:F38"/>
    <mergeCell ref="G37:G38"/>
    <mergeCell ref="H37:H38"/>
    <mergeCell ref="I37:I38"/>
    <mergeCell ref="J37:J38"/>
    <mergeCell ref="A47:F47"/>
    <mergeCell ref="A43:F43"/>
    <mergeCell ref="G43:G44"/>
    <mergeCell ref="H43:H44"/>
    <mergeCell ref="I43:I44"/>
    <mergeCell ref="G46:G47"/>
    <mergeCell ref="H46:H47"/>
    <mergeCell ref="I46:I47"/>
    <mergeCell ref="J46:J47"/>
    <mergeCell ref="K46:K47"/>
    <mergeCell ref="J49:J50"/>
    <mergeCell ref="K49:K50"/>
    <mergeCell ref="G52:G53"/>
    <mergeCell ref="H52:H53"/>
    <mergeCell ref="I52:I53"/>
    <mergeCell ref="J52:J53"/>
    <mergeCell ref="K52:K53"/>
    <mergeCell ref="G49:G50"/>
    <mergeCell ref="H49:H50"/>
    <mergeCell ref="I49:I50"/>
  </mergeCells>
  <pageMargins left="0.45" right="0.45" top="0.5" bottom="0.5" header="0.3" footer="0.3"/>
  <pageSetup scale="10" orientation="portrait" r:id="rId1"/>
  <rowBreaks count="1" manualBreakCount="1">
    <brk id="6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Sheet2!$K$1:$K$2</xm:f>
          </x14:formula1>
          <xm:sqref>E23</xm:sqref>
        </x14:dataValidation>
        <x14:dataValidation type="list" allowBlank="1" showInputMessage="1" showErrorMessage="1" xr:uid="{00000000-0002-0000-0200-000001000000}">
          <x14:formula1>
            <xm:f>Sheet2!$I$1:$I$6</xm:f>
          </x14:formula1>
          <xm:sqref>F22 G23:H23</xm:sqref>
        </x14:dataValidation>
        <x14:dataValidation type="list" allowBlank="1" showInputMessage="1" showErrorMessage="1" xr:uid="{00000000-0002-0000-0200-000002000000}">
          <x14:formula1>
            <xm:f>Sheet2!$D$4:$D$11</xm:f>
          </x14:formula1>
          <xm:sqref>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B78"/>
  <sheetViews>
    <sheetView topLeftCell="A28" zoomScale="80" zoomScaleNormal="80" workbookViewId="0">
      <selection activeCell="F49" sqref="F49"/>
    </sheetView>
  </sheetViews>
  <sheetFormatPr defaultRowHeight="15" x14ac:dyDescent="0.25"/>
  <cols>
    <col min="1" max="1" width="26.7109375" customWidth="1"/>
    <col min="2" max="2" width="12.5703125" customWidth="1"/>
    <col min="3" max="3" width="12.140625" customWidth="1"/>
    <col min="4" max="4" width="9.7109375" customWidth="1"/>
    <col min="5" max="5" width="12.140625" customWidth="1"/>
    <col min="6" max="6" width="21.85546875" customWidth="1"/>
    <col min="7" max="7" width="13.5703125" customWidth="1"/>
    <col min="8" max="8" width="10.7109375" customWidth="1"/>
    <col min="9" max="9" width="11.42578125" customWidth="1"/>
    <col min="10" max="10" width="15" customWidth="1"/>
    <col min="11" max="11" width="10.28515625" customWidth="1"/>
    <col min="12" max="12" width="12.85546875" customWidth="1"/>
    <col min="13" max="13" width="8" customWidth="1"/>
    <col min="15" max="15" width="10.5703125" bestFit="1" customWidth="1"/>
    <col min="16" max="16" width="13.28515625" customWidth="1"/>
    <col min="17" max="17" width="11.5703125" bestFit="1" customWidth="1"/>
    <col min="25" max="25" width="13" customWidth="1"/>
    <col min="26" max="26" width="21.42578125" customWidth="1"/>
    <col min="27" max="27" width="12.140625" customWidth="1"/>
  </cols>
  <sheetData>
    <row r="1" spans="1:15" x14ac:dyDescent="0.25">
      <c r="A1" s="271" t="s">
        <v>202</v>
      </c>
      <c r="B1" s="271"/>
      <c r="C1" s="271"/>
      <c r="D1" s="271"/>
      <c r="E1" s="271"/>
      <c r="F1" s="271"/>
      <c r="G1" s="271"/>
      <c r="H1" s="271"/>
      <c r="I1" s="271"/>
      <c r="J1" s="271"/>
      <c r="K1" s="271"/>
      <c r="L1" s="271"/>
      <c r="M1" s="63"/>
      <c r="O1" s="194" t="str">
        <f>'Form B Side 1-AY'!I1</f>
        <v>Updated: 3/06/26</v>
      </c>
    </row>
    <row r="2" spans="1:15" x14ac:dyDescent="0.25">
      <c r="A2" s="271" t="s">
        <v>64</v>
      </c>
      <c r="B2" s="271"/>
      <c r="C2" s="271"/>
      <c r="D2" s="271"/>
      <c r="E2" s="271"/>
      <c r="F2" s="271"/>
      <c r="G2" s="271"/>
      <c r="H2" s="271"/>
      <c r="I2" s="271"/>
      <c r="J2" s="271"/>
      <c r="K2" s="271"/>
      <c r="L2" s="271"/>
      <c r="M2" s="63"/>
    </row>
    <row r="3" spans="1:15" ht="15.75" x14ac:dyDescent="0.25">
      <c r="A3" s="14" t="s">
        <v>4</v>
      </c>
      <c r="B3" s="272">
        <f>'Form B Side 1 M&amp;P'!B9:C9</f>
        <v>0</v>
      </c>
      <c r="C3" s="273"/>
      <c r="D3" s="4"/>
      <c r="E3" s="14" t="s">
        <v>5</v>
      </c>
      <c r="F3" s="15"/>
      <c r="G3" s="51"/>
      <c r="H3" s="274">
        <f>'Form B Side 1 M&amp;P'!G9</f>
        <v>0</v>
      </c>
      <c r="I3" s="273"/>
    </row>
    <row r="4" spans="1:15" ht="15.75" x14ac:dyDescent="0.25">
      <c r="A4" s="1"/>
      <c r="B4" s="4"/>
      <c r="C4" s="4"/>
      <c r="D4" s="4"/>
      <c r="E4" s="1"/>
      <c r="F4" s="1"/>
      <c r="G4" s="1"/>
    </row>
    <row r="5" spans="1:15" ht="15.75" x14ac:dyDescent="0.25">
      <c r="A5" s="31" t="s">
        <v>6</v>
      </c>
      <c r="B5" s="272" t="str">
        <f>'Form B Side 1 M&amp;P'!B11</f>
        <v>CNAS</v>
      </c>
      <c r="C5" s="273"/>
      <c r="D5" s="4"/>
      <c r="E5" s="14" t="s">
        <v>7</v>
      </c>
      <c r="F5" s="16"/>
      <c r="G5" s="51"/>
      <c r="H5" s="272">
        <f>'Form B Side 1 M&amp;P'!G11</f>
        <v>0</v>
      </c>
      <c r="I5" s="273"/>
    </row>
    <row r="6" spans="1:15" ht="13.5" customHeight="1" x14ac:dyDescent="0.25"/>
    <row r="7" spans="1:15" ht="45" x14ac:dyDescent="0.25">
      <c r="A7" s="70"/>
      <c r="B7" s="71"/>
      <c r="C7" s="72" t="s">
        <v>65</v>
      </c>
      <c r="D7" s="71" t="s">
        <v>66</v>
      </c>
      <c r="E7" s="72" t="s">
        <v>67</v>
      </c>
      <c r="F7" s="72" t="s">
        <v>68</v>
      </c>
      <c r="G7" s="73" t="s">
        <v>69</v>
      </c>
      <c r="H7" s="74" t="s">
        <v>16</v>
      </c>
      <c r="J7" s="161" t="s">
        <v>148</v>
      </c>
    </row>
    <row r="8" spans="1:15" x14ac:dyDescent="0.25">
      <c r="A8" s="66" t="s">
        <v>70</v>
      </c>
      <c r="C8" s="131">
        <f>'Form B Side 1 M&amp;P'!G27</f>
        <v>0</v>
      </c>
      <c r="D8" s="131">
        <f>'Form B Side 1 M&amp;P'!I27</f>
        <v>0</v>
      </c>
      <c r="E8" s="69">
        <f>'Form B Side 2-AY'!E8</f>
        <v>0.375</v>
      </c>
      <c r="F8" s="69">
        <f>'Form B Side 2-AY'!F8</f>
        <v>0.45400000000000001</v>
      </c>
      <c r="G8" s="140">
        <f>(C8*E8)+(D8*F8)</f>
        <v>0</v>
      </c>
      <c r="H8" s="141">
        <f>C8+D8+G8</f>
        <v>0</v>
      </c>
      <c r="J8" s="162"/>
    </row>
    <row r="9" spans="1:15" x14ac:dyDescent="0.25">
      <c r="A9" s="66" t="s">
        <v>71</v>
      </c>
      <c r="C9" s="133">
        <f>'Form B Side 1 M&amp;P'!G30*3</f>
        <v>0</v>
      </c>
      <c r="D9" s="133">
        <f>'Form B Side 1 M&amp;P'!I30*3</f>
        <v>0</v>
      </c>
      <c r="E9" s="69">
        <f>'Form B Side 2-AY'!E9</f>
        <v>0.10199999999999999</v>
      </c>
      <c r="F9" s="69">
        <f>'Form B Side 2-AY'!F9</f>
        <v>0.10199999999999999</v>
      </c>
      <c r="G9" s="140">
        <f>(C9*E9)+(D9*F9)</f>
        <v>0</v>
      </c>
      <c r="H9" s="141">
        <f>C9+D9+G9</f>
        <v>0</v>
      </c>
      <c r="J9" s="163">
        <f>(C9+D9)/3</f>
        <v>0</v>
      </c>
      <c r="L9" s="201"/>
    </row>
    <row r="10" spans="1:15" x14ac:dyDescent="0.25">
      <c r="A10" s="75" t="s">
        <v>72</v>
      </c>
      <c r="B10" s="76"/>
      <c r="C10" s="146">
        <f>C8+C9</f>
        <v>0</v>
      </c>
      <c r="D10" s="146">
        <f>D8+D9</f>
        <v>0</v>
      </c>
      <c r="E10" s="69"/>
      <c r="F10" s="69"/>
      <c r="G10" s="142">
        <f>G8+G9</f>
        <v>0</v>
      </c>
      <c r="H10" s="143">
        <f>H8+H9</f>
        <v>0</v>
      </c>
      <c r="J10" s="162"/>
    </row>
    <row r="11" spans="1:15" ht="6.75" customHeight="1" x14ac:dyDescent="0.25">
      <c r="A11" s="66"/>
      <c r="E11" s="69"/>
      <c r="F11" s="69"/>
      <c r="H11" s="67"/>
      <c r="J11" s="162"/>
    </row>
    <row r="12" spans="1:15" x14ac:dyDescent="0.25">
      <c r="A12" s="66" t="s">
        <v>206</v>
      </c>
      <c r="C12" s="131">
        <f>'Form B Side 1 M&amp;P'!G35</f>
        <v>0</v>
      </c>
      <c r="D12" s="131">
        <f>'Form B Side 1 M&amp;P'!I35</f>
        <v>0</v>
      </c>
      <c r="E12" s="69">
        <f>'Form B Side 2-AY'!E12</f>
        <v>0.375</v>
      </c>
      <c r="F12" s="69">
        <f>'Form B Side 2-AY'!F12</f>
        <v>0.45400000000000001</v>
      </c>
      <c r="G12" s="140">
        <f>(C12*E12)+(D12*F12)</f>
        <v>0</v>
      </c>
      <c r="H12" s="141">
        <f>C12+D12+G12</f>
        <v>0</v>
      </c>
      <c r="J12" s="162"/>
    </row>
    <row r="13" spans="1:15" x14ac:dyDescent="0.25">
      <c r="A13" s="66" t="s">
        <v>207</v>
      </c>
      <c r="C13" s="133">
        <f>'Form B Side 1 M&amp;P'!G49</f>
        <v>0</v>
      </c>
      <c r="D13" s="133">
        <f>'Form B Side 1 M&amp;P'!I49</f>
        <v>0</v>
      </c>
      <c r="E13" s="69">
        <f>'Form B Side 2-AY'!E13</f>
        <v>0.10199999999999999</v>
      </c>
      <c r="F13" s="69">
        <f>'Form B Side 2-AY'!F13</f>
        <v>0.10199999999999999</v>
      </c>
      <c r="G13" s="140">
        <f>(C13*E13)+(D13*F13)</f>
        <v>0</v>
      </c>
      <c r="H13" s="141">
        <f>C13+D13+G13</f>
        <v>0</v>
      </c>
      <c r="J13" s="163">
        <f>C13/3</f>
        <v>0</v>
      </c>
    </row>
    <row r="14" spans="1:15" x14ac:dyDescent="0.25">
      <c r="A14" s="75" t="s">
        <v>73</v>
      </c>
      <c r="B14" s="76"/>
      <c r="C14" s="144">
        <f>C12+C13</f>
        <v>0</v>
      </c>
      <c r="D14" s="144">
        <f>D12+D13</f>
        <v>0</v>
      </c>
      <c r="E14" s="69"/>
      <c r="F14" s="69"/>
      <c r="G14" s="144">
        <f>G12+G13</f>
        <v>0</v>
      </c>
      <c r="H14" s="145">
        <f>H12+H13</f>
        <v>0</v>
      </c>
      <c r="J14" s="162"/>
    </row>
    <row r="15" spans="1:15" x14ac:dyDescent="0.25">
      <c r="A15" s="78" t="s">
        <v>74</v>
      </c>
      <c r="B15" s="79"/>
      <c r="C15" s="80">
        <f>C10+C14</f>
        <v>0</v>
      </c>
      <c r="D15" s="80">
        <f>D10+D14</f>
        <v>0</v>
      </c>
      <c r="E15" s="81"/>
      <c r="F15" s="81"/>
      <c r="G15" s="80">
        <f>G10+G14</f>
        <v>0</v>
      </c>
      <c r="H15" s="82">
        <f>ROUND(H10+H14,0)</f>
        <v>0</v>
      </c>
      <c r="I15" s="90"/>
      <c r="J15" s="164">
        <f>SUM(J8:J14)</f>
        <v>0</v>
      </c>
    </row>
    <row r="16" spans="1:15" x14ac:dyDescent="0.25">
      <c r="C16" s="90"/>
      <c r="K16" s="90"/>
    </row>
    <row r="17" spans="1:28" x14ac:dyDescent="0.25">
      <c r="A17" s="211" t="s">
        <v>75</v>
      </c>
      <c r="B17" s="212"/>
      <c r="C17" s="212"/>
      <c r="D17" s="212"/>
      <c r="E17" s="212"/>
      <c r="F17" s="212"/>
      <c r="G17" s="212"/>
      <c r="H17" s="212"/>
      <c r="I17" s="212"/>
      <c r="J17" s="212"/>
      <c r="K17" s="212"/>
      <c r="L17" s="212"/>
      <c r="M17" s="212"/>
      <c r="N17" s="213"/>
      <c r="O17" s="60"/>
    </row>
    <row r="18" spans="1:28" ht="11.25" customHeight="1" x14ac:dyDescent="0.25">
      <c r="A18" s="121" t="s">
        <v>76</v>
      </c>
      <c r="B18" s="130">
        <f>C12+C8+D8+D12</f>
        <v>0</v>
      </c>
      <c r="C18" s="129" t="s">
        <v>210</v>
      </c>
      <c r="D18" s="60"/>
      <c r="E18" s="60"/>
      <c r="F18" s="60"/>
      <c r="G18" s="60"/>
      <c r="H18" s="60"/>
      <c r="I18" s="60"/>
      <c r="J18" s="60"/>
      <c r="K18" s="60">
        <v>0.375</v>
      </c>
      <c r="L18" s="60">
        <v>6.4999999999999997E-3</v>
      </c>
      <c r="M18" s="60">
        <v>1.95E-2</v>
      </c>
      <c r="N18" s="61"/>
      <c r="O18" s="60"/>
    </row>
    <row r="19" spans="1:28" x14ac:dyDescent="0.25">
      <c r="A19" s="214" t="s">
        <v>77</v>
      </c>
      <c r="B19" s="215"/>
      <c r="C19" s="215"/>
      <c r="D19" s="215"/>
      <c r="E19" s="215"/>
      <c r="F19" s="215"/>
      <c r="G19" s="215"/>
      <c r="H19" s="215"/>
      <c r="I19" s="215"/>
      <c r="J19" s="215"/>
      <c r="K19" s="215"/>
      <c r="L19" s="215"/>
      <c r="M19" s="215"/>
      <c r="N19" s="216"/>
      <c r="O19" s="60"/>
      <c r="S19" t="s">
        <v>188</v>
      </c>
    </row>
    <row r="20" spans="1:28" ht="30" x14ac:dyDescent="0.25">
      <c r="A20" s="62" t="s">
        <v>78</v>
      </c>
      <c r="B20" s="63" t="s">
        <v>79</v>
      </c>
      <c r="C20" s="63" t="s">
        <v>80</v>
      </c>
      <c r="D20" s="64" t="s">
        <v>182</v>
      </c>
      <c r="E20" s="64" t="s">
        <v>183</v>
      </c>
      <c r="F20" s="64" t="s">
        <v>184</v>
      </c>
      <c r="G20" s="64" t="s">
        <v>177</v>
      </c>
      <c r="H20" s="63" t="s">
        <v>82</v>
      </c>
      <c r="I20" s="63" t="s">
        <v>83</v>
      </c>
      <c r="J20" s="64" t="s">
        <v>84</v>
      </c>
      <c r="K20" s="64" t="s">
        <v>85</v>
      </c>
      <c r="L20" s="64" t="s">
        <v>86</v>
      </c>
      <c r="M20" s="64" t="s">
        <v>87</v>
      </c>
      <c r="N20" s="65" t="s">
        <v>88</v>
      </c>
      <c r="O20" s="64" t="s">
        <v>89</v>
      </c>
      <c r="P20" s="127" t="s">
        <v>90</v>
      </c>
      <c r="Q20" s="128" t="s">
        <v>91</v>
      </c>
      <c r="S20" s="64" t="s">
        <v>155</v>
      </c>
      <c r="T20" s="64" t="s">
        <v>156</v>
      </c>
      <c r="U20" s="64" t="s">
        <v>157</v>
      </c>
      <c r="V20" s="64" t="s">
        <v>79</v>
      </c>
      <c r="W20" s="64" t="s">
        <v>158</v>
      </c>
      <c r="X20" s="64" t="s">
        <v>182</v>
      </c>
      <c r="Y20" s="64" t="s">
        <v>183</v>
      </c>
      <c r="Z20" s="64" t="s">
        <v>184</v>
      </c>
      <c r="AA20" s="64" t="s">
        <v>159</v>
      </c>
    </row>
    <row r="21" spans="1:28" x14ac:dyDescent="0.25">
      <c r="A21" s="195" t="s">
        <v>92</v>
      </c>
      <c r="B21" s="196"/>
      <c r="C21" s="196">
        <v>19900</v>
      </c>
      <c r="D21" s="231" t="s">
        <v>196</v>
      </c>
      <c r="E21" s="219" t="s">
        <v>185</v>
      </c>
      <c r="F21" s="219" t="s">
        <v>186</v>
      </c>
      <c r="G21" s="196" t="s">
        <v>137</v>
      </c>
      <c r="H21" s="196" t="s">
        <v>94</v>
      </c>
      <c r="I21" s="196" t="s">
        <v>94</v>
      </c>
      <c r="J21" s="291">
        <f>C8</f>
        <v>0</v>
      </c>
      <c r="K21" s="292">
        <f>C8*$K$18</f>
        <v>0</v>
      </c>
      <c r="L21" s="150">
        <f t="shared" ref="L21:L28" si="0">IF(A21="Base Salary General Funds",J21*$L$18,IF(A21="IR Base Summer Salary", J21*$L$18,IF(A21="OR Base Summer Salary",J21*$L$18,0)))</f>
        <v>0</v>
      </c>
      <c r="M21" s="150">
        <f>IF(A21="C&amp;G - Increment",0,J21*$M$18)</f>
        <v>0</v>
      </c>
      <c r="N21" s="293">
        <f>SUM(J21:M21)</f>
        <v>0</v>
      </c>
      <c r="O21" s="107"/>
      <c r="P21" s="86"/>
      <c r="Q21" s="123"/>
      <c r="S21" s="110"/>
      <c r="T21" s="110" t="s">
        <v>171</v>
      </c>
      <c r="U21" s="110">
        <f>(IF('Form B Side 1-AY'!$B$13="Assistant",500020,IF('Form B Side 1-AY'!$B$13="Associate",500010,500000)))</f>
        <v>500000</v>
      </c>
      <c r="V21" s="110">
        <f>B21</f>
        <v>0</v>
      </c>
      <c r="W21" s="110">
        <f>C21</f>
        <v>19900</v>
      </c>
      <c r="X21" s="110" t="str">
        <f>D21</f>
        <v>40-000</v>
      </c>
      <c r="Y21" s="221" t="str">
        <f>E21</f>
        <v>0000000000</v>
      </c>
      <c r="Z21" s="221" t="str">
        <f>F21</f>
        <v>0000000000-00000000</v>
      </c>
      <c r="AA21" s="177" t="e">
        <f>J21/($J$29-$J$22)</f>
        <v>#DIV/0!</v>
      </c>
    </row>
    <row r="22" spans="1:28" x14ac:dyDescent="0.25">
      <c r="A22" s="195" t="s">
        <v>92</v>
      </c>
      <c r="B22" s="196"/>
      <c r="C22" s="196">
        <v>19900</v>
      </c>
      <c r="D22" s="231" t="s">
        <v>197</v>
      </c>
      <c r="E22" s="219" t="s">
        <v>185</v>
      </c>
      <c r="F22" s="219" t="s">
        <v>186</v>
      </c>
      <c r="G22" s="196" t="s">
        <v>137</v>
      </c>
      <c r="H22" s="196" t="s">
        <v>94</v>
      </c>
      <c r="I22" s="196" t="s">
        <v>94</v>
      </c>
      <c r="J22" s="291">
        <f>D8</f>
        <v>0</v>
      </c>
      <c r="K22" s="292">
        <f>D8*$F$8</f>
        <v>0</v>
      </c>
      <c r="L22" s="150">
        <f t="shared" si="0"/>
        <v>0</v>
      </c>
      <c r="M22" s="150">
        <f t="shared" ref="M22:M28" si="1">IF(A22="C&amp;G - Increment",0,J22*$M$18)</f>
        <v>0</v>
      </c>
      <c r="N22" s="293">
        <f>SUM(J22:M22)</f>
        <v>0</v>
      </c>
      <c r="O22" s="107"/>
      <c r="P22" s="86"/>
      <c r="Q22" s="123"/>
      <c r="S22" s="110"/>
      <c r="T22" s="110" t="s">
        <v>171</v>
      </c>
      <c r="U22" s="110">
        <f>(IF('Form B Side 1-AY'!$B$13="Assistant",500020,IF('Form B Side 1-AY'!$B$13="Associate",500010,500000)))</f>
        <v>500000</v>
      </c>
      <c r="V22" s="110">
        <f t="shared" ref="V22:X28" si="2">B22</f>
        <v>0</v>
      </c>
      <c r="W22" s="110">
        <f t="shared" si="2"/>
        <v>19900</v>
      </c>
      <c r="X22" s="110" t="str">
        <f t="shared" si="2"/>
        <v>44-261</v>
      </c>
      <c r="Y22" s="221" t="str">
        <f t="shared" ref="Y22:Z28" si="3">E22</f>
        <v>0000000000</v>
      </c>
      <c r="Z22" s="221" t="str">
        <f t="shared" si="3"/>
        <v>0000000000-00000000</v>
      </c>
      <c r="AA22" s="177">
        <v>1</v>
      </c>
      <c r="AB22" t="s">
        <v>175</v>
      </c>
    </row>
    <row r="23" spans="1:28" x14ac:dyDescent="0.25">
      <c r="A23" s="197"/>
      <c r="B23" s="198"/>
      <c r="C23" s="198"/>
      <c r="D23" s="198"/>
      <c r="E23" s="217"/>
      <c r="F23" s="217"/>
      <c r="G23" s="198"/>
      <c r="H23" s="199"/>
      <c r="I23" s="199"/>
      <c r="J23" s="294"/>
      <c r="K23" s="292">
        <f t="shared" ref="K23:K28" si="4">J23*$K$18</f>
        <v>0</v>
      </c>
      <c r="L23" s="150">
        <f t="shared" si="0"/>
        <v>0</v>
      </c>
      <c r="M23" s="150">
        <f t="shared" si="1"/>
        <v>0</v>
      </c>
      <c r="N23" s="293">
        <f t="shared" ref="N23:N28" si="5">SUM(J23:M23)</f>
        <v>0</v>
      </c>
      <c r="O23" s="96">
        <f>SUM(K23:M23)</f>
        <v>0</v>
      </c>
      <c r="P23" s="124">
        <v>0.55500000000000005</v>
      </c>
      <c r="Q23" s="125">
        <f>N23*P23</f>
        <v>0</v>
      </c>
      <c r="S23" s="76"/>
      <c r="T23" t="s">
        <v>171</v>
      </c>
      <c r="U23">
        <f>(IF('Form B Side 1-AY'!$B$13="Assistant",500020,IF('Form B Side 1-AY'!$B$13="Associate",500010,500000)))</f>
        <v>500000</v>
      </c>
      <c r="V23">
        <f t="shared" si="2"/>
        <v>0</v>
      </c>
      <c r="W23">
        <f t="shared" si="2"/>
        <v>0</v>
      </c>
      <c r="X23">
        <f t="shared" si="2"/>
        <v>0</v>
      </c>
      <c r="Y23" s="222">
        <f t="shared" si="3"/>
        <v>0</v>
      </c>
      <c r="Z23" s="222">
        <f t="shared" si="3"/>
        <v>0</v>
      </c>
      <c r="AA23" s="223" t="e">
        <f t="shared" ref="AA23:AA28" si="6">J23/($J$29-$J$22)</f>
        <v>#DIV/0!</v>
      </c>
    </row>
    <row r="24" spans="1:28" x14ac:dyDescent="0.25">
      <c r="A24" s="197"/>
      <c r="B24" s="198"/>
      <c r="C24" s="198"/>
      <c r="D24" s="198"/>
      <c r="E24" s="217"/>
      <c r="F24" s="217"/>
      <c r="G24" s="198"/>
      <c r="H24" s="198"/>
      <c r="I24" s="198"/>
      <c r="J24" s="294"/>
      <c r="K24" s="292">
        <f t="shared" si="4"/>
        <v>0</v>
      </c>
      <c r="L24" s="150">
        <f t="shared" si="0"/>
        <v>0</v>
      </c>
      <c r="M24" s="150">
        <f t="shared" si="1"/>
        <v>0</v>
      </c>
      <c r="N24" s="293">
        <f t="shared" si="5"/>
        <v>0</v>
      </c>
      <c r="O24" s="96">
        <f t="shared" ref="O24:O28" si="7">SUM(K24:M24)</f>
        <v>0</v>
      </c>
      <c r="P24" s="124">
        <v>0.55500000000000005</v>
      </c>
      <c r="Q24" s="125">
        <f t="shared" ref="Q24:Q28" si="8">N24*P24</f>
        <v>0</v>
      </c>
      <c r="S24" s="76"/>
      <c r="T24" t="s">
        <v>171</v>
      </c>
      <c r="U24">
        <f>(IF('Form B Side 1-AY'!$B$13="Assistant",500020,IF('Form B Side 1-AY'!$B$13="Associate",500010,500000)))</f>
        <v>500000</v>
      </c>
      <c r="V24">
        <f t="shared" si="2"/>
        <v>0</v>
      </c>
      <c r="W24">
        <f t="shared" si="2"/>
        <v>0</v>
      </c>
      <c r="X24">
        <f t="shared" si="2"/>
        <v>0</v>
      </c>
      <c r="Y24" s="222">
        <f t="shared" si="3"/>
        <v>0</v>
      </c>
      <c r="Z24" s="222">
        <f t="shared" si="3"/>
        <v>0</v>
      </c>
      <c r="AA24" s="223" t="e">
        <f t="shared" si="6"/>
        <v>#DIV/0!</v>
      </c>
    </row>
    <row r="25" spans="1:28" x14ac:dyDescent="0.25">
      <c r="A25" s="173"/>
      <c r="B25" s="169"/>
      <c r="C25" s="169"/>
      <c r="D25" s="169"/>
      <c r="E25" s="218"/>
      <c r="F25" s="218"/>
      <c r="G25" s="169"/>
      <c r="H25" s="174"/>
      <c r="I25" s="174"/>
      <c r="J25" s="295"/>
      <c r="K25" s="292">
        <f t="shared" si="4"/>
        <v>0</v>
      </c>
      <c r="L25" s="150">
        <f t="shared" si="0"/>
        <v>0</v>
      </c>
      <c r="M25" s="150">
        <f t="shared" si="1"/>
        <v>0</v>
      </c>
      <c r="N25" s="293">
        <f t="shared" si="5"/>
        <v>0</v>
      </c>
      <c r="O25" s="96">
        <f t="shared" si="7"/>
        <v>0</v>
      </c>
      <c r="P25" s="124">
        <v>0.55500000000000005</v>
      </c>
      <c r="Q25" s="125">
        <f t="shared" si="8"/>
        <v>0</v>
      </c>
      <c r="T25" t="s">
        <v>171</v>
      </c>
      <c r="U25">
        <f>(IF('Form B Side 1-AY'!$B$13="Assistant",500020,IF('Form B Side 1-AY'!$B$13="Associate",500010,500000)))</f>
        <v>500000</v>
      </c>
      <c r="V25">
        <f t="shared" si="2"/>
        <v>0</v>
      </c>
      <c r="W25">
        <f t="shared" si="2"/>
        <v>0</v>
      </c>
      <c r="X25">
        <f t="shared" si="2"/>
        <v>0</v>
      </c>
      <c r="Y25" s="222">
        <f t="shared" si="3"/>
        <v>0</v>
      </c>
      <c r="Z25" s="222">
        <f t="shared" si="3"/>
        <v>0</v>
      </c>
      <c r="AA25" s="223" t="e">
        <f t="shared" si="6"/>
        <v>#DIV/0!</v>
      </c>
    </row>
    <row r="26" spans="1:28" x14ac:dyDescent="0.25">
      <c r="A26" s="173"/>
      <c r="B26" s="169"/>
      <c r="C26" s="169"/>
      <c r="D26" s="169"/>
      <c r="E26" s="218"/>
      <c r="F26" s="218"/>
      <c r="G26" s="169"/>
      <c r="H26" s="174"/>
      <c r="I26" s="174"/>
      <c r="J26" s="295"/>
      <c r="K26" s="292">
        <f t="shared" si="4"/>
        <v>0</v>
      </c>
      <c r="L26" s="150">
        <f t="shared" si="0"/>
        <v>0</v>
      </c>
      <c r="M26" s="150">
        <f t="shared" si="1"/>
        <v>0</v>
      </c>
      <c r="N26" s="293">
        <f t="shared" si="5"/>
        <v>0</v>
      </c>
      <c r="O26" s="96">
        <f t="shared" si="7"/>
        <v>0</v>
      </c>
      <c r="P26" s="124">
        <v>0.55500000000000005</v>
      </c>
      <c r="Q26" s="125">
        <f t="shared" si="8"/>
        <v>0</v>
      </c>
      <c r="T26" t="s">
        <v>171</v>
      </c>
      <c r="U26">
        <f>(IF('Form B Side 1-AY'!$B$13="Assistant",500020,IF('Form B Side 1-AY'!$B$13="Associate",500010,500000)))</f>
        <v>500000</v>
      </c>
      <c r="V26">
        <f t="shared" si="2"/>
        <v>0</v>
      </c>
      <c r="W26">
        <f t="shared" si="2"/>
        <v>0</v>
      </c>
      <c r="X26">
        <f t="shared" si="2"/>
        <v>0</v>
      </c>
      <c r="Y26" s="222">
        <f t="shared" si="3"/>
        <v>0</v>
      </c>
      <c r="Z26" s="222">
        <f t="shared" si="3"/>
        <v>0</v>
      </c>
      <c r="AA26" s="223" t="e">
        <f t="shared" si="6"/>
        <v>#DIV/0!</v>
      </c>
    </row>
    <row r="27" spans="1:28" x14ac:dyDescent="0.25">
      <c r="A27" s="173"/>
      <c r="B27" s="169"/>
      <c r="C27" s="169"/>
      <c r="D27" s="169"/>
      <c r="E27" s="218"/>
      <c r="F27" s="218"/>
      <c r="G27" s="169"/>
      <c r="H27" s="174"/>
      <c r="I27" s="174"/>
      <c r="J27" s="295"/>
      <c r="K27" s="292">
        <f t="shared" si="4"/>
        <v>0</v>
      </c>
      <c r="L27" s="150">
        <f t="shared" si="0"/>
        <v>0</v>
      </c>
      <c r="M27" s="150">
        <f t="shared" si="1"/>
        <v>0</v>
      </c>
      <c r="N27" s="293">
        <f t="shared" si="5"/>
        <v>0</v>
      </c>
      <c r="O27" s="96">
        <f t="shared" si="7"/>
        <v>0</v>
      </c>
      <c r="P27" s="124">
        <v>0.55500000000000005</v>
      </c>
      <c r="Q27" s="125">
        <f t="shared" si="8"/>
        <v>0</v>
      </c>
      <c r="T27" t="s">
        <v>171</v>
      </c>
      <c r="U27">
        <f>(IF('Form B Side 1-AY'!$B$13="Assistant",500020,IF('Form B Side 1-AY'!$B$13="Associate",500010,500000)))</f>
        <v>500000</v>
      </c>
      <c r="V27">
        <f t="shared" si="2"/>
        <v>0</v>
      </c>
      <c r="W27">
        <f t="shared" si="2"/>
        <v>0</v>
      </c>
      <c r="X27">
        <f t="shared" si="2"/>
        <v>0</v>
      </c>
      <c r="Y27" s="222">
        <f t="shared" si="3"/>
        <v>0</v>
      </c>
      <c r="Z27" s="222">
        <f t="shared" si="3"/>
        <v>0</v>
      </c>
      <c r="AA27" s="223" t="e">
        <f t="shared" si="6"/>
        <v>#DIV/0!</v>
      </c>
    </row>
    <row r="28" spans="1:28" x14ac:dyDescent="0.25">
      <c r="A28" s="173"/>
      <c r="B28" s="169"/>
      <c r="C28" s="169"/>
      <c r="D28" s="169"/>
      <c r="E28" s="218"/>
      <c r="F28" s="218"/>
      <c r="G28" s="169"/>
      <c r="H28" s="174"/>
      <c r="I28" s="174"/>
      <c r="J28" s="295"/>
      <c r="K28" s="292">
        <f t="shared" si="4"/>
        <v>0</v>
      </c>
      <c r="L28" s="150">
        <f t="shared" si="0"/>
        <v>0</v>
      </c>
      <c r="M28" s="150">
        <f t="shared" si="1"/>
        <v>0</v>
      </c>
      <c r="N28" s="293">
        <f t="shared" si="5"/>
        <v>0</v>
      </c>
      <c r="O28" s="96">
        <f t="shared" si="7"/>
        <v>0</v>
      </c>
      <c r="P28" s="124">
        <v>0.55500000000000005</v>
      </c>
      <c r="Q28" s="126">
        <f t="shared" si="8"/>
        <v>0</v>
      </c>
      <c r="T28" t="s">
        <v>171</v>
      </c>
      <c r="U28">
        <f>(IF('Form B Side 1-AY'!$B$13="Assistant",500020,IF('Form B Side 1-AY'!$B$13="Associate",500010,500000)))</f>
        <v>500000</v>
      </c>
      <c r="V28">
        <f t="shared" si="2"/>
        <v>0</v>
      </c>
      <c r="W28">
        <f t="shared" si="2"/>
        <v>0</v>
      </c>
      <c r="X28">
        <f t="shared" si="2"/>
        <v>0</v>
      </c>
      <c r="Y28" s="222">
        <f t="shared" si="3"/>
        <v>0</v>
      </c>
      <c r="Z28" s="222">
        <f t="shared" si="3"/>
        <v>0</v>
      </c>
      <c r="AA28" s="223" t="e">
        <f t="shared" si="6"/>
        <v>#DIV/0!</v>
      </c>
    </row>
    <row r="29" spans="1:28" x14ac:dyDescent="0.25">
      <c r="A29" s="52" t="s">
        <v>16</v>
      </c>
      <c r="B29" s="53"/>
      <c r="C29" s="53"/>
      <c r="D29" s="53"/>
      <c r="E29" s="53"/>
      <c r="F29" s="53"/>
      <c r="G29" s="53"/>
      <c r="H29" s="53"/>
      <c r="I29" s="53"/>
      <c r="J29" s="297">
        <f>SUM(J21:J28)</f>
        <v>0</v>
      </c>
      <c r="K29" s="297">
        <f>SUM(K21:K28)</f>
        <v>0</v>
      </c>
      <c r="L29" s="297">
        <f>SUM(L21:L28)</f>
        <v>0</v>
      </c>
      <c r="M29" s="297">
        <f>SUM(M21:M28)</f>
        <v>0</v>
      </c>
      <c r="N29" s="298">
        <f>SUM(N21:N28)</f>
        <v>0</v>
      </c>
      <c r="O29" s="122">
        <f t="shared" ref="O29" si="9">SUM(O21:O28)</f>
        <v>0</v>
      </c>
      <c r="P29" s="54"/>
      <c r="Q29" s="55">
        <f>SUM(Q21:Q28)</f>
        <v>0</v>
      </c>
      <c r="S29" s="170" t="s">
        <v>217</v>
      </c>
      <c r="T29" s="170"/>
      <c r="U29" s="170"/>
      <c r="V29" s="170"/>
      <c r="W29" s="170"/>
      <c r="X29" s="170"/>
      <c r="Y29" s="170"/>
      <c r="Z29" s="170"/>
      <c r="AA29" s="170"/>
      <c r="AB29" s="76"/>
    </row>
    <row r="30" spans="1:28" ht="5.25" customHeight="1" x14ac:dyDescent="0.25">
      <c r="J30" s="103"/>
      <c r="K30" s="103"/>
      <c r="L30" s="103"/>
      <c r="M30" s="103"/>
      <c r="N30" s="103"/>
      <c r="O30" s="103"/>
    </row>
    <row r="31" spans="1:28" ht="0.75" customHeight="1" x14ac:dyDescent="0.25">
      <c r="A31" s="66"/>
      <c r="J31" s="50">
        <f>SUM(J23:J28)</f>
        <v>0</v>
      </c>
      <c r="K31" s="50">
        <f t="shared" ref="K31:N31" si="10">SUM(K23:K28)</f>
        <v>0</v>
      </c>
      <c r="L31" s="50">
        <f>SUM(L23:L28)</f>
        <v>0</v>
      </c>
      <c r="M31" s="50">
        <f t="shared" si="10"/>
        <v>0</v>
      </c>
      <c r="N31" s="50">
        <f t="shared" si="10"/>
        <v>0</v>
      </c>
      <c r="O31" s="50"/>
      <c r="P31" s="96">
        <f>K31+L31+M31</f>
        <v>0</v>
      </c>
    </row>
    <row r="32" spans="1:28" x14ac:dyDescent="0.25">
      <c r="A32" s="211" t="s">
        <v>208</v>
      </c>
      <c r="B32" s="212"/>
      <c r="C32" s="212"/>
      <c r="D32" s="212"/>
      <c r="E32" s="212"/>
      <c r="F32" s="212"/>
      <c r="G32" s="212"/>
      <c r="H32" s="212"/>
      <c r="I32" s="212"/>
      <c r="J32" s="212"/>
      <c r="K32" s="212"/>
      <c r="L32" s="212"/>
      <c r="M32" s="212"/>
      <c r="N32" s="213"/>
      <c r="O32" s="60"/>
      <c r="P32" s="168" t="s">
        <v>149</v>
      </c>
      <c r="Q32" s="168"/>
      <c r="R32" s="168"/>
      <c r="S32" s="168"/>
      <c r="T32" s="168"/>
      <c r="U32" s="165"/>
    </row>
    <row r="33" spans="1:28" ht="12.75" customHeight="1" x14ac:dyDescent="0.25">
      <c r="A33" s="121" t="s">
        <v>96</v>
      </c>
      <c r="B33" s="132">
        <f>C9+D9+C13+D13</f>
        <v>0</v>
      </c>
      <c r="C33" s="129" t="s">
        <v>97</v>
      </c>
      <c r="D33" s="60"/>
      <c r="E33" s="60"/>
      <c r="F33" s="60"/>
      <c r="G33" s="60"/>
      <c r="H33" s="60"/>
      <c r="I33" s="60"/>
      <c r="J33" s="60"/>
      <c r="K33" s="60">
        <v>0.10199999999999999</v>
      </c>
      <c r="L33" s="60">
        <v>6.4999999999999997E-3</v>
      </c>
      <c r="M33" s="60">
        <v>1.95E-2</v>
      </c>
      <c r="N33" s="61"/>
      <c r="O33" s="60"/>
      <c r="R33" s="83"/>
      <c r="S33" t="s">
        <v>188</v>
      </c>
      <c r="T33" s="153"/>
      <c r="U33" s="153"/>
      <c r="V33" s="153"/>
      <c r="W33" s="153"/>
      <c r="X33" s="153"/>
      <c r="Y33" s="153"/>
      <c r="Z33" s="153"/>
      <c r="AA33" s="153"/>
      <c r="AB33" s="153"/>
    </row>
    <row r="34" spans="1:28" ht="30" x14ac:dyDescent="0.25">
      <c r="A34" s="62" t="s">
        <v>78</v>
      </c>
      <c r="B34" s="63" t="s">
        <v>79</v>
      </c>
      <c r="C34" s="63" t="s">
        <v>80</v>
      </c>
      <c r="D34" s="64" t="s">
        <v>182</v>
      </c>
      <c r="E34" s="64" t="s">
        <v>183</v>
      </c>
      <c r="F34" s="64" t="s">
        <v>184</v>
      </c>
      <c r="G34" s="64" t="s">
        <v>177</v>
      </c>
      <c r="H34" s="63" t="s">
        <v>82</v>
      </c>
      <c r="I34" s="63" t="s">
        <v>83</v>
      </c>
      <c r="J34" s="64" t="s">
        <v>84</v>
      </c>
      <c r="K34" s="64" t="s">
        <v>85</v>
      </c>
      <c r="L34" s="64" t="s">
        <v>86</v>
      </c>
      <c r="M34" s="64" t="s">
        <v>87</v>
      </c>
      <c r="N34" s="65" t="s">
        <v>88</v>
      </c>
      <c r="O34" s="64" t="s">
        <v>89</v>
      </c>
      <c r="P34" s="127" t="s">
        <v>90</v>
      </c>
      <c r="Q34" s="128" t="s">
        <v>91</v>
      </c>
      <c r="S34" s="202" t="s">
        <v>155</v>
      </c>
      <c r="T34" s="202" t="s">
        <v>156</v>
      </c>
      <c r="U34" s="202" t="s">
        <v>157</v>
      </c>
      <c r="V34" s="202" t="s">
        <v>79</v>
      </c>
      <c r="W34" s="202" t="s">
        <v>158</v>
      </c>
      <c r="X34" s="64" t="s">
        <v>182</v>
      </c>
      <c r="Y34" s="64" t="s">
        <v>183</v>
      </c>
      <c r="Z34" s="64" t="s">
        <v>184</v>
      </c>
      <c r="AA34" s="203" t="s">
        <v>159</v>
      </c>
      <c r="AB34" s="153"/>
    </row>
    <row r="35" spans="1:28" x14ac:dyDescent="0.25">
      <c r="A35" s="197"/>
      <c r="B35" s="198"/>
      <c r="C35" s="198"/>
      <c r="D35" s="198"/>
      <c r="E35" s="217"/>
      <c r="F35" s="217"/>
      <c r="G35" s="198"/>
      <c r="H35" s="198"/>
      <c r="I35" s="198"/>
      <c r="J35" s="234"/>
      <c r="K35" s="88">
        <f t="shared" ref="K35:K41" si="11">J35*$K$33</f>
        <v>0</v>
      </c>
      <c r="L35" s="87">
        <f t="shared" ref="L35:L41" si="12">IF(A35="Base Salary General Funds",J35*$L$18,IF(A35="IR Base Summer Salary", J35*$L$18,IF(A35="OR Base Summer Salary",J35*$L$18,0)))</f>
        <v>0</v>
      </c>
      <c r="M35" s="150">
        <f>IF(A35="C&amp;G - Increment",0,J35*$M$18)</f>
        <v>0</v>
      </c>
      <c r="N35" s="193">
        <f>SUM(J35:M35)</f>
        <v>0</v>
      </c>
      <c r="O35" s="96">
        <f>SUM(K35:M35)</f>
        <v>0</v>
      </c>
      <c r="P35" s="124">
        <v>0.55500000000000005</v>
      </c>
      <c r="Q35" s="125">
        <f>N35*P35</f>
        <v>0</v>
      </c>
      <c r="S35" s="153"/>
      <c r="T35" s="153" t="s">
        <v>171</v>
      </c>
      <c r="U35">
        <f>(IF('Form B Side 1-AY'!$B$13="Assistant",500020,IF('Form B Side 1-AY'!$B$13="Associate",500010,500000)))</f>
        <v>500000</v>
      </c>
      <c r="V35" s="153">
        <f>B35</f>
        <v>0</v>
      </c>
      <c r="W35" s="153">
        <f t="shared" ref="W35:Z41" si="13">C35</f>
        <v>0</v>
      </c>
      <c r="X35" s="153">
        <f t="shared" si="13"/>
        <v>0</v>
      </c>
      <c r="Y35" s="153">
        <f t="shared" si="13"/>
        <v>0</v>
      </c>
      <c r="Z35" s="153">
        <f t="shared" si="13"/>
        <v>0</v>
      </c>
      <c r="AA35" s="224" t="e">
        <f t="shared" ref="AA35:AA41" si="14">J35/$J$42</f>
        <v>#DIV/0!</v>
      </c>
      <c r="AB35" s="153"/>
    </row>
    <row r="36" spans="1:28" x14ac:dyDescent="0.25">
      <c r="A36" s="197"/>
      <c r="B36" s="198"/>
      <c r="C36" s="198"/>
      <c r="D36" s="198"/>
      <c r="E36" s="217"/>
      <c r="F36" s="217"/>
      <c r="G36" s="198"/>
      <c r="H36" s="199"/>
      <c r="I36" s="199"/>
      <c r="J36" s="234"/>
      <c r="K36" s="88">
        <f t="shared" si="11"/>
        <v>0</v>
      </c>
      <c r="L36" s="87">
        <f t="shared" si="12"/>
        <v>0</v>
      </c>
      <c r="M36" s="150">
        <f t="shared" ref="M36:M41" si="15">IF(A36="C&amp;G - Increment",0,J36*$M$18)</f>
        <v>0</v>
      </c>
      <c r="N36" s="89">
        <f t="shared" ref="N36:N41" si="16">SUM(J36:M36)</f>
        <v>0</v>
      </c>
      <c r="O36" s="96">
        <f t="shared" ref="O36:O41" si="17">SUM(K36:M36)</f>
        <v>0</v>
      </c>
      <c r="P36" s="124">
        <v>0.55500000000000005</v>
      </c>
      <c r="Q36" s="125">
        <f t="shared" ref="Q36:Q41" si="18">N36*P36</f>
        <v>0</v>
      </c>
      <c r="S36" s="153"/>
      <c r="T36" s="153" t="s">
        <v>171</v>
      </c>
      <c r="U36">
        <f>(IF('Form B Side 1-AY'!$B$13="Assistant",500020,IF('Form B Side 1-AY'!$B$13="Associate",500010,500000)))</f>
        <v>500000</v>
      </c>
      <c r="V36" s="153">
        <f t="shared" ref="V36:V41" si="19">B36</f>
        <v>0</v>
      </c>
      <c r="W36" s="153">
        <f t="shared" si="13"/>
        <v>0</v>
      </c>
      <c r="X36" s="153">
        <f t="shared" si="13"/>
        <v>0</v>
      </c>
      <c r="Y36" s="153">
        <f t="shared" si="13"/>
        <v>0</v>
      </c>
      <c r="Z36" s="153">
        <f t="shared" si="13"/>
        <v>0</v>
      </c>
      <c r="AA36" s="224" t="e">
        <f t="shared" si="14"/>
        <v>#DIV/0!</v>
      </c>
      <c r="AB36" s="153"/>
    </row>
    <row r="37" spans="1:28" x14ac:dyDescent="0.25">
      <c r="A37" s="197"/>
      <c r="B37" s="198"/>
      <c r="C37" s="198"/>
      <c r="D37" s="198"/>
      <c r="E37" s="217"/>
      <c r="F37" s="217"/>
      <c r="G37" s="198"/>
      <c r="H37" s="199"/>
      <c r="I37" s="199"/>
      <c r="J37" s="234"/>
      <c r="K37" s="88">
        <f t="shared" si="11"/>
        <v>0</v>
      </c>
      <c r="L37" s="87">
        <f t="shared" si="12"/>
        <v>0</v>
      </c>
      <c r="M37" s="150">
        <f t="shared" si="15"/>
        <v>0</v>
      </c>
      <c r="N37" s="89">
        <f t="shared" si="16"/>
        <v>0</v>
      </c>
      <c r="O37" s="96">
        <f t="shared" si="17"/>
        <v>0</v>
      </c>
      <c r="P37" s="124">
        <v>0.55500000000000005</v>
      </c>
      <c r="Q37" s="125">
        <f t="shared" si="18"/>
        <v>0</v>
      </c>
      <c r="S37" s="204"/>
      <c r="T37" s="153" t="s">
        <v>171</v>
      </c>
      <c r="U37">
        <f>(IF('Form B Side 1-AY'!$B$13="Assistant",500020,IF('Form B Side 1-AY'!$B$13="Associate",500010,500000)))</f>
        <v>500000</v>
      </c>
      <c r="V37" s="153">
        <f t="shared" si="19"/>
        <v>0</v>
      </c>
      <c r="W37" s="153">
        <f t="shared" si="13"/>
        <v>0</v>
      </c>
      <c r="X37" s="153">
        <f t="shared" si="13"/>
        <v>0</v>
      </c>
      <c r="Y37" s="153">
        <f t="shared" si="13"/>
        <v>0</v>
      </c>
      <c r="Z37" s="153">
        <f t="shared" si="13"/>
        <v>0</v>
      </c>
      <c r="AA37" s="224" t="e">
        <f t="shared" si="14"/>
        <v>#DIV/0!</v>
      </c>
      <c r="AB37" s="153"/>
    </row>
    <row r="38" spans="1:28" x14ac:dyDescent="0.25">
      <c r="A38" s="197"/>
      <c r="B38" s="198"/>
      <c r="C38" s="198"/>
      <c r="D38" s="198"/>
      <c r="E38" s="217"/>
      <c r="F38" s="217"/>
      <c r="G38" s="198"/>
      <c r="H38" s="199"/>
      <c r="I38" s="199"/>
      <c r="J38" s="234"/>
      <c r="K38" s="88">
        <f t="shared" si="11"/>
        <v>0</v>
      </c>
      <c r="L38" s="87">
        <f t="shared" si="12"/>
        <v>0</v>
      </c>
      <c r="M38" s="150">
        <f t="shared" si="15"/>
        <v>0</v>
      </c>
      <c r="N38" s="89">
        <f t="shared" si="16"/>
        <v>0</v>
      </c>
      <c r="O38" s="96">
        <f t="shared" si="17"/>
        <v>0</v>
      </c>
      <c r="P38" s="124">
        <v>0.55500000000000005</v>
      </c>
      <c r="Q38" s="125">
        <f t="shared" si="18"/>
        <v>0</v>
      </c>
      <c r="S38" s="204"/>
      <c r="T38" s="153" t="s">
        <v>171</v>
      </c>
      <c r="U38">
        <f>(IF('Form B Side 1-AY'!$B$13="Assistant",500020,IF('Form B Side 1-AY'!$B$13="Associate",500010,500000)))</f>
        <v>500000</v>
      </c>
      <c r="V38" s="153">
        <f t="shared" si="19"/>
        <v>0</v>
      </c>
      <c r="W38" s="153">
        <f t="shared" si="13"/>
        <v>0</v>
      </c>
      <c r="X38" s="153">
        <f t="shared" si="13"/>
        <v>0</v>
      </c>
      <c r="Y38" s="153">
        <f t="shared" si="13"/>
        <v>0</v>
      </c>
      <c r="Z38" s="153">
        <f t="shared" si="13"/>
        <v>0</v>
      </c>
      <c r="AA38" s="224" t="e">
        <f t="shared" si="14"/>
        <v>#DIV/0!</v>
      </c>
      <c r="AB38" s="153"/>
    </row>
    <row r="39" spans="1:28" x14ac:dyDescent="0.25">
      <c r="A39" s="197"/>
      <c r="B39" s="198"/>
      <c r="C39" s="198"/>
      <c r="D39" s="198"/>
      <c r="E39" s="217"/>
      <c r="F39" s="217"/>
      <c r="G39" s="198"/>
      <c r="H39" s="198"/>
      <c r="I39" s="198"/>
      <c r="J39" s="234"/>
      <c r="K39" s="88">
        <f t="shared" si="11"/>
        <v>0</v>
      </c>
      <c r="L39" s="87">
        <f t="shared" si="12"/>
        <v>0</v>
      </c>
      <c r="M39" s="150">
        <f t="shared" si="15"/>
        <v>0</v>
      </c>
      <c r="N39" s="89">
        <f t="shared" si="16"/>
        <v>0</v>
      </c>
      <c r="O39" s="96">
        <f t="shared" si="17"/>
        <v>0</v>
      </c>
      <c r="P39" s="124">
        <v>0.55500000000000005</v>
      </c>
      <c r="Q39" s="125">
        <f t="shared" si="18"/>
        <v>0</v>
      </c>
      <c r="S39" s="153"/>
      <c r="T39" s="153" t="s">
        <v>171</v>
      </c>
      <c r="U39">
        <f>(IF('Form B Side 1-AY'!$B$13="Assistant",500020,IF('Form B Side 1-AY'!$B$13="Associate",500010,500000)))</f>
        <v>500000</v>
      </c>
      <c r="V39" s="153">
        <f t="shared" si="19"/>
        <v>0</v>
      </c>
      <c r="W39" s="153">
        <f t="shared" si="13"/>
        <v>0</v>
      </c>
      <c r="X39" s="153">
        <f t="shared" si="13"/>
        <v>0</v>
      </c>
      <c r="Y39" s="153">
        <f t="shared" si="13"/>
        <v>0</v>
      </c>
      <c r="Z39" s="153">
        <f t="shared" si="13"/>
        <v>0</v>
      </c>
      <c r="AA39" s="224" t="e">
        <f t="shared" si="14"/>
        <v>#DIV/0!</v>
      </c>
      <c r="AB39" s="153"/>
    </row>
    <row r="40" spans="1:28" x14ac:dyDescent="0.25">
      <c r="A40" s="173"/>
      <c r="B40" s="169"/>
      <c r="C40" s="169"/>
      <c r="D40" s="169"/>
      <c r="E40" s="218"/>
      <c r="F40" s="218"/>
      <c r="G40" s="169"/>
      <c r="H40" s="174"/>
      <c r="I40" s="174"/>
      <c r="J40" s="235"/>
      <c r="K40" s="88">
        <f t="shared" si="11"/>
        <v>0</v>
      </c>
      <c r="L40" s="87">
        <f t="shared" si="12"/>
        <v>0</v>
      </c>
      <c r="M40" s="150">
        <f t="shared" si="15"/>
        <v>0</v>
      </c>
      <c r="N40" s="89">
        <f t="shared" si="16"/>
        <v>0</v>
      </c>
      <c r="O40" s="96">
        <f t="shared" si="17"/>
        <v>0</v>
      </c>
      <c r="P40" s="124">
        <v>0.55500000000000005</v>
      </c>
      <c r="Q40" s="125">
        <f t="shared" si="18"/>
        <v>0</v>
      </c>
      <c r="S40" s="153"/>
      <c r="T40" s="153" t="s">
        <v>171</v>
      </c>
      <c r="U40">
        <f>(IF('Form B Side 1-AY'!$B$13="Assistant",500020,IF('Form B Side 1-AY'!$B$13="Associate",500010,500000)))</f>
        <v>500000</v>
      </c>
      <c r="V40" s="153">
        <f t="shared" si="19"/>
        <v>0</v>
      </c>
      <c r="W40" s="153">
        <f t="shared" si="13"/>
        <v>0</v>
      </c>
      <c r="X40" s="153">
        <f t="shared" si="13"/>
        <v>0</v>
      </c>
      <c r="Y40" s="153">
        <f t="shared" si="13"/>
        <v>0</v>
      </c>
      <c r="Z40" s="153">
        <f t="shared" si="13"/>
        <v>0</v>
      </c>
      <c r="AA40" s="224" t="e">
        <f t="shared" si="14"/>
        <v>#DIV/0!</v>
      </c>
      <c r="AB40" s="153"/>
    </row>
    <row r="41" spans="1:28" x14ac:dyDescent="0.25">
      <c r="A41" s="173"/>
      <c r="B41" s="169"/>
      <c r="C41" s="169"/>
      <c r="D41" s="169"/>
      <c r="E41" s="218"/>
      <c r="F41" s="218"/>
      <c r="G41" s="169"/>
      <c r="H41" s="174"/>
      <c r="I41" s="174"/>
      <c r="J41" s="235"/>
      <c r="K41" s="88">
        <f t="shared" si="11"/>
        <v>0</v>
      </c>
      <c r="L41" s="87">
        <f t="shared" si="12"/>
        <v>0</v>
      </c>
      <c r="M41" s="150">
        <f t="shared" si="15"/>
        <v>0</v>
      </c>
      <c r="N41" s="89">
        <f t="shared" si="16"/>
        <v>0</v>
      </c>
      <c r="O41" s="96">
        <f t="shared" si="17"/>
        <v>0</v>
      </c>
      <c r="P41" s="124">
        <v>0.55500000000000005</v>
      </c>
      <c r="Q41" s="126">
        <f t="shared" si="18"/>
        <v>0</v>
      </c>
      <c r="S41" s="153"/>
      <c r="T41" s="153" t="s">
        <v>171</v>
      </c>
      <c r="U41">
        <f>(IF('Form B Side 1-AY'!$B$13="Assistant",500020,IF('Form B Side 1-AY'!$B$13="Associate",500010,500000)))</f>
        <v>500000</v>
      </c>
      <c r="V41" s="153">
        <f t="shared" si="19"/>
        <v>0</v>
      </c>
      <c r="W41" s="153">
        <f t="shared" si="13"/>
        <v>0</v>
      </c>
      <c r="X41" s="153">
        <f t="shared" si="13"/>
        <v>0</v>
      </c>
      <c r="Y41" s="153">
        <f t="shared" si="13"/>
        <v>0</v>
      </c>
      <c r="Z41" s="153">
        <f t="shared" si="13"/>
        <v>0</v>
      </c>
      <c r="AA41" s="224" t="e">
        <f t="shared" si="14"/>
        <v>#DIV/0!</v>
      </c>
      <c r="AB41" s="153"/>
    </row>
    <row r="42" spans="1:28" x14ac:dyDescent="0.25">
      <c r="A42" s="52" t="s">
        <v>16</v>
      </c>
      <c r="B42" s="53"/>
      <c r="C42" s="53"/>
      <c r="D42" s="53"/>
      <c r="E42" s="53"/>
      <c r="F42" s="53"/>
      <c r="G42" s="53"/>
      <c r="H42" s="53"/>
      <c r="I42" s="53"/>
      <c r="J42" s="54">
        <f>SUM(J35:J41)</f>
        <v>0</v>
      </c>
      <c r="K42" s="54">
        <f t="shared" ref="K42:O42" si="20">SUM(K35:K41)</f>
        <v>0</v>
      </c>
      <c r="L42" s="54">
        <f t="shared" si="20"/>
        <v>0</v>
      </c>
      <c r="M42" s="54">
        <f t="shared" si="20"/>
        <v>0</v>
      </c>
      <c r="N42" s="122">
        <f t="shared" si="20"/>
        <v>0</v>
      </c>
      <c r="O42" s="122">
        <f t="shared" si="20"/>
        <v>0</v>
      </c>
      <c r="P42" s="54"/>
      <c r="Q42" s="55">
        <f>SUM(Q35:Q41)</f>
        <v>0</v>
      </c>
      <c r="S42" s="205" t="s">
        <v>217</v>
      </c>
      <c r="T42" s="205"/>
      <c r="U42" s="205"/>
      <c r="V42" s="205"/>
      <c r="W42" s="205"/>
      <c r="X42" s="205"/>
      <c r="Y42" s="205"/>
      <c r="Z42" s="205"/>
      <c r="AA42" s="206"/>
      <c r="AB42" s="204"/>
    </row>
    <row r="43" spans="1:28" ht="9" customHeight="1" x14ac:dyDescent="0.25">
      <c r="J43" s="103"/>
      <c r="K43" s="103"/>
      <c r="L43" s="103"/>
      <c r="M43" s="103"/>
      <c r="N43" s="103"/>
      <c r="O43" s="103"/>
    </row>
    <row r="44" spans="1:28" hidden="1" x14ac:dyDescent="0.25">
      <c r="F44" t="s">
        <v>99</v>
      </c>
      <c r="H44" s="103">
        <f>'Form B Side 1-AY'!G30*3</f>
        <v>0</v>
      </c>
      <c r="I44" s="50">
        <f t="shared" ref="I44:I45" si="21">H44*0.085</f>
        <v>0</v>
      </c>
      <c r="J44" s="103" t="e">
        <f>((H44/J42)*L42)</f>
        <v>#DIV/0!</v>
      </c>
      <c r="K44" s="103" t="e">
        <f>(H44/J42)*M42</f>
        <v>#DIV/0!</v>
      </c>
      <c r="L44" s="103" t="e">
        <f>SUM(H44:K44)</f>
        <v>#DIV/0!</v>
      </c>
      <c r="M44" s="103"/>
    </row>
    <row r="45" spans="1:28" ht="23.25" hidden="1" customHeight="1" x14ac:dyDescent="0.25">
      <c r="A45" s="66"/>
      <c r="F45" t="s">
        <v>100</v>
      </c>
      <c r="H45" s="50">
        <f>'Form B Side 1-AY'!G49</f>
        <v>0</v>
      </c>
      <c r="I45" s="50">
        <f t="shared" si="21"/>
        <v>0</v>
      </c>
      <c r="J45" s="50" t="e">
        <f>((H45/J42)*L42)</f>
        <v>#DIV/0!</v>
      </c>
      <c r="K45" s="50" t="e">
        <f>(H45/J42)*M42</f>
        <v>#DIV/0!</v>
      </c>
      <c r="L45" s="103" t="e">
        <f>SUM(H45:K45)</f>
        <v>#DIV/0!</v>
      </c>
      <c r="M45" s="103"/>
      <c r="N45" s="111" t="e">
        <f>I45+J45+K45</f>
        <v>#DIV/0!</v>
      </c>
    </row>
    <row r="46" spans="1:28" x14ac:dyDescent="0.25">
      <c r="A46" s="56" t="s">
        <v>215</v>
      </c>
      <c r="B46" s="68"/>
      <c r="C46" s="57"/>
      <c r="D46" s="57"/>
      <c r="E46" s="57"/>
      <c r="F46" s="57"/>
      <c r="G46" s="57"/>
      <c r="H46" s="58">
        <f>ROUND(J29+J42,0)</f>
        <v>0</v>
      </c>
      <c r="I46" s="58">
        <f>ROUND(K29+K42,0)</f>
        <v>0</v>
      </c>
      <c r="J46" s="58">
        <f t="shared" ref="J46:K46" si="22">L29+L42</f>
        <v>0</v>
      </c>
      <c r="K46" s="58">
        <f t="shared" si="22"/>
        <v>0</v>
      </c>
      <c r="L46" s="59">
        <f>N29+N42</f>
        <v>0</v>
      </c>
      <c r="M46" s="232"/>
    </row>
    <row r="47" spans="1:28" x14ac:dyDescent="0.25">
      <c r="H47" s="98" t="s">
        <v>212</v>
      </c>
      <c r="I47" s="97">
        <f>H46+I46</f>
        <v>0</v>
      </c>
      <c r="J47" s="106" t="str">
        <f>IF(I47=H15,"Match","Review")</f>
        <v>Match</v>
      </c>
    </row>
    <row r="48" spans="1:28" x14ac:dyDescent="0.25">
      <c r="A48" s="178" t="s">
        <v>101</v>
      </c>
      <c r="B48" s="179" t="s">
        <v>102</v>
      </c>
      <c r="C48" s="180">
        <f>F48/12</f>
        <v>19000</v>
      </c>
      <c r="D48" s="181"/>
      <c r="E48" s="179" t="s">
        <v>103</v>
      </c>
      <c r="F48" s="182">
        <v>228000</v>
      </c>
      <c r="G48" s="288"/>
      <c r="H48" s="288"/>
      <c r="I48" s="183"/>
      <c r="J48" s="184"/>
      <c r="K48" s="185"/>
      <c r="L48" s="186"/>
    </row>
    <row r="49" spans="1:18" ht="8.25" customHeight="1" x14ac:dyDescent="0.25">
      <c r="A49" s="66"/>
      <c r="C49" s="187"/>
      <c r="F49" s="187"/>
      <c r="L49" s="67"/>
    </row>
    <row r="50" spans="1:18" ht="19.5" customHeight="1" x14ac:dyDescent="0.25">
      <c r="A50" s="66"/>
      <c r="C50" s="187"/>
      <c r="D50" t="s">
        <v>104</v>
      </c>
      <c r="F50" s="187"/>
      <c r="G50" t="s">
        <v>105</v>
      </c>
      <c r="I50" t="s">
        <v>122</v>
      </c>
      <c r="L50" s="67"/>
      <c r="O50" s="151" t="s">
        <v>106</v>
      </c>
      <c r="P50" s="152"/>
      <c r="Q50" s="152"/>
      <c r="R50" s="154"/>
    </row>
    <row r="51" spans="1:18" x14ac:dyDescent="0.25">
      <c r="A51" s="66" t="s">
        <v>107</v>
      </c>
      <c r="C51" s="187">
        <f>SUMIF(G21:G28,"NIH",J21:J28)</f>
        <v>0</v>
      </c>
      <c r="D51" s="83">
        <f>C51/12</f>
        <v>0</v>
      </c>
      <c r="E51" s="188"/>
      <c r="G51" s="187">
        <f>IF(D51&gt;C48,(D51-C48),0)</f>
        <v>0</v>
      </c>
      <c r="H51" t="s">
        <v>108</v>
      </c>
      <c r="I51" s="83">
        <f>G51*K18</f>
        <v>0</v>
      </c>
      <c r="L51" s="67"/>
      <c r="O51" s="155" t="s">
        <v>146</v>
      </c>
      <c r="P51" s="153"/>
      <c r="Q51" s="160">
        <f>J15*2</f>
        <v>0</v>
      </c>
      <c r="R51" s="156"/>
    </row>
    <row r="52" spans="1:18" x14ac:dyDescent="0.25">
      <c r="A52" s="66" t="s">
        <v>109</v>
      </c>
      <c r="C52" s="187">
        <f>SUMIF(G35:G41,"NIH",J35:J41)</f>
        <v>0</v>
      </c>
      <c r="D52" s="83">
        <f>C52/3</f>
        <v>0</v>
      </c>
      <c r="E52" s="83"/>
      <c r="G52" s="187">
        <f>IF((D52+D51)&gt;C48,((D52+D51)-C48),0)</f>
        <v>0</v>
      </c>
      <c r="H52" t="s">
        <v>108</v>
      </c>
      <c r="I52" s="83">
        <f>G52*K33</f>
        <v>0</v>
      </c>
      <c r="L52" s="67"/>
      <c r="O52" s="155" t="s">
        <v>147</v>
      </c>
      <c r="P52" s="153"/>
      <c r="Q52" s="160">
        <f>SUMIF(G21:G41,"NSF",J21:J41)</f>
        <v>0</v>
      </c>
      <c r="R52" s="156"/>
    </row>
    <row r="53" spans="1:18" ht="6.75" customHeight="1" x14ac:dyDescent="0.25">
      <c r="A53" s="66"/>
      <c r="C53" s="187"/>
      <c r="D53" s="83"/>
      <c r="E53" s="83"/>
      <c r="G53" s="187"/>
      <c r="L53" s="67"/>
      <c r="O53" s="155"/>
      <c r="P53" s="153"/>
      <c r="Q53" s="153"/>
      <c r="R53" s="156"/>
    </row>
    <row r="54" spans="1:18" x14ac:dyDescent="0.25">
      <c r="A54" s="189" t="s">
        <v>110</v>
      </c>
      <c r="B54" s="91"/>
      <c r="C54" s="190"/>
      <c r="D54" s="191">
        <f>SUM(D51:D52)</f>
        <v>0</v>
      </c>
      <c r="E54" s="191"/>
      <c r="F54" s="91"/>
      <c r="G54" s="190">
        <f>IF(D54&gt;C48,((G51+I51+G52+I52)*3),0)</f>
        <v>0</v>
      </c>
      <c r="H54" s="91" t="s">
        <v>111</v>
      </c>
      <c r="I54" s="91"/>
      <c r="J54" s="91"/>
      <c r="K54" s="91"/>
      <c r="L54" s="192"/>
      <c r="O54" s="157"/>
      <c r="P54" s="158"/>
      <c r="Q54" s="158" t="str">
        <f>IF(Q52&gt;Q51,"OVER CAP","Within Cap Limit")</f>
        <v>Within Cap Limit</v>
      </c>
      <c r="R54" s="159"/>
    </row>
    <row r="55" spans="1:18" x14ac:dyDescent="0.25">
      <c r="D55" s="83"/>
      <c r="E55" s="83"/>
    </row>
    <row r="56" spans="1:18" x14ac:dyDescent="0.25">
      <c r="A56" s="287" t="s">
        <v>112</v>
      </c>
      <c r="B56" s="287"/>
      <c r="C56" s="287"/>
      <c r="D56" s="287"/>
      <c r="E56" s="287"/>
      <c r="F56" s="287"/>
      <c r="G56" s="287"/>
      <c r="H56" s="287"/>
      <c r="I56" s="287"/>
      <c r="J56" s="287"/>
      <c r="K56" s="287"/>
      <c r="L56" s="287"/>
      <c r="M56" s="136"/>
    </row>
    <row r="57" spans="1:18" x14ac:dyDescent="0.25">
      <c r="A57" s="92" t="s">
        <v>113</v>
      </c>
      <c r="B57" s="92"/>
      <c r="C57" s="92"/>
      <c r="D57" s="92"/>
      <c r="E57" s="92"/>
      <c r="F57" s="92"/>
      <c r="G57" s="92"/>
      <c r="H57" s="92"/>
      <c r="I57" s="92"/>
      <c r="J57" s="92"/>
      <c r="K57" s="92"/>
      <c r="L57" s="92"/>
      <c r="M57" s="92"/>
    </row>
    <row r="58" spans="1:18" x14ac:dyDescent="0.25">
      <c r="A58" t="s">
        <v>114</v>
      </c>
    </row>
    <row r="59" spans="1:18" x14ac:dyDescent="0.25">
      <c r="A59" t="s">
        <v>172</v>
      </c>
    </row>
    <row r="60" spans="1:18" x14ac:dyDescent="0.25">
      <c r="A60" t="s">
        <v>213</v>
      </c>
    </row>
    <row r="61" spans="1:18" x14ac:dyDescent="0.25">
      <c r="A61" t="s">
        <v>173</v>
      </c>
    </row>
    <row r="62" spans="1:18" ht="30.75" customHeight="1" x14ac:dyDescent="0.25">
      <c r="A62" s="276" t="s">
        <v>224</v>
      </c>
      <c r="B62" s="276"/>
      <c r="C62" s="276"/>
      <c r="D62" s="276"/>
      <c r="E62" s="276"/>
      <c r="F62" s="276"/>
      <c r="G62" s="276"/>
      <c r="H62" s="276"/>
      <c r="I62" s="276"/>
      <c r="J62" s="276"/>
      <c r="K62" s="276"/>
      <c r="L62" s="276"/>
      <c r="M62" s="134"/>
    </row>
    <row r="63" spans="1:18" ht="30.75" customHeight="1" x14ac:dyDescent="0.25">
      <c r="A63" s="277" t="s">
        <v>225</v>
      </c>
      <c r="B63" s="277"/>
      <c r="C63" s="277"/>
      <c r="D63" s="277"/>
      <c r="E63" s="277"/>
      <c r="F63" s="277"/>
      <c r="G63" s="277"/>
      <c r="H63" s="277"/>
      <c r="I63" s="277"/>
      <c r="J63" s="277"/>
      <c r="K63" s="277"/>
      <c r="L63" s="277"/>
      <c r="M63" s="135"/>
    </row>
    <row r="64" spans="1:18" x14ac:dyDescent="0.25">
      <c r="A64" t="s">
        <v>115</v>
      </c>
    </row>
    <row r="65" spans="1:13" ht="18" customHeight="1" x14ac:dyDescent="0.25">
      <c r="A65" s="278"/>
      <c r="B65" s="279"/>
      <c r="C65" s="279"/>
      <c r="D65" s="279"/>
      <c r="E65" s="279"/>
      <c r="F65" s="279"/>
      <c r="G65" s="279"/>
      <c r="H65" s="279"/>
      <c r="I65" s="279"/>
      <c r="J65" s="279"/>
      <c r="K65" s="279"/>
      <c r="L65" s="280"/>
      <c r="M65" s="85"/>
    </row>
    <row r="66" spans="1:13" ht="22.5" customHeight="1" x14ac:dyDescent="0.25">
      <c r="A66" s="281"/>
      <c r="B66" s="282"/>
      <c r="C66" s="282"/>
      <c r="D66" s="282"/>
      <c r="E66" s="282"/>
      <c r="F66" s="282"/>
      <c r="G66" s="282"/>
      <c r="H66" s="282"/>
      <c r="I66" s="282"/>
      <c r="J66" s="282"/>
      <c r="K66" s="282"/>
      <c r="L66" s="283"/>
      <c r="M66" s="85"/>
    </row>
    <row r="67" spans="1:13" ht="10.5" customHeight="1" x14ac:dyDescent="0.25">
      <c r="A67" s="284"/>
      <c r="B67" s="285"/>
      <c r="C67" s="285"/>
      <c r="D67" s="285"/>
      <c r="E67" s="285"/>
      <c r="F67" s="285"/>
      <c r="G67" s="285"/>
      <c r="H67" s="285"/>
      <c r="I67" s="285"/>
      <c r="J67" s="285"/>
      <c r="K67" s="285"/>
      <c r="L67" s="286"/>
      <c r="M67" s="85"/>
    </row>
    <row r="68" spans="1:13" x14ac:dyDescent="0.25">
      <c r="A68" s="176" t="s">
        <v>174</v>
      </c>
      <c r="B68" s="85"/>
      <c r="C68" s="85"/>
      <c r="D68" s="85"/>
      <c r="E68" s="85"/>
      <c r="F68" s="85"/>
      <c r="G68" s="85"/>
      <c r="H68" s="85"/>
      <c r="I68" s="85"/>
      <c r="J68" s="85"/>
      <c r="K68" s="85"/>
      <c r="L68" s="85"/>
      <c r="M68" s="85"/>
    </row>
    <row r="69" spans="1:13" x14ac:dyDescent="0.25">
      <c r="A69" t="s">
        <v>116</v>
      </c>
      <c r="B69" s="91"/>
      <c r="C69" s="91"/>
      <c r="D69" s="91"/>
      <c r="E69" s="84" t="s">
        <v>117</v>
      </c>
      <c r="F69" s="149"/>
      <c r="I69" s="84" t="s">
        <v>118</v>
      </c>
      <c r="J69" s="91"/>
      <c r="K69" s="91"/>
      <c r="L69" s="91"/>
    </row>
    <row r="72" spans="1:13" x14ac:dyDescent="0.25">
      <c r="A72" s="99"/>
      <c r="B72" s="99" t="s">
        <v>119</v>
      </c>
      <c r="C72" s="99" t="s">
        <v>120</v>
      </c>
    </row>
    <row r="73" spans="1:13" x14ac:dyDescent="0.25">
      <c r="A73" s="99" t="s">
        <v>121</v>
      </c>
      <c r="B73" s="101">
        <f>'Form B Side 1-AY'!G35</f>
        <v>0</v>
      </c>
      <c r="C73" s="101">
        <f>C12</f>
        <v>0</v>
      </c>
    </row>
    <row r="74" spans="1:13" x14ac:dyDescent="0.25">
      <c r="A74" s="99" t="s">
        <v>99</v>
      </c>
      <c r="B74" s="101">
        <f>'Form B Side 1-AY'!G30*3</f>
        <v>0</v>
      </c>
      <c r="C74" s="101">
        <f>C9+D9</f>
        <v>0</v>
      </c>
    </row>
    <row r="75" spans="1:13" x14ac:dyDescent="0.25">
      <c r="A75" s="99" t="s">
        <v>100</v>
      </c>
      <c r="B75" s="101">
        <f>'Form B Side 1-AY'!G49</f>
        <v>0</v>
      </c>
      <c r="C75" s="101">
        <f>B75</f>
        <v>0</v>
      </c>
    </row>
    <row r="76" spans="1:13" x14ac:dyDescent="0.25">
      <c r="A76" s="99" t="s">
        <v>122</v>
      </c>
      <c r="B76" s="101">
        <f>'Form B Side 1-AY'!C55</f>
        <v>0</v>
      </c>
      <c r="C76" s="101">
        <f>O29+O42</f>
        <v>0</v>
      </c>
    </row>
    <row r="77" spans="1:13" x14ac:dyDescent="0.25">
      <c r="A77" s="99" t="s">
        <v>123</v>
      </c>
      <c r="B77" s="101">
        <v>0</v>
      </c>
      <c r="C77" s="101">
        <f>Q29+Q42</f>
        <v>0</v>
      </c>
    </row>
    <row r="78" spans="1:13" x14ac:dyDescent="0.25">
      <c r="A78" s="100" t="s">
        <v>124</v>
      </c>
      <c r="B78" s="102">
        <f>SUM(B73:B77)</f>
        <v>0</v>
      </c>
      <c r="C78" s="104">
        <f>SUM(C73:C77)</f>
        <v>0</v>
      </c>
      <c r="D78" s="105" t="s">
        <v>214</v>
      </c>
      <c r="E78" s="105"/>
      <c r="F78" s="105"/>
      <c r="G78" s="105"/>
      <c r="H78" s="105"/>
    </row>
  </sheetData>
  <mergeCells count="11">
    <mergeCell ref="A1:L1"/>
    <mergeCell ref="A2:L2"/>
    <mergeCell ref="B3:C3"/>
    <mergeCell ref="H3:I3"/>
    <mergeCell ref="B5:C5"/>
    <mergeCell ref="H5:I5"/>
    <mergeCell ref="A63:L63"/>
    <mergeCell ref="A65:L67"/>
    <mergeCell ref="G48:H48"/>
    <mergeCell ref="A56:L56"/>
    <mergeCell ref="A62:L62"/>
  </mergeCells>
  <conditionalFormatting sqref="D51:D54">
    <cfRule type="cellIs" dxfId="3" priority="4" operator="greaterThan">
      <formula>$C$48</formula>
    </cfRule>
  </conditionalFormatting>
  <conditionalFormatting sqref="G51">
    <cfRule type="cellIs" dxfId="2" priority="2" operator="greaterThan">
      <formula>$C$48</formula>
    </cfRule>
  </conditionalFormatting>
  <conditionalFormatting sqref="G52:G54">
    <cfRule type="expression" dxfId="1" priority="3">
      <formula>($D$52+$D$51)&gt;$C$48</formula>
    </cfRule>
  </conditionalFormatting>
  <conditionalFormatting sqref="Q54">
    <cfRule type="expression" dxfId="0" priority="1">
      <formula>$Q$52&gt;$Q$51</formula>
    </cfRule>
  </conditionalFormatting>
  <pageMargins left="0.5" right="0.5" top="0.5" bottom="0.5" header="0.3" footer="0.3"/>
  <pageSetup scale="10"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Sheet2!$A$13:$A$20</xm:f>
          </x14:formula1>
          <xm:sqref>A21:A28 A35:A41</xm:sqref>
        </x14:dataValidation>
        <x14:dataValidation type="list" allowBlank="1" showInputMessage="1" showErrorMessage="1" xr:uid="{00000000-0002-0000-0300-000001000000}">
          <x14:formula1>
            <xm:f>Sheet2!$M$1:$M$3</xm:f>
          </x14:formula1>
          <xm:sqref>G21:G28 G35:G41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workbookViewId="0">
      <selection activeCell="D2" sqref="D2"/>
    </sheetView>
  </sheetViews>
  <sheetFormatPr defaultRowHeight="15" x14ac:dyDescent="0.25"/>
  <cols>
    <col min="1" max="1" width="19.28515625" customWidth="1"/>
    <col min="4" max="4" width="20.42578125" customWidth="1"/>
    <col min="7" max="7" width="12" customWidth="1"/>
    <col min="9" max="9" width="16.140625" customWidth="1"/>
  </cols>
  <sheetData>
    <row r="1" spans="1:13" x14ac:dyDescent="0.25">
      <c r="A1" t="s">
        <v>126</v>
      </c>
      <c r="D1" t="s">
        <v>200</v>
      </c>
      <c r="G1" t="s">
        <v>127</v>
      </c>
      <c r="I1" t="s">
        <v>19</v>
      </c>
      <c r="K1" t="s">
        <v>21</v>
      </c>
      <c r="M1" t="s">
        <v>81</v>
      </c>
    </row>
    <row r="2" spans="1:13" x14ac:dyDescent="0.25">
      <c r="A2" t="s">
        <v>128</v>
      </c>
      <c r="D2" t="s">
        <v>199</v>
      </c>
      <c r="G2" t="s">
        <v>129</v>
      </c>
      <c r="I2" t="s">
        <v>130</v>
      </c>
      <c r="K2" t="s">
        <v>93</v>
      </c>
      <c r="M2" t="s">
        <v>176</v>
      </c>
    </row>
    <row r="3" spans="1:13" x14ac:dyDescent="0.25">
      <c r="A3" t="s">
        <v>131</v>
      </c>
      <c r="D3" t="s">
        <v>198</v>
      </c>
      <c r="G3" t="s">
        <v>132</v>
      </c>
      <c r="I3" t="s">
        <v>133</v>
      </c>
      <c r="M3" t="s">
        <v>137</v>
      </c>
    </row>
    <row r="4" spans="1:13" x14ac:dyDescent="0.25">
      <c r="A4" t="s">
        <v>134</v>
      </c>
      <c r="D4" t="s">
        <v>140</v>
      </c>
      <c r="G4" t="s">
        <v>135</v>
      </c>
      <c r="I4" t="s">
        <v>136</v>
      </c>
    </row>
    <row r="5" spans="1:13" x14ac:dyDescent="0.25">
      <c r="A5" t="s">
        <v>137</v>
      </c>
      <c r="D5" t="s">
        <v>141</v>
      </c>
      <c r="I5" t="s">
        <v>138</v>
      </c>
    </row>
    <row r="6" spans="1:13" x14ac:dyDescent="0.25">
      <c r="D6" t="s">
        <v>189</v>
      </c>
      <c r="I6" t="s">
        <v>139</v>
      </c>
    </row>
    <row r="7" spans="1:13" x14ac:dyDescent="0.25">
      <c r="D7" t="s">
        <v>190</v>
      </c>
    </row>
    <row r="8" spans="1:13" x14ac:dyDescent="0.25">
      <c r="D8" t="s">
        <v>191</v>
      </c>
    </row>
    <row r="9" spans="1:13" x14ac:dyDescent="0.25">
      <c r="D9" t="s">
        <v>192</v>
      </c>
    </row>
    <row r="10" spans="1:13" x14ac:dyDescent="0.25">
      <c r="D10" t="s">
        <v>193</v>
      </c>
    </row>
    <row r="11" spans="1:13" x14ac:dyDescent="0.25">
      <c r="D11" t="s">
        <v>194</v>
      </c>
    </row>
    <row r="12" spans="1:13" x14ac:dyDescent="0.25">
      <c r="D12" t="s">
        <v>195</v>
      </c>
    </row>
    <row r="13" spans="1:13" x14ac:dyDescent="0.25">
      <c r="A13" t="s">
        <v>92</v>
      </c>
      <c r="G13" t="s">
        <v>160</v>
      </c>
      <c r="H13" t="s">
        <v>163</v>
      </c>
    </row>
    <row r="14" spans="1:13" x14ac:dyDescent="0.25">
      <c r="A14" t="s">
        <v>142</v>
      </c>
      <c r="G14" t="s">
        <v>161</v>
      </c>
      <c r="H14" t="s">
        <v>10</v>
      </c>
    </row>
    <row r="15" spans="1:13" x14ac:dyDescent="0.25">
      <c r="A15" t="s">
        <v>143</v>
      </c>
      <c r="G15" t="s">
        <v>162</v>
      </c>
      <c r="H15" t="s">
        <v>164</v>
      </c>
    </row>
    <row r="16" spans="1:13" x14ac:dyDescent="0.25">
      <c r="A16" t="s">
        <v>98</v>
      </c>
      <c r="H16" t="s">
        <v>125</v>
      </c>
    </row>
    <row r="17" spans="1:8" x14ac:dyDescent="0.25">
      <c r="A17" t="s">
        <v>95</v>
      </c>
      <c r="H17" t="s">
        <v>165</v>
      </c>
    </row>
    <row r="18" spans="1:8" x14ac:dyDescent="0.25">
      <c r="A18" t="s">
        <v>144</v>
      </c>
      <c r="H18" t="s">
        <v>166</v>
      </c>
    </row>
    <row r="19" spans="1:8" x14ac:dyDescent="0.25">
      <c r="A19" t="s">
        <v>145</v>
      </c>
      <c r="H19" t="s">
        <v>167</v>
      </c>
    </row>
    <row r="20" spans="1:8" x14ac:dyDescent="0.25">
      <c r="A20" t="s">
        <v>137</v>
      </c>
      <c r="H20" t="s">
        <v>168</v>
      </c>
    </row>
    <row r="21" spans="1:8" x14ac:dyDescent="0.25">
      <c r="H21" t="s">
        <v>169</v>
      </c>
    </row>
    <row r="22" spans="1:8" x14ac:dyDescent="0.25">
      <c r="H22" t="s">
        <v>170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A2F9A151216540BB2A297FAE8C8FFE" ma:contentTypeVersion="23" ma:contentTypeDescription="Create a new document." ma:contentTypeScope="" ma:versionID="8b2bfbc20212c6eb61936e0f56f18648">
  <xsd:schema xmlns:xsd="http://www.w3.org/2001/XMLSchema" xmlns:xs="http://www.w3.org/2001/XMLSchema" xmlns:p="http://schemas.microsoft.com/office/2006/metadata/properties" xmlns:ns2="6e2a14ee-5b1b-4115-95ff-4e1cc219c5ef" xmlns:ns3="874e2b3a-f827-4660-8625-89350f30ed00" targetNamespace="http://schemas.microsoft.com/office/2006/metadata/properties" ma:root="true" ma:fieldsID="86e05a3b868fa5a3d1dd2cac12e3dd43" ns2:_="" ns3:_="">
    <xsd:import namespace="6e2a14ee-5b1b-4115-95ff-4e1cc219c5ef"/>
    <xsd:import namespace="874e2b3a-f827-4660-8625-89350f30ed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approved"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a14ee-5b1b-4115-95ff-4e1cc219c5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approved" ma:index="22" nillable="true" ma:displayName="approved" ma:format="Dropdown" ma:internalName="approved">
      <xsd:simpleType>
        <xsd:restriction base="dms:Choice">
          <xsd:enumeration value="Choice 1"/>
          <xsd:enumeration value="Choice 2"/>
          <xsd:enumeration value="Choice 3"/>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4e2b3a-f827-4660-8625-89350f30ed0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2a14ee-5b1b-4115-95ff-4e1cc219c5ef">
      <Terms xmlns="http://schemas.microsoft.com/office/infopath/2007/PartnerControls"/>
    </lcf76f155ced4ddcb4097134ff3c332f>
    <approved xmlns="6e2a14ee-5b1b-4115-95ff-4e1cc219c5ef" xsi:nil="true"/>
  </documentManagement>
</p:properties>
</file>

<file path=customXml/itemProps1.xml><?xml version="1.0" encoding="utf-8"?>
<ds:datastoreItem xmlns:ds="http://schemas.openxmlformats.org/officeDocument/2006/customXml" ds:itemID="{B29F0E0C-0B93-4379-951E-016C39FC994D}"/>
</file>

<file path=customXml/itemProps2.xml><?xml version="1.0" encoding="utf-8"?>
<ds:datastoreItem xmlns:ds="http://schemas.openxmlformats.org/officeDocument/2006/customXml" ds:itemID="{5EECDD65-1553-4D1D-9EB2-828CA6814D1C}">
  <ds:schemaRefs>
    <ds:schemaRef ds:uri="http://schemas.microsoft.com/sharepoint/v3/contenttype/forms"/>
  </ds:schemaRefs>
</ds:datastoreItem>
</file>

<file path=customXml/itemProps3.xml><?xml version="1.0" encoding="utf-8"?>
<ds:datastoreItem xmlns:ds="http://schemas.openxmlformats.org/officeDocument/2006/customXml" ds:itemID="{76AFFF23-C70B-4905-8B93-5A7B73865A7C}">
  <ds:schemaRefs>
    <ds:schemaRef ds:uri="http://schemas.microsoft.com/office/2006/metadata/properties"/>
    <ds:schemaRef ds:uri="http://schemas.microsoft.com/office/infopath/2007/PartnerControls"/>
    <ds:schemaRef ds:uri="http://purl.org/dc/terms/"/>
    <ds:schemaRef ds:uri="http://schemas.openxmlformats.org/package/2006/metadata/core-properties"/>
    <ds:schemaRef ds:uri="3b430975-7008-40b3-a37b-3055c0ec6111"/>
    <ds:schemaRef ds:uri="http://schemas.microsoft.com/office/2006/documentManagement/types"/>
    <ds:schemaRef ds:uri="http://purl.org/dc/dcmitype/"/>
    <ds:schemaRef ds:uri="26eb9682-e7a5-4452-b08b-c16bcddf81db"/>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Form B Side 1-AY</vt:lpstr>
      <vt:lpstr>Form B Side 2-AY</vt:lpstr>
      <vt:lpstr>Form B Side 1 M&amp;P</vt:lpstr>
      <vt:lpstr>Form B Side 2 M&amp;P</vt:lpstr>
      <vt:lpstr>Approval Letter</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CNAS-STAFF</dc:creator>
  <cp:keywords/>
  <dc:description/>
  <cp:lastModifiedBy>Cherie C Pierce</cp:lastModifiedBy>
  <cp:revision/>
  <dcterms:created xsi:type="dcterms:W3CDTF">2019-12-04T18:44:12Z</dcterms:created>
  <dcterms:modified xsi:type="dcterms:W3CDTF">2026-03-06T18:54:13Z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0x010100A2A2F9A151216540BB2A297FAE8C8FFE</vt:lpwstr>
  </property>
  <property fmtid="{D5CDD505-2E9C-101B-9397-08002B2CF9AE}" pid="3" name="Order">
    <vt:r8>272800</vt:r8>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